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3. Nota van Inlichtingen/"/>
    </mc:Choice>
  </mc:AlternateContent>
  <xr:revisionPtr revIDLastSave="50" documentId="8_{F38C5C0B-B3AE-4E27-9EDF-35F7A241E5B5}" xr6:coauthVersionLast="47" xr6:coauthVersionMax="47" xr10:uidLastSave="{9DEA9755-6006-4D4A-A809-B27A1C640855}"/>
  <bookViews>
    <workbookView xWindow="-120" yWindow="-120" windowWidth="29040" windowHeight="15840" tabRatio="835" xr2:uid="{00000000-000D-0000-FFFF-FFFF00000000}"/>
  </bookViews>
  <sheets>
    <sheet name="Overzicht locaties" sheetId="9" r:id="rId1"/>
    <sheet name="Tarieven" sheetId="1" r:id="rId2"/>
    <sheet name="Productienormen" sheetId="2" r:id="rId3"/>
    <sheet name="Calculatiesheet Heyendaalseweg" sheetId="4" r:id="rId4"/>
    <sheet name="Calculatiesheet Boxmeer" sheetId="15" r:id="rId5"/>
    <sheet name="Calculatiesheet Energieweg" sheetId="17" r:id="rId6"/>
    <sheet name="Calculatiesheet Tarweweg" sheetId="18" r:id="rId7"/>
    <sheet name="Calculatiesheet Campusbaan" sheetId="20" r:id="rId8"/>
    <sheet name="Calculatiesheet Marterstraat" sheetId="19" r:id="rId9"/>
    <sheet name="Glasbewassing" sheetId="5" r:id="rId10"/>
    <sheet name="Additionele werkzaamheden" sheetId="21" r:id="rId11"/>
    <sheet name="Kostenoverzicht per locatie" sheetId="7" r:id="rId12"/>
  </sheets>
  <definedNames>
    <definedName name="_xlnm._FilterDatabase" localSheetId="4" hidden="1">'Calculatiesheet Boxmeer'!$A$4:$AS$76</definedName>
    <definedName name="_xlnm._FilterDatabase" localSheetId="7" hidden="1">'Calculatiesheet Campusbaan'!$A$4:$AS$482</definedName>
    <definedName name="_xlnm._FilterDatabase" localSheetId="5" hidden="1">'Calculatiesheet Energieweg'!$A$4:$AS$66</definedName>
    <definedName name="_xlnm._FilterDatabase" localSheetId="3" hidden="1">'Calculatiesheet Heyendaalseweg'!$A$4:$AS$200</definedName>
    <definedName name="_xlnm._FilterDatabase" localSheetId="8" hidden="1">'Calculatiesheet Marterstraat'!$A$4:$AS$98</definedName>
    <definedName name="_xlnm._FilterDatabase" localSheetId="6" hidden="1">'Calculatiesheet Tarweweg'!$A$4:$AS$31</definedName>
    <definedName name="_xlnm._FilterDatabase" localSheetId="9" hidden="1">Glasbewassing!$A$7:$J$10</definedName>
    <definedName name="_xlnm._FilterDatabase" localSheetId="11" hidden="1">'Kostenoverzicht per locatie'!$B$5:$B$51</definedName>
    <definedName name="Aanpassing_frequenties">Productienormen!$A$24:$D$40</definedName>
    <definedName name="_xlnm.Print_Area" localSheetId="4">'Calculatiesheet Boxmeer'!$A$4:$Q$24</definedName>
    <definedName name="_xlnm.Print_Area" localSheetId="7">'Calculatiesheet Campusbaan'!$A$4:$Q$22</definedName>
    <definedName name="_xlnm.Print_Area" localSheetId="5">'Calculatiesheet Energieweg'!$A$4:$Q$24</definedName>
    <definedName name="_xlnm.Print_Area" localSheetId="3">'Calculatiesheet Heyendaalseweg'!$A$4:$Q$24</definedName>
    <definedName name="_xlnm.Print_Area" localSheetId="8">'Calculatiesheet Marterstraat'!$A$4:$Q$24</definedName>
    <definedName name="_xlnm.Print_Area" localSheetId="6">'Calculatiesheet Tarweweg'!$A$4:$Q$24</definedName>
    <definedName name="_xlnm.Print_Area" localSheetId="0">'Overzicht locaties'!$A$1:$J$11</definedName>
    <definedName name="_xlnm.Print_Titles" localSheetId="4">'Calculatiesheet Boxmeer'!$3:$4</definedName>
    <definedName name="_xlnm.Print_Titles" localSheetId="7">'Calculatiesheet Campusbaan'!$3:$4</definedName>
    <definedName name="_xlnm.Print_Titles" localSheetId="5">'Calculatiesheet Energieweg'!$3:$4</definedName>
    <definedName name="_xlnm.Print_Titles" localSheetId="3">'Calculatiesheet Heyendaalseweg'!$3:$4</definedName>
    <definedName name="_xlnm.Print_Titles" localSheetId="8">'Calculatiesheet Marterstraat'!$3:$4</definedName>
    <definedName name="_xlnm.Print_Titles" localSheetId="6">'Calculatiesheet Tarweweg'!$3:$4</definedName>
    <definedName name="_xlnm.Print_Titles" localSheetId="9">Glasbewassing!$7:$7</definedName>
    <definedName name="_xlnm.Print_Titles" localSheetId="11">'Kostenoverzicht per locatie'!$5:$5</definedName>
    <definedName name="Arbeidsprestatie">Productienormen!#REF!</definedName>
    <definedName name="cat_omschrijving">Productienormen!$A$14:$D$22</definedName>
    <definedName name="Frequentie_omschrijving">Productienormen!$A$27:$B$40</definedName>
    <definedName name="Frequenties">Productienormen!$A$27:$A$40</definedName>
    <definedName name="Glas">Tarieven!$B$50:$E$61</definedName>
    <definedName name="Legenda_vloerafwerking">Productienormen!$A$6:$B$10</definedName>
    <definedName name="Rekentarief">Tarieven!$E$46</definedName>
    <definedName name="rekentarief150">Tarieven!$H$46</definedName>
    <definedName name="Rekentarief30">Tarieven!$F$46</definedName>
    <definedName name="Rekentarief50">Tarieven!$G$46</definedName>
    <definedName name="Ruimte_code">Productienormen!$A$14:$A$22</definedName>
    <definedName name="Vloer_code">Productienormen!$A$6:$A$10</definedName>
    <definedName name="Vloeronderhoud">Tarieven!$B$63:$E$71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9" l="1"/>
  <c r="AA7" i="19"/>
  <c r="AA8" i="19"/>
  <c r="AA9" i="19"/>
  <c r="AA10" i="19"/>
  <c r="AA11" i="19"/>
  <c r="AA12" i="19"/>
  <c r="AA13" i="19"/>
  <c r="AA14" i="19"/>
  <c r="AA15" i="19"/>
  <c r="AA16" i="19"/>
  <c r="AA17" i="19"/>
  <c r="AA18" i="19"/>
  <c r="AA19" i="19"/>
  <c r="AA20" i="19"/>
  <c r="AA21" i="19"/>
  <c r="AA22" i="19"/>
  <c r="AA23" i="19"/>
  <c r="AA24" i="19"/>
  <c r="AA25" i="19"/>
  <c r="AA26" i="19"/>
  <c r="AA27" i="19"/>
  <c r="AA28" i="19"/>
  <c r="AA29" i="19"/>
  <c r="AA30" i="19"/>
  <c r="AA31" i="19"/>
  <c r="AA32" i="19"/>
  <c r="AA33" i="19"/>
  <c r="AA34" i="19"/>
  <c r="AA35" i="19"/>
  <c r="AA36" i="19"/>
  <c r="AA37" i="19"/>
  <c r="AA38" i="19"/>
  <c r="AA39" i="19"/>
  <c r="AA40" i="19"/>
  <c r="AA41" i="19"/>
  <c r="AA42" i="19"/>
  <c r="AA43" i="19"/>
  <c r="AA44" i="19"/>
  <c r="AA45" i="19"/>
  <c r="AA46" i="19"/>
  <c r="AA47" i="19"/>
  <c r="AA48" i="19"/>
  <c r="AA49" i="19"/>
  <c r="AA50" i="19"/>
  <c r="AA51" i="19"/>
  <c r="AA52" i="19"/>
  <c r="AA53" i="19"/>
  <c r="AA54" i="19"/>
  <c r="AA55" i="19"/>
  <c r="AA56" i="19"/>
  <c r="AA57" i="19"/>
  <c r="AA58" i="19"/>
  <c r="AA59" i="19"/>
  <c r="AA60" i="19"/>
  <c r="AA61" i="19"/>
  <c r="AA62" i="19"/>
  <c r="AA63" i="19"/>
  <c r="AA64" i="19"/>
  <c r="AA65" i="19"/>
  <c r="AA66" i="19"/>
  <c r="AA67" i="19"/>
  <c r="AA68" i="19"/>
  <c r="AA69" i="19"/>
  <c r="AA70" i="19"/>
  <c r="AA71" i="19"/>
  <c r="AA72" i="19"/>
  <c r="AA73" i="19"/>
  <c r="AA74" i="19"/>
  <c r="AA75" i="19"/>
  <c r="AA76" i="19"/>
  <c r="AA77" i="19"/>
  <c r="AA78" i="19"/>
  <c r="AA79" i="19"/>
  <c r="AA80" i="19"/>
  <c r="AA81" i="19"/>
  <c r="AA82" i="19"/>
  <c r="AA83" i="19"/>
  <c r="AA84" i="19"/>
  <c r="AA85" i="19"/>
  <c r="AA86" i="19"/>
  <c r="AA87" i="19"/>
  <c r="AA88" i="19"/>
  <c r="AA89" i="19"/>
  <c r="AA90" i="19"/>
  <c r="AA91" i="19"/>
  <c r="AA92" i="19"/>
  <c r="AA93" i="19"/>
  <c r="AA94" i="19"/>
  <c r="AA95" i="19"/>
  <c r="AA96" i="19"/>
  <c r="AA97" i="19"/>
  <c r="AA98" i="19"/>
  <c r="AA5" i="19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5" i="20"/>
  <c r="AA6" i="18"/>
  <c r="AA7" i="18"/>
  <c r="AA8" i="18"/>
  <c r="AA9" i="18"/>
  <c r="AA10" i="18"/>
  <c r="AA11" i="18"/>
  <c r="AA12" i="18"/>
  <c r="AA13" i="18"/>
  <c r="AA14" i="18"/>
  <c r="AA15" i="18"/>
  <c r="AA16" i="18"/>
  <c r="AA17" i="18"/>
  <c r="AA18" i="18"/>
  <c r="AA19" i="18"/>
  <c r="AA20" i="18"/>
  <c r="AA21" i="18"/>
  <c r="AA22" i="18"/>
  <c r="AA23" i="18"/>
  <c r="AA24" i="18"/>
  <c r="AA25" i="18"/>
  <c r="AA26" i="18"/>
  <c r="AA27" i="18"/>
  <c r="AA28" i="18"/>
  <c r="AA29" i="18"/>
  <c r="AA30" i="18"/>
  <c r="AA5" i="18"/>
  <c r="AA6" i="17"/>
  <c r="AA7" i="17"/>
  <c r="AA8" i="17"/>
  <c r="AA9" i="17"/>
  <c r="AA10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5" i="17"/>
  <c r="AD5" i="17"/>
  <c r="AE5" i="17"/>
  <c r="AG5" i="17"/>
  <c r="AH5" i="17"/>
  <c r="AJ5" i="17"/>
  <c r="AK5" i="17"/>
  <c r="AD6" i="17"/>
  <c r="AE6" i="17"/>
  <c r="AG6" i="17"/>
  <c r="AH6" i="17"/>
  <c r="AJ6" i="17"/>
  <c r="AK6" i="17"/>
  <c r="AD7" i="17"/>
  <c r="AE7" i="17"/>
  <c r="AG7" i="17"/>
  <c r="AH7" i="17"/>
  <c r="AJ7" i="17"/>
  <c r="AK7" i="17"/>
  <c r="AD8" i="17"/>
  <c r="AE8" i="17"/>
  <c r="AG8" i="17"/>
  <c r="AH8" i="17"/>
  <c r="AJ8" i="17"/>
  <c r="AK8" i="17"/>
  <c r="AD9" i="17"/>
  <c r="AE9" i="17"/>
  <c r="AG9" i="17"/>
  <c r="AH9" i="17"/>
  <c r="AJ9" i="17"/>
  <c r="AK9" i="17"/>
  <c r="AD10" i="17"/>
  <c r="AE10" i="17"/>
  <c r="AG10" i="17"/>
  <c r="AH10" i="17"/>
  <c r="AJ10" i="17"/>
  <c r="AK10" i="17"/>
  <c r="AD11" i="17"/>
  <c r="AE11" i="17"/>
  <c r="AG11" i="17"/>
  <c r="AH11" i="17"/>
  <c r="AJ11" i="17"/>
  <c r="AK11" i="17"/>
  <c r="AD12" i="17"/>
  <c r="AE12" i="17"/>
  <c r="AG12" i="17"/>
  <c r="AH12" i="17"/>
  <c r="AJ12" i="17"/>
  <c r="AK12" i="17"/>
  <c r="AD13" i="17"/>
  <c r="AE13" i="17"/>
  <c r="AG13" i="17"/>
  <c r="AH13" i="17"/>
  <c r="AJ13" i="17"/>
  <c r="AK13" i="17"/>
  <c r="AD14" i="17"/>
  <c r="AE14" i="17"/>
  <c r="AG14" i="17"/>
  <c r="AH14" i="17"/>
  <c r="AJ14" i="17"/>
  <c r="AK14" i="17"/>
  <c r="AD15" i="17"/>
  <c r="AE15" i="17"/>
  <c r="AG15" i="17"/>
  <c r="AH15" i="17"/>
  <c r="AJ15" i="17"/>
  <c r="AK15" i="17"/>
  <c r="AD16" i="17"/>
  <c r="AE16" i="17"/>
  <c r="AG16" i="17"/>
  <c r="AH16" i="17"/>
  <c r="AJ16" i="17"/>
  <c r="AK16" i="17"/>
  <c r="AD17" i="17"/>
  <c r="AE17" i="17"/>
  <c r="AG17" i="17"/>
  <c r="AH17" i="17"/>
  <c r="AJ17" i="17"/>
  <c r="AK17" i="17"/>
  <c r="AD18" i="17"/>
  <c r="AE18" i="17"/>
  <c r="AG18" i="17"/>
  <c r="AH18" i="17"/>
  <c r="AJ18" i="17"/>
  <c r="AK18" i="17"/>
  <c r="AD19" i="17"/>
  <c r="AE19" i="17"/>
  <c r="AG19" i="17"/>
  <c r="AH19" i="17"/>
  <c r="AJ19" i="17"/>
  <c r="AK19" i="17"/>
  <c r="AD20" i="17"/>
  <c r="AE20" i="17"/>
  <c r="AG20" i="17"/>
  <c r="AH20" i="17"/>
  <c r="AJ20" i="17"/>
  <c r="AK20" i="17"/>
  <c r="AD21" i="17"/>
  <c r="AE21" i="17"/>
  <c r="AG21" i="17"/>
  <c r="AH21" i="17"/>
  <c r="AJ21" i="17"/>
  <c r="AK21" i="17"/>
  <c r="AD22" i="17"/>
  <c r="AE22" i="17"/>
  <c r="AG22" i="17"/>
  <c r="AH22" i="17"/>
  <c r="AJ22" i="17"/>
  <c r="AK22" i="17"/>
  <c r="AD23" i="17"/>
  <c r="AE23" i="17"/>
  <c r="AG23" i="17"/>
  <c r="AH23" i="17"/>
  <c r="AJ23" i="17"/>
  <c r="AK23" i="17"/>
  <c r="AD24" i="17"/>
  <c r="AE24" i="17"/>
  <c r="AG24" i="17"/>
  <c r="AH24" i="17"/>
  <c r="AJ24" i="17"/>
  <c r="AK24" i="17"/>
  <c r="AD25" i="17"/>
  <c r="AE25" i="17"/>
  <c r="AG25" i="17"/>
  <c r="AH25" i="17"/>
  <c r="AJ25" i="17"/>
  <c r="AK25" i="17"/>
  <c r="AD26" i="17"/>
  <c r="AE26" i="17"/>
  <c r="AG26" i="17"/>
  <c r="AH26" i="17"/>
  <c r="AJ26" i="17"/>
  <c r="AK26" i="17"/>
  <c r="AD27" i="17"/>
  <c r="AE27" i="17"/>
  <c r="AG27" i="17"/>
  <c r="AH27" i="17"/>
  <c r="AJ27" i="17"/>
  <c r="AK27" i="17"/>
  <c r="AD28" i="17"/>
  <c r="AE28" i="17"/>
  <c r="AG28" i="17"/>
  <c r="AH28" i="17"/>
  <c r="AJ28" i="17"/>
  <c r="AK28" i="17"/>
  <c r="AD29" i="17"/>
  <c r="AE29" i="17"/>
  <c r="AG29" i="17"/>
  <c r="AH29" i="17"/>
  <c r="AJ29" i="17"/>
  <c r="AK29" i="17"/>
  <c r="AD30" i="17"/>
  <c r="AE30" i="17"/>
  <c r="AG30" i="17"/>
  <c r="AH30" i="17"/>
  <c r="AJ30" i="17"/>
  <c r="AK30" i="17"/>
  <c r="AD31" i="17"/>
  <c r="AE31" i="17"/>
  <c r="AG31" i="17"/>
  <c r="AH31" i="17"/>
  <c r="AJ31" i="17"/>
  <c r="AK31" i="17"/>
  <c r="AD32" i="17"/>
  <c r="AE32" i="17"/>
  <c r="AG32" i="17"/>
  <c r="AH32" i="17"/>
  <c r="AJ32" i="17"/>
  <c r="AK32" i="17"/>
  <c r="AD33" i="17"/>
  <c r="AE33" i="17"/>
  <c r="AG33" i="17"/>
  <c r="AH33" i="17"/>
  <c r="AJ33" i="17"/>
  <c r="AK33" i="17"/>
  <c r="AD34" i="17"/>
  <c r="AE34" i="17"/>
  <c r="AG34" i="17"/>
  <c r="AH34" i="17"/>
  <c r="AJ34" i="17"/>
  <c r="AK34" i="17"/>
  <c r="AD35" i="17"/>
  <c r="AE35" i="17"/>
  <c r="AG35" i="17"/>
  <c r="AH35" i="17"/>
  <c r="AJ35" i="17"/>
  <c r="AK35" i="17"/>
  <c r="AD36" i="17"/>
  <c r="AE36" i="17"/>
  <c r="AG36" i="17"/>
  <c r="AH36" i="17"/>
  <c r="AJ36" i="17"/>
  <c r="AK36" i="17"/>
  <c r="AD37" i="17"/>
  <c r="AE37" i="17"/>
  <c r="AG37" i="17"/>
  <c r="AH37" i="17"/>
  <c r="AJ37" i="17"/>
  <c r="AK37" i="17"/>
  <c r="AD38" i="17"/>
  <c r="AE38" i="17"/>
  <c r="AG38" i="17"/>
  <c r="AH38" i="17"/>
  <c r="AJ38" i="17"/>
  <c r="AK38" i="17"/>
  <c r="AD39" i="17"/>
  <c r="AE39" i="17"/>
  <c r="AG39" i="17"/>
  <c r="AH39" i="17"/>
  <c r="AJ39" i="17"/>
  <c r="AK39" i="17"/>
  <c r="AD40" i="17"/>
  <c r="AE40" i="17"/>
  <c r="AG40" i="17"/>
  <c r="AH40" i="17"/>
  <c r="AJ40" i="17"/>
  <c r="AK40" i="17"/>
  <c r="AD41" i="17"/>
  <c r="AE41" i="17"/>
  <c r="AG41" i="17"/>
  <c r="AH41" i="17"/>
  <c r="AJ41" i="17"/>
  <c r="AK41" i="17"/>
  <c r="AD42" i="17"/>
  <c r="AE42" i="17"/>
  <c r="AG42" i="17"/>
  <c r="AH42" i="17"/>
  <c r="AJ42" i="17"/>
  <c r="AK42" i="17"/>
  <c r="AD43" i="17"/>
  <c r="AE43" i="17"/>
  <c r="AG43" i="17"/>
  <c r="AH43" i="17"/>
  <c r="AJ43" i="17"/>
  <c r="AK43" i="17"/>
  <c r="AD44" i="17"/>
  <c r="AE44" i="17"/>
  <c r="AG44" i="17"/>
  <c r="AH44" i="17"/>
  <c r="AJ44" i="17"/>
  <c r="AK44" i="17"/>
  <c r="AD45" i="17"/>
  <c r="AE45" i="17"/>
  <c r="AG45" i="17"/>
  <c r="AH45" i="17"/>
  <c r="AJ45" i="17"/>
  <c r="AK45" i="17"/>
  <c r="AD46" i="17"/>
  <c r="AE46" i="17"/>
  <c r="AG46" i="17"/>
  <c r="AH46" i="17"/>
  <c r="AJ46" i="17"/>
  <c r="AK46" i="17"/>
  <c r="AD47" i="17"/>
  <c r="AE47" i="17"/>
  <c r="AG47" i="17"/>
  <c r="AH47" i="17"/>
  <c r="AJ47" i="17"/>
  <c r="AK47" i="17"/>
  <c r="AD48" i="17"/>
  <c r="AE48" i="17"/>
  <c r="AG48" i="17"/>
  <c r="AH48" i="17"/>
  <c r="AJ48" i="17"/>
  <c r="AK48" i="17"/>
  <c r="AD49" i="17"/>
  <c r="AE49" i="17"/>
  <c r="AG49" i="17"/>
  <c r="AH49" i="17"/>
  <c r="AJ49" i="17"/>
  <c r="AK49" i="17"/>
  <c r="AD50" i="17"/>
  <c r="AE50" i="17"/>
  <c r="AG50" i="17"/>
  <c r="AH50" i="17"/>
  <c r="AJ50" i="17"/>
  <c r="AK50" i="17"/>
  <c r="AD51" i="17"/>
  <c r="AE51" i="17"/>
  <c r="AG51" i="17"/>
  <c r="AH51" i="17"/>
  <c r="AJ51" i="17"/>
  <c r="AK51" i="17"/>
  <c r="AD52" i="17"/>
  <c r="AE52" i="17"/>
  <c r="AG52" i="17"/>
  <c r="AH52" i="17"/>
  <c r="AJ52" i="17"/>
  <c r="AK52" i="17"/>
  <c r="AD53" i="17"/>
  <c r="AE53" i="17"/>
  <c r="AG53" i="17"/>
  <c r="AH53" i="17"/>
  <c r="AJ53" i="17"/>
  <c r="AK53" i="17"/>
  <c r="AD54" i="17"/>
  <c r="AE54" i="17"/>
  <c r="AG54" i="17"/>
  <c r="AH54" i="17"/>
  <c r="AJ54" i="17"/>
  <c r="AK54" i="17"/>
  <c r="AD55" i="17"/>
  <c r="AE55" i="17"/>
  <c r="AG55" i="17"/>
  <c r="AH55" i="17"/>
  <c r="AJ55" i="17"/>
  <c r="AK55" i="17"/>
  <c r="AD56" i="17"/>
  <c r="AE56" i="17"/>
  <c r="AG56" i="17"/>
  <c r="AH56" i="17"/>
  <c r="AJ56" i="17"/>
  <c r="AK56" i="17"/>
  <c r="AD57" i="17"/>
  <c r="AE57" i="17"/>
  <c r="AG57" i="17"/>
  <c r="AH57" i="17"/>
  <c r="AJ57" i="17"/>
  <c r="AK57" i="17"/>
  <c r="AD58" i="17"/>
  <c r="AE58" i="17"/>
  <c r="AG58" i="17"/>
  <c r="AH58" i="17"/>
  <c r="AJ58" i="17"/>
  <c r="AK58" i="17"/>
  <c r="AD59" i="17"/>
  <c r="AE59" i="17"/>
  <c r="AG59" i="17"/>
  <c r="AH59" i="17"/>
  <c r="AJ59" i="17"/>
  <c r="AK59" i="17"/>
  <c r="AD60" i="17"/>
  <c r="AE60" i="17"/>
  <c r="AG60" i="17"/>
  <c r="AH60" i="17"/>
  <c r="AJ60" i="17"/>
  <c r="AK60" i="17"/>
  <c r="AD61" i="17"/>
  <c r="AE61" i="17"/>
  <c r="AG61" i="17"/>
  <c r="AH61" i="17"/>
  <c r="AJ61" i="17"/>
  <c r="AK61" i="17"/>
  <c r="AD62" i="17"/>
  <c r="AE62" i="17"/>
  <c r="AG62" i="17"/>
  <c r="AH62" i="17"/>
  <c r="AJ62" i="17"/>
  <c r="AK62" i="17"/>
  <c r="AD63" i="17"/>
  <c r="AE63" i="17"/>
  <c r="AG63" i="17"/>
  <c r="AH63" i="17"/>
  <c r="AJ63" i="17"/>
  <c r="AK63" i="17"/>
  <c r="AD64" i="17"/>
  <c r="AE64" i="17"/>
  <c r="AG64" i="17"/>
  <c r="AH64" i="17"/>
  <c r="AJ64" i="17"/>
  <c r="AK64" i="17"/>
  <c r="AD65" i="17"/>
  <c r="AE65" i="17"/>
  <c r="AG65" i="17"/>
  <c r="AH65" i="17"/>
  <c r="AJ65" i="17"/>
  <c r="AK65" i="17"/>
  <c r="AA6" i="15"/>
  <c r="AA7" i="15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0" i="15"/>
  <c r="AA21" i="15"/>
  <c r="AA22" i="15"/>
  <c r="AA23" i="15"/>
  <c r="AA24" i="15"/>
  <c r="AA25" i="15"/>
  <c r="AA26" i="15"/>
  <c r="AA27" i="15"/>
  <c r="AA28" i="15"/>
  <c r="AA29" i="15"/>
  <c r="AA30" i="15"/>
  <c r="AA31" i="15"/>
  <c r="AA32" i="15"/>
  <c r="AA33" i="15"/>
  <c r="AA34" i="15"/>
  <c r="AA35" i="15"/>
  <c r="AA36" i="15"/>
  <c r="AA37" i="15"/>
  <c r="AA38" i="15"/>
  <c r="AA39" i="15"/>
  <c r="AA40" i="15"/>
  <c r="AA41" i="15"/>
  <c r="AA42" i="15"/>
  <c r="AA43" i="15"/>
  <c r="AA44" i="15"/>
  <c r="AA45" i="15"/>
  <c r="AA46" i="15"/>
  <c r="AA47" i="15"/>
  <c r="AA48" i="15"/>
  <c r="AA49" i="15"/>
  <c r="AA50" i="15"/>
  <c r="AA51" i="15"/>
  <c r="AA52" i="15"/>
  <c r="AA53" i="15"/>
  <c r="AA54" i="15"/>
  <c r="AA55" i="15"/>
  <c r="AA56" i="15"/>
  <c r="AA57" i="15"/>
  <c r="AA58" i="15"/>
  <c r="AA59" i="15"/>
  <c r="AA60" i="15"/>
  <c r="AA61" i="15"/>
  <c r="AA62" i="15"/>
  <c r="AA63" i="15"/>
  <c r="AA64" i="15"/>
  <c r="AA65" i="15"/>
  <c r="AA66" i="15"/>
  <c r="AA67" i="15"/>
  <c r="AA68" i="15"/>
  <c r="AA69" i="15"/>
  <c r="AA70" i="15"/>
  <c r="AA71" i="15"/>
  <c r="AA72" i="15"/>
  <c r="AA73" i="15"/>
  <c r="AA74" i="15"/>
  <c r="AA75" i="15"/>
  <c r="AA76" i="15"/>
  <c r="AA5" i="15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5" i="4"/>
  <c r="H36" i="1"/>
  <c r="G36" i="1"/>
  <c r="F36" i="1"/>
  <c r="F28" i="5"/>
  <c r="F29" i="5"/>
  <c r="I28" i="5"/>
  <c r="I29" i="5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J7" i="7" s="1"/>
  <c r="G22" i="21"/>
  <c r="J8" i="7" s="1"/>
  <c r="G23" i="21"/>
  <c r="J9" i="7" s="1"/>
  <c r="G24" i="21"/>
  <c r="G25" i="21"/>
  <c r="J11" i="7" s="1"/>
  <c r="G6" i="21"/>
  <c r="B21" i="21"/>
  <c r="B22" i="21"/>
  <c r="B23" i="21"/>
  <c r="B24" i="21"/>
  <c r="B25" i="21"/>
  <c r="B16" i="21"/>
  <c r="B17" i="21"/>
  <c r="B18" i="21"/>
  <c r="B19" i="21"/>
  <c r="B20" i="21"/>
  <c r="B7" i="21"/>
  <c r="B8" i="21"/>
  <c r="B15" i="21"/>
  <c r="B14" i="21"/>
  <c r="B13" i="21"/>
  <c r="B12" i="21"/>
  <c r="B11" i="21"/>
  <c r="B10" i="21"/>
  <c r="B9" i="21"/>
  <c r="B6" i="21"/>
  <c r="F43" i="1"/>
  <c r="G43" i="1" s="1"/>
  <c r="H43" i="1" s="1"/>
  <c r="F30" i="1"/>
  <c r="G30" i="1"/>
  <c r="H30" i="1" s="1"/>
  <c r="B32" i="5"/>
  <c r="B33" i="5"/>
  <c r="B34" i="5"/>
  <c r="B35" i="5"/>
  <c r="B36" i="5"/>
  <c r="B37" i="5"/>
  <c r="B38" i="5"/>
  <c r="B29" i="5"/>
  <c r="B30" i="5"/>
  <c r="F30" i="5"/>
  <c r="I30" i="5"/>
  <c r="B31" i="5"/>
  <c r="F31" i="5"/>
  <c r="I31" i="5"/>
  <c r="F32" i="5"/>
  <c r="I32" i="5"/>
  <c r="F33" i="5"/>
  <c r="I33" i="5"/>
  <c r="F34" i="5"/>
  <c r="I34" i="5"/>
  <c r="F35" i="5"/>
  <c r="I35" i="5"/>
  <c r="F36" i="5"/>
  <c r="I36" i="5"/>
  <c r="F37" i="5"/>
  <c r="I37" i="5"/>
  <c r="F38" i="5"/>
  <c r="I38" i="5"/>
  <c r="B39" i="5"/>
  <c r="F39" i="5"/>
  <c r="I39" i="5"/>
  <c r="B40" i="5"/>
  <c r="F40" i="5"/>
  <c r="I40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F9" i="5"/>
  <c r="I9" i="5"/>
  <c r="F10" i="5"/>
  <c r="I10" i="5"/>
  <c r="F11" i="5"/>
  <c r="I11" i="5"/>
  <c r="F12" i="5"/>
  <c r="I12" i="5"/>
  <c r="F13" i="5"/>
  <c r="I13" i="5"/>
  <c r="F14" i="5"/>
  <c r="I14" i="5"/>
  <c r="F15" i="5"/>
  <c r="I15" i="5"/>
  <c r="F16" i="5"/>
  <c r="I16" i="5"/>
  <c r="F17" i="5"/>
  <c r="I17" i="5"/>
  <c r="F18" i="5"/>
  <c r="I18" i="5"/>
  <c r="F19" i="5"/>
  <c r="I19" i="5"/>
  <c r="F20" i="5"/>
  <c r="I20" i="5"/>
  <c r="F21" i="5"/>
  <c r="I21" i="5"/>
  <c r="F22" i="5"/>
  <c r="I22" i="5"/>
  <c r="F23" i="5"/>
  <c r="I23" i="5"/>
  <c r="F24" i="5"/>
  <c r="I24" i="5"/>
  <c r="B11" i="5"/>
  <c r="B12" i="5"/>
  <c r="B13" i="5"/>
  <c r="B14" i="5"/>
  <c r="AK377" i="20"/>
  <c r="AJ377" i="20"/>
  <c r="AH377" i="20"/>
  <c r="AG377" i="20"/>
  <c r="AE377" i="20"/>
  <c r="AD377" i="20"/>
  <c r="W377" i="20"/>
  <c r="V377" i="20"/>
  <c r="O377" i="20"/>
  <c r="N377" i="20"/>
  <c r="L377" i="20"/>
  <c r="I377" i="20"/>
  <c r="B377" i="20"/>
  <c r="AK376" i="20"/>
  <c r="AJ376" i="20"/>
  <c r="AH376" i="20"/>
  <c r="AG376" i="20"/>
  <c r="AE376" i="20"/>
  <c r="AD376" i="20"/>
  <c r="W376" i="20"/>
  <c r="V376" i="20"/>
  <c r="O376" i="20"/>
  <c r="N376" i="20"/>
  <c r="L376" i="20"/>
  <c r="I376" i="20"/>
  <c r="B376" i="20"/>
  <c r="AK375" i="20"/>
  <c r="AJ375" i="20"/>
  <c r="AH375" i="20"/>
  <c r="AG375" i="20"/>
  <c r="AE375" i="20"/>
  <c r="AD375" i="20"/>
  <c r="W375" i="20"/>
  <c r="V375" i="20"/>
  <c r="O375" i="20"/>
  <c r="N375" i="20"/>
  <c r="L375" i="20"/>
  <c r="I375" i="20"/>
  <c r="B375" i="20"/>
  <c r="AK374" i="20"/>
  <c r="AJ374" i="20"/>
  <c r="AH374" i="20"/>
  <c r="AG374" i="20"/>
  <c r="AE374" i="20"/>
  <c r="AD374" i="20"/>
  <c r="W374" i="20"/>
  <c r="V374" i="20"/>
  <c r="O374" i="20"/>
  <c r="N374" i="20"/>
  <c r="L374" i="20"/>
  <c r="I374" i="20"/>
  <c r="B374" i="20"/>
  <c r="AK373" i="20"/>
  <c r="AJ373" i="20"/>
  <c r="AH373" i="20"/>
  <c r="AG373" i="20"/>
  <c r="AE373" i="20"/>
  <c r="AD373" i="20"/>
  <c r="W373" i="20"/>
  <c r="V373" i="20"/>
  <c r="O373" i="20"/>
  <c r="N373" i="20"/>
  <c r="L373" i="20"/>
  <c r="I373" i="20"/>
  <c r="B373" i="20"/>
  <c r="AK372" i="20"/>
  <c r="AJ372" i="20"/>
  <c r="AH372" i="20"/>
  <c r="AG372" i="20"/>
  <c r="AE372" i="20"/>
  <c r="AD372" i="20"/>
  <c r="W372" i="20"/>
  <c r="V372" i="20"/>
  <c r="O372" i="20"/>
  <c r="N372" i="20"/>
  <c r="L372" i="20"/>
  <c r="I372" i="20"/>
  <c r="B372" i="20"/>
  <c r="AK371" i="20"/>
  <c r="AJ371" i="20"/>
  <c r="AH371" i="20"/>
  <c r="AG371" i="20"/>
  <c r="AE371" i="20"/>
  <c r="AD371" i="20"/>
  <c r="W371" i="20"/>
  <c r="V371" i="20"/>
  <c r="O371" i="20"/>
  <c r="N371" i="20"/>
  <c r="L371" i="20"/>
  <c r="I371" i="20"/>
  <c r="B371" i="20"/>
  <c r="AK370" i="20"/>
  <c r="AJ370" i="20"/>
  <c r="AH370" i="20"/>
  <c r="AG370" i="20"/>
  <c r="AE370" i="20"/>
  <c r="AD370" i="20"/>
  <c r="W370" i="20"/>
  <c r="V370" i="20"/>
  <c r="O370" i="20"/>
  <c r="N370" i="20"/>
  <c r="L370" i="20"/>
  <c r="I370" i="20"/>
  <c r="B370" i="20"/>
  <c r="AK369" i="20"/>
  <c r="AJ369" i="20"/>
  <c r="AH369" i="20"/>
  <c r="AG369" i="20"/>
  <c r="AE369" i="20"/>
  <c r="AD369" i="20"/>
  <c r="W369" i="20"/>
  <c r="V369" i="20"/>
  <c r="O369" i="20"/>
  <c r="N369" i="20"/>
  <c r="L369" i="20"/>
  <c r="I369" i="20"/>
  <c r="B369" i="20"/>
  <c r="AK368" i="20"/>
  <c r="AJ368" i="20"/>
  <c r="AH368" i="20"/>
  <c r="AG368" i="20"/>
  <c r="AE368" i="20"/>
  <c r="AD368" i="20"/>
  <c r="W368" i="20"/>
  <c r="V368" i="20"/>
  <c r="O368" i="20"/>
  <c r="N368" i="20"/>
  <c r="L368" i="20"/>
  <c r="I368" i="20"/>
  <c r="B368" i="20"/>
  <c r="AK367" i="20"/>
  <c r="AJ367" i="20"/>
  <c r="AH367" i="20"/>
  <c r="AG367" i="20"/>
  <c r="AE367" i="20"/>
  <c r="AD367" i="20"/>
  <c r="W367" i="20"/>
  <c r="V367" i="20"/>
  <c r="O367" i="20"/>
  <c r="N367" i="20"/>
  <c r="L367" i="20"/>
  <c r="I367" i="20"/>
  <c r="B367" i="20"/>
  <c r="AK366" i="20"/>
  <c r="AJ366" i="20"/>
  <c r="AH366" i="20"/>
  <c r="AG366" i="20"/>
  <c r="AE366" i="20"/>
  <c r="AD366" i="20"/>
  <c r="W366" i="20"/>
  <c r="V366" i="20"/>
  <c r="O366" i="20"/>
  <c r="N366" i="20"/>
  <c r="L366" i="20"/>
  <c r="I366" i="20"/>
  <c r="B366" i="20"/>
  <c r="AK365" i="20"/>
  <c r="AJ365" i="20"/>
  <c r="AH365" i="20"/>
  <c r="AG365" i="20"/>
  <c r="AE365" i="20"/>
  <c r="AD365" i="20"/>
  <c r="W365" i="20"/>
  <c r="V365" i="20"/>
  <c r="O365" i="20"/>
  <c r="N365" i="20"/>
  <c r="L365" i="20"/>
  <c r="I365" i="20"/>
  <c r="B365" i="20"/>
  <c r="AK364" i="20"/>
  <c r="AJ364" i="20"/>
  <c r="AH364" i="20"/>
  <c r="AG364" i="20"/>
  <c r="AE364" i="20"/>
  <c r="AD364" i="20"/>
  <c r="W364" i="20"/>
  <c r="V364" i="20"/>
  <c r="O364" i="20"/>
  <c r="N364" i="20"/>
  <c r="L364" i="20"/>
  <c r="I364" i="20"/>
  <c r="B364" i="20"/>
  <c r="AK363" i="20"/>
  <c r="AJ363" i="20"/>
  <c r="AH363" i="20"/>
  <c r="AG363" i="20"/>
  <c r="AE363" i="20"/>
  <c r="AD363" i="20"/>
  <c r="W363" i="20"/>
  <c r="V363" i="20"/>
  <c r="O363" i="20"/>
  <c r="N363" i="20"/>
  <c r="L363" i="20"/>
  <c r="I363" i="20"/>
  <c r="B363" i="20"/>
  <c r="AK362" i="20"/>
  <c r="AJ362" i="20"/>
  <c r="AH362" i="20"/>
  <c r="AG362" i="20"/>
  <c r="AE362" i="20"/>
  <c r="AD362" i="20"/>
  <c r="W362" i="20"/>
  <c r="V362" i="20"/>
  <c r="O362" i="20"/>
  <c r="N362" i="20"/>
  <c r="L362" i="20"/>
  <c r="I362" i="20"/>
  <c r="B362" i="20"/>
  <c r="AK361" i="20"/>
  <c r="AJ361" i="20"/>
  <c r="AH361" i="20"/>
  <c r="AG361" i="20"/>
  <c r="AE361" i="20"/>
  <c r="AD361" i="20"/>
  <c r="W361" i="20"/>
  <c r="V361" i="20"/>
  <c r="O361" i="20"/>
  <c r="N361" i="20"/>
  <c r="L361" i="20"/>
  <c r="I361" i="20"/>
  <c r="B361" i="20"/>
  <c r="AK360" i="20"/>
  <c r="AJ360" i="20"/>
  <c r="AH360" i="20"/>
  <c r="AG360" i="20"/>
  <c r="AE360" i="20"/>
  <c r="AD360" i="20"/>
  <c r="W360" i="20"/>
  <c r="V360" i="20"/>
  <c r="O360" i="20"/>
  <c r="N360" i="20"/>
  <c r="L360" i="20"/>
  <c r="I360" i="20"/>
  <c r="B360" i="20"/>
  <c r="AK359" i="20"/>
  <c r="AJ359" i="20"/>
  <c r="AH359" i="20"/>
  <c r="AG359" i="20"/>
  <c r="AE359" i="20"/>
  <c r="AD359" i="20"/>
  <c r="W359" i="20"/>
  <c r="V359" i="20"/>
  <c r="O359" i="20"/>
  <c r="N359" i="20"/>
  <c r="L359" i="20"/>
  <c r="I359" i="20"/>
  <c r="B359" i="20"/>
  <c r="AK358" i="20"/>
  <c r="AJ358" i="20"/>
  <c r="AH358" i="20"/>
  <c r="AG358" i="20"/>
  <c r="AE358" i="20"/>
  <c r="AD358" i="20"/>
  <c r="W358" i="20"/>
  <c r="V358" i="20"/>
  <c r="O358" i="20"/>
  <c r="N358" i="20"/>
  <c r="L358" i="20"/>
  <c r="I358" i="20"/>
  <c r="B358" i="20"/>
  <c r="AK357" i="20"/>
  <c r="AJ357" i="20"/>
  <c r="AH357" i="20"/>
  <c r="AG357" i="20"/>
  <c r="AE357" i="20"/>
  <c r="AD357" i="20"/>
  <c r="W357" i="20"/>
  <c r="V357" i="20"/>
  <c r="O357" i="20"/>
  <c r="N357" i="20"/>
  <c r="L357" i="20"/>
  <c r="I357" i="20"/>
  <c r="B357" i="20"/>
  <c r="AK356" i="20"/>
  <c r="AJ356" i="20"/>
  <c r="AH356" i="20"/>
  <c r="AG356" i="20"/>
  <c r="AE356" i="20"/>
  <c r="AD356" i="20"/>
  <c r="W356" i="20"/>
  <c r="V356" i="20"/>
  <c r="O356" i="20"/>
  <c r="N356" i="20"/>
  <c r="L356" i="20"/>
  <c r="I356" i="20"/>
  <c r="B356" i="20"/>
  <c r="AK355" i="20"/>
  <c r="AJ355" i="20"/>
  <c r="AH355" i="20"/>
  <c r="AG355" i="20"/>
  <c r="AE355" i="20"/>
  <c r="AD355" i="20"/>
  <c r="W355" i="20"/>
  <c r="V355" i="20"/>
  <c r="O355" i="20"/>
  <c r="N355" i="20"/>
  <c r="L355" i="20"/>
  <c r="I355" i="20"/>
  <c r="B355" i="20"/>
  <c r="AK354" i="20"/>
  <c r="AJ354" i="20"/>
  <c r="AH354" i="20"/>
  <c r="AG354" i="20"/>
  <c r="AE354" i="20"/>
  <c r="AD354" i="20"/>
  <c r="W354" i="20"/>
  <c r="V354" i="20"/>
  <c r="O354" i="20"/>
  <c r="N354" i="20"/>
  <c r="L354" i="20"/>
  <c r="I354" i="20"/>
  <c r="B354" i="20"/>
  <c r="AK353" i="20"/>
  <c r="AJ353" i="20"/>
  <c r="AH353" i="20"/>
  <c r="AG353" i="20"/>
  <c r="AE353" i="20"/>
  <c r="AD353" i="20"/>
  <c r="W353" i="20"/>
  <c r="V353" i="20"/>
  <c r="O353" i="20"/>
  <c r="N353" i="20"/>
  <c r="L353" i="20"/>
  <c r="I353" i="20"/>
  <c r="B353" i="20"/>
  <c r="AK352" i="20"/>
  <c r="AJ352" i="20"/>
  <c r="AH352" i="20"/>
  <c r="AG352" i="20"/>
  <c r="AE352" i="20"/>
  <c r="AD352" i="20"/>
  <c r="W352" i="20"/>
  <c r="V352" i="20"/>
  <c r="O352" i="20"/>
  <c r="N352" i="20"/>
  <c r="L352" i="20"/>
  <c r="I352" i="20"/>
  <c r="B352" i="20"/>
  <c r="AK351" i="20"/>
  <c r="AJ351" i="20"/>
  <c r="AH351" i="20"/>
  <c r="AG351" i="20"/>
  <c r="AE351" i="20"/>
  <c r="AD351" i="20"/>
  <c r="W351" i="20"/>
  <c r="V351" i="20"/>
  <c r="O351" i="20"/>
  <c r="N351" i="20"/>
  <c r="L351" i="20"/>
  <c r="I351" i="20"/>
  <c r="B351" i="20"/>
  <c r="AK350" i="20"/>
  <c r="AJ350" i="20"/>
  <c r="AH350" i="20"/>
  <c r="AG350" i="20"/>
  <c r="AE350" i="20"/>
  <c r="AD350" i="20"/>
  <c r="W350" i="20"/>
  <c r="V350" i="20"/>
  <c r="O350" i="20"/>
  <c r="N350" i="20"/>
  <c r="L350" i="20"/>
  <c r="I350" i="20"/>
  <c r="B350" i="20"/>
  <c r="AK349" i="20"/>
  <c r="AJ349" i="20"/>
  <c r="AH349" i="20"/>
  <c r="AG349" i="20"/>
  <c r="AE349" i="20"/>
  <c r="AD349" i="20"/>
  <c r="W349" i="20"/>
  <c r="V349" i="20"/>
  <c r="O349" i="20"/>
  <c r="N349" i="20"/>
  <c r="L349" i="20"/>
  <c r="I349" i="20"/>
  <c r="B349" i="20"/>
  <c r="AK348" i="20"/>
  <c r="AJ348" i="20"/>
  <c r="AH348" i="20"/>
  <c r="AG348" i="20"/>
  <c r="AE348" i="20"/>
  <c r="AD348" i="20"/>
  <c r="W348" i="20"/>
  <c r="V348" i="20"/>
  <c r="O348" i="20"/>
  <c r="N348" i="20"/>
  <c r="L348" i="20"/>
  <c r="I348" i="20"/>
  <c r="B348" i="20"/>
  <c r="AK347" i="20"/>
  <c r="AJ347" i="20"/>
  <c r="AH347" i="20"/>
  <c r="AG347" i="20"/>
  <c r="AE347" i="20"/>
  <c r="AD347" i="20"/>
  <c r="W347" i="20"/>
  <c r="V347" i="20"/>
  <c r="O347" i="20"/>
  <c r="N347" i="20"/>
  <c r="L347" i="20"/>
  <c r="I347" i="20"/>
  <c r="B347" i="20"/>
  <c r="AK346" i="20"/>
  <c r="AJ346" i="20"/>
  <c r="AH346" i="20"/>
  <c r="AG346" i="20"/>
  <c r="AE346" i="20"/>
  <c r="AD346" i="20"/>
  <c r="W346" i="20"/>
  <c r="V346" i="20"/>
  <c r="O346" i="20"/>
  <c r="N346" i="20"/>
  <c r="L346" i="20"/>
  <c r="I346" i="20"/>
  <c r="B346" i="20"/>
  <c r="AK345" i="20"/>
  <c r="AJ345" i="20"/>
  <c r="AH345" i="20"/>
  <c r="AG345" i="20"/>
  <c r="AE345" i="20"/>
  <c r="AD345" i="20"/>
  <c r="W345" i="20"/>
  <c r="V345" i="20"/>
  <c r="O345" i="20"/>
  <c r="N345" i="20"/>
  <c r="L345" i="20"/>
  <c r="I345" i="20"/>
  <c r="B345" i="20"/>
  <c r="AK344" i="20"/>
  <c r="AJ344" i="20"/>
  <c r="AH344" i="20"/>
  <c r="AG344" i="20"/>
  <c r="AE344" i="20"/>
  <c r="AD344" i="20"/>
  <c r="W344" i="20"/>
  <c r="V344" i="20"/>
  <c r="O344" i="20"/>
  <c r="N344" i="20"/>
  <c r="L344" i="20"/>
  <c r="I344" i="20"/>
  <c r="B344" i="20"/>
  <c r="AK343" i="20"/>
  <c r="AJ343" i="20"/>
  <c r="AH343" i="20"/>
  <c r="AG343" i="20"/>
  <c r="AE343" i="20"/>
  <c r="AD343" i="20"/>
  <c r="W343" i="20"/>
  <c r="V343" i="20"/>
  <c r="O343" i="20"/>
  <c r="N343" i="20"/>
  <c r="L343" i="20"/>
  <c r="I343" i="20"/>
  <c r="B343" i="20"/>
  <c r="AK342" i="20"/>
  <c r="AJ342" i="20"/>
  <c r="AH342" i="20"/>
  <c r="AG342" i="20"/>
  <c r="AE342" i="20"/>
  <c r="AD342" i="20"/>
  <c r="W342" i="20"/>
  <c r="V342" i="20"/>
  <c r="O342" i="20"/>
  <c r="N342" i="20"/>
  <c r="L342" i="20"/>
  <c r="I342" i="20"/>
  <c r="B342" i="20"/>
  <c r="AK341" i="20"/>
  <c r="AJ341" i="20"/>
  <c r="AH341" i="20"/>
  <c r="AG341" i="20"/>
  <c r="AE341" i="20"/>
  <c r="AD341" i="20"/>
  <c r="W341" i="20"/>
  <c r="V341" i="20"/>
  <c r="O341" i="20"/>
  <c r="N341" i="20"/>
  <c r="L341" i="20"/>
  <c r="I341" i="20"/>
  <c r="B341" i="20"/>
  <c r="AK340" i="20"/>
  <c r="AJ340" i="20"/>
  <c r="AH340" i="20"/>
  <c r="AG340" i="20"/>
  <c r="AE340" i="20"/>
  <c r="AD340" i="20"/>
  <c r="W340" i="20"/>
  <c r="V340" i="20"/>
  <c r="O340" i="20"/>
  <c r="N340" i="20"/>
  <c r="L340" i="20"/>
  <c r="I340" i="20"/>
  <c r="B340" i="20"/>
  <c r="AK339" i="20"/>
  <c r="AJ339" i="20"/>
  <c r="AH339" i="20"/>
  <c r="AG339" i="20"/>
  <c r="AE339" i="20"/>
  <c r="AD339" i="20"/>
  <c r="W339" i="20"/>
  <c r="V339" i="20"/>
  <c r="O339" i="20"/>
  <c r="N339" i="20"/>
  <c r="L339" i="20"/>
  <c r="I339" i="20"/>
  <c r="B339" i="20"/>
  <c r="AK338" i="20"/>
  <c r="AJ338" i="20"/>
  <c r="AH338" i="20"/>
  <c r="AG338" i="20"/>
  <c r="AE338" i="20"/>
  <c r="AD338" i="20"/>
  <c r="W338" i="20"/>
  <c r="V338" i="20"/>
  <c r="O338" i="20"/>
  <c r="N338" i="20"/>
  <c r="L338" i="20"/>
  <c r="I338" i="20"/>
  <c r="B338" i="20"/>
  <c r="AK337" i="20"/>
  <c r="AJ337" i="20"/>
  <c r="AH337" i="20"/>
  <c r="AG337" i="20"/>
  <c r="AE337" i="20"/>
  <c r="AD337" i="20"/>
  <c r="W337" i="20"/>
  <c r="V337" i="20"/>
  <c r="O337" i="20"/>
  <c r="N337" i="20"/>
  <c r="L337" i="20"/>
  <c r="I337" i="20"/>
  <c r="B337" i="20"/>
  <c r="AK336" i="20"/>
  <c r="AJ336" i="20"/>
  <c r="AH336" i="20"/>
  <c r="AG336" i="20"/>
  <c r="AE336" i="20"/>
  <c r="AD336" i="20"/>
  <c r="W336" i="20"/>
  <c r="V336" i="20"/>
  <c r="O336" i="20"/>
  <c r="N336" i="20"/>
  <c r="L336" i="20"/>
  <c r="I336" i="20"/>
  <c r="B336" i="20"/>
  <c r="AK335" i="20"/>
  <c r="AJ335" i="20"/>
  <c r="AH335" i="20"/>
  <c r="AG335" i="20"/>
  <c r="AE335" i="20"/>
  <c r="AD335" i="20"/>
  <c r="W335" i="20"/>
  <c r="V335" i="20"/>
  <c r="O335" i="20"/>
  <c r="N335" i="20"/>
  <c r="L335" i="20"/>
  <c r="I335" i="20"/>
  <c r="B335" i="20"/>
  <c r="AK334" i="20"/>
  <c r="AJ334" i="20"/>
  <c r="AH334" i="20"/>
  <c r="AG334" i="20"/>
  <c r="AE334" i="20"/>
  <c r="AD334" i="20"/>
  <c r="W334" i="20"/>
  <c r="V334" i="20"/>
  <c r="O334" i="20"/>
  <c r="N334" i="20"/>
  <c r="L334" i="20"/>
  <c r="I334" i="20"/>
  <c r="B334" i="20"/>
  <c r="AK333" i="20"/>
  <c r="AJ333" i="20"/>
  <c r="AH333" i="20"/>
  <c r="AG333" i="20"/>
  <c r="AE333" i="20"/>
  <c r="AD333" i="20"/>
  <c r="W333" i="20"/>
  <c r="V333" i="20"/>
  <c r="O333" i="20"/>
  <c r="N333" i="20"/>
  <c r="L333" i="20"/>
  <c r="I333" i="20"/>
  <c r="B333" i="20"/>
  <c r="AK332" i="20"/>
  <c r="AJ332" i="20"/>
  <c r="AH332" i="20"/>
  <c r="AG332" i="20"/>
  <c r="AE332" i="20"/>
  <c r="AD332" i="20"/>
  <c r="W332" i="20"/>
  <c r="V332" i="20"/>
  <c r="O332" i="20"/>
  <c r="N332" i="20"/>
  <c r="L332" i="20"/>
  <c r="I332" i="20"/>
  <c r="B332" i="20"/>
  <c r="AK331" i="20"/>
  <c r="AJ331" i="20"/>
  <c r="AH331" i="20"/>
  <c r="AG331" i="20"/>
  <c r="AE331" i="20"/>
  <c r="AD331" i="20"/>
  <c r="W331" i="20"/>
  <c r="V331" i="20"/>
  <c r="O331" i="20"/>
  <c r="N331" i="20"/>
  <c r="L331" i="20"/>
  <c r="I331" i="20"/>
  <c r="B331" i="20"/>
  <c r="AK330" i="20"/>
  <c r="AJ330" i="20"/>
  <c r="AH330" i="20"/>
  <c r="AG330" i="20"/>
  <c r="AE330" i="20"/>
  <c r="AD330" i="20"/>
  <c r="W330" i="20"/>
  <c r="V330" i="20"/>
  <c r="O330" i="20"/>
  <c r="N330" i="20"/>
  <c r="L330" i="20"/>
  <c r="I330" i="20"/>
  <c r="B330" i="20"/>
  <c r="AK329" i="20"/>
  <c r="AJ329" i="20"/>
  <c r="AH329" i="20"/>
  <c r="AG329" i="20"/>
  <c r="AE329" i="20"/>
  <c r="AD329" i="20"/>
  <c r="W329" i="20"/>
  <c r="V329" i="20"/>
  <c r="O329" i="20"/>
  <c r="N329" i="20"/>
  <c r="L329" i="20"/>
  <c r="I329" i="20"/>
  <c r="B329" i="20"/>
  <c r="AK328" i="20"/>
  <c r="AJ328" i="20"/>
  <c r="AH328" i="20"/>
  <c r="AG328" i="20"/>
  <c r="AE328" i="20"/>
  <c r="AD328" i="20"/>
  <c r="W328" i="20"/>
  <c r="V328" i="20"/>
  <c r="O328" i="20"/>
  <c r="N328" i="20"/>
  <c r="L328" i="20"/>
  <c r="I328" i="20"/>
  <c r="B328" i="20"/>
  <c r="AK327" i="20"/>
  <c r="AJ327" i="20"/>
  <c r="AH327" i="20"/>
  <c r="AG327" i="20"/>
  <c r="AE327" i="20"/>
  <c r="AD327" i="20"/>
  <c r="W327" i="20"/>
  <c r="V327" i="20"/>
  <c r="O327" i="20"/>
  <c r="N327" i="20"/>
  <c r="L327" i="20"/>
  <c r="I327" i="20"/>
  <c r="B327" i="20"/>
  <c r="AK326" i="20"/>
  <c r="AJ326" i="20"/>
  <c r="AH326" i="20"/>
  <c r="AG326" i="20"/>
  <c r="AE326" i="20"/>
  <c r="AD326" i="20"/>
  <c r="W326" i="20"/>
  <c r="V326" i="20"/>
  <c r="O326" i="20"/>
  <c r="N326" i="20"/>
  <c r="L326" i="20"/>
  <c r="I326" i="20"/>
  <c r="B326" i="20"/>
  <c r="AK325" i="20"/>
  <c r="AJ325" i="20"/>
  <c r="AH325" i="20"/>
  <c r="AG325" i="20"/>
  <c r="AE325" i="20"/>
  <c r="AD325" i="20"/>
  <c r="W325" i="20"/>
  <c r="V325" i="20"/>
  <c r="O325" i="20"/>
  <c r="N325" i="20"/>
  <c r="L325" i="20"/>
  <c r="I325" i="20"/>
  <c r="B325" i="20"/>
  <c r="AK324" i="20"/>
  <c r="AJ324" i="20"/>
  <c r="AH324" i="20"/>
  <c r="AG324" i="20"/>
  <c r="AE324" i="20"/>
  <c r="AD324" i="20"/>
  <c r="W324" i="20"/>
  <c r="V324" i="20"/>
  <c r="O324" i="20"/>
  <c r="N324" i="20"/>
  <c r="L324" i="20"/>
  <c r="I324" i="20"/>
  <c r="B324" i="20"/>
  <c r="AK323" i="20"/>
  <c r="AJ323" i="20"/>
  <c r="AH323" i="20"/>
  <c r="AG323" i="20"/>
  <c r="AE323" i="20"/>
  <c r="AD323" i="20"/>
  <c r="W323" i="20"/>
  <c r="V323" i="20"/>
  <c r="O323" i="20"/>
  <c r="N323" i="20"/>
  <c r="L323" i="20"/>
  <c r="I323" i="20"/>
  <c r="B323" i="20"/>
  <c r="AK322" i="20"/>
  <c r="AJ322" i="20"/>
  <c r="AH322" i="20"/>
  <c r="AG322" i="20"/>
  <c r="AE322" i="20"/>
  <c r="AD322" i="20"/>
  <c r="W322" i="20"/>
  <c r="V322" i="20"/>
  <c r="O322" i="20"/>
  <c r="N322" i="20"/>
  <c r="L322" i="20"/>
  <c r="I322" i="20"/>
  <c r="B322" i="20"/>
  <c r="AK321" i="20"/>
  <c r="AJ321" i="20"/>
  <c r="AH321" i="20"/>
  <c r="AG321" i="20"/>
  <c r="AE321" i="20"/>
  <c r="AD321" i="20"/>
  <c r="W321" i="20"/>
  <c r="V321" i="20"/>
  <c r="O321" i="20"/>
  <c r="N321" i="20"/>
  <c r="L321" i="20"/>
  <c r="I321" i="20"/>
  <c r="B321" i="20"/>
  <c r="AK320" i="20"/>
  <c r="AJ320" i="20"/>
  <c r="AH320" i="20"/>
  <c r="AG320" i="20"/>
  <c r="AE320" i="20"/>
  <c r="AD320" i="20"/>
  <c r="W320" i="20"/>
  <c r="V320" i="20"/>
  <c r="O320" i="20"/>
  <c r="N320" i="20"/>
  <c r="L320" i="20"/>
  <c r="I320" i="20"/>
  <c r="B320" i="20"/>
  <c r="AK319" i="20"/>
  <c r="AJ319" i="20"/>
  <c r="AH319" i="20"/>
  <c r="AG319" i="20"/>
  <c r="AE319" i="20"/>
  <c r="AD319" i="20"/>
  <c r="W319" i="20"/>
  <c r="V319" i="20"/>
  <c r="O319" i="20"/>
  <c r="N319" i="20"/>
  <c r="L319" i="20"/>
  <c r="I319" i="20"/>
  <c r="B319" i="20"/>
  <c r="AK318" i="20"/>
  <c r="AJ318" i="20"/>
  <c r="AH318" i="20"/>
  <c r="AG318" i="20"/>
  <c r="AE318" i="20"/>
  <c r="AD318" i="20"/>
  <c r="W318" i="20"/>
  <c r="V318" i="20"/>
  <c r="O318" i="20"/>
  <c r="N318" i="20"/>
  <c r="L318" i="20"/>
  <c r="I318" i="20"/>
  <c r="B318" i="20"/>
  <c r="AK317" i="20"/>
  <c r="AJ317" i="20"/>
  <c r="AH317" i="20"/>
  <c r="AG317" i="20"/>
  <c r="AE317" i="20"/>
  <c r="AD317" i="20"/>
  <c r="W317" i="20"/>
  <c r="V317" i="20"/>
  <c r="O317" i="20"/>
  <c r="N317" i="20"/>
  <c r="L317" i="20"/>
  <c r="I317" i="20"/>
  <c r="B317" i="20"/>
  <c r="AK316" i="20"/>
  <c r="AJ316" i="20"/>
  <c r="AH316" i="20"/>
  <c r="AG316" i="20"/>
  <c r="AE316" i="20"/>
  <c r="AD316" i="20"/>
  <c r="W316" i="20"/>
  <c r="V316" i="20"/>
  <c r="O316" i="20"/>
  <c r="N316" i="20"/>
  <c r="L316" i="20"/>
  <c r="I316" i="20"/>
  <c r="B316" i="20"/>
  <c r="AK315" i="20"/>
  <c r="AJ315" i="20"/>
  <c r="AH315" i="20"/>
  <c r="AG315" i="20"/>
  <c r="AE315" i="20"/>
  <c r="AD315" i="20"/>
  <c r="W315" i="20"/>
  <c r="V315" i="20"/>
  <c r="O315" i="20"/>
  <c r="N315" i="20"/>
  <c r="L315" i="20"/>
  <c r="I315" i="20"/>
  <c r="B315" i="20"/>
  <c r="AK314" i="20"/>
  <c r="AJ314" i="20"/>
  <c r="AH314" i="20"/>
  <c r="AG314" i="20"/>
  <c r="AE314" i="20"/>
  <c r="AD314" i="20"/>
  <c r="W314" i="20"/>
  <c r="V314" i="20"/>
  <c r="O314" i="20"/>
  <c r="N314" i="20"/>
  <c r="L314" i="20"/>
  <c r="I314" i="20"/>
  <c r="B314" i="20"/>
  <c r="AK313" i="20"/>
  <c r="AJ313" i="20"/>
  <c r="AH313" i="20"/>
  <c r="AG313" i="20"/>
  <c r="AE313" i="20"/>
  <c r="AD313" i="20"/>
  <c r="W313" i="20"/>
  <c r="V313" i="20"/>
  <c r="O313" i="20"/>
  <c r="N313" i="20"/>
  <c r="L313" i="20"/>
  <c r="I313" i="20"/>
  <c r="B313" i="20"/>
  <c r="AK312" i="20"/>
  <c r="AJ312" i="20"/>
  <c r="AH312" i="20"/>
  <c r="AG312" i="20"/>
  <c r="AE312" i="20"/>
  <c r="AD312" i="20"/>
  <c r="W312" i="20"/>
  <c r="V312" i="20"/>
  <c r="O312" i="20"/>
  <c r="N312" i="20"/>
  <c r="L312" i="20"/>
  <c r="I312" i="20"/>
  <c r="B312" i="20"/>
  <c r="AK311" i="20"/>
  <c r="AJ311" i="20"/>
  <c r="AH311" i="20"/>
  <c r="AG311" i="20"/>
  <c r="AE311" i="20"/>
  <c r="AD311" i="20"/>
  <c r="W311" i="20"/>
  <c r="V311" i="20"/>
  <c r="O311" i="20"/>
  <c r="N311" i="20"/>
  <c r="L311" i="20"/>
  <c r="I311" i="20"/>
  <c r="B311" i="20"/>
  <c r="AK310" i="20"/>
  <c r="AJ310" i="20"/>
  <c r="AH310" i="20"/>
  <c r="AG310" i="20"/>
  <c r="AE310" i="20"/>
  <c r="AD310" i="20"/>
  <c r="W310" i="20"/>
  <c r="V310" i="20"/>
  <c r="O310" i="20"/>
  <c r="N310" i="20"/>
  <c r="L310" i="20"/>
  <c r="I310" i="20"/>
  <c r="B310" i="20"/>
  <c r="AK309" i="20"/>
  <c r="AJ309" i="20"/>
  <c r="AH309" i="20"/>
  <c r="AG309" i="20"/>
  <c r="AE309" i="20"/>
  <c r="AD309" i="20"/>
  <c r="W309" i="20"/>
  <c r="V309" i="20"/>
  <c r="O309" i="20"/>
  <c r="N309" i="20"/>
  <c r="L309" i="20"/>
  <c r="I309" i="20"/>
  <c r="B309" i="20"/>
  <c r="AK308" i="20"/>
  <c r="AJ308" i="20"/>
  <c r="AH308" i="20"/>
  <c r="AG308" i="20"/>
  <c r="AE308" i="20"/>
  <c r="AD308" i="20"/>
  <c r="W308" i="20"/>
  <c r="V308" i="20"/>
  <c r="O308" i="20"/>
  <c r="N308" i="20"/>
  <c r="L308" i="20"/>
  <c r="I308" i="20"/>
  <c r="B308" i="20"/>
  <c r="AK307" i="20"/>
  <c r="AJ307" i="20"/>
  <c r="AH307" i="20"/>
  <c r="AG307" i="20"/>
  <c r="AE307" i="20"/>
  <c r="AD307" i="20"/>
  <c r="W307" i="20"/>
  <c r="V307" i="20"/>
  <c r="O307" i="20"/>
  <c r="N307" i="20"/>
  <c r="L307" i="20"/>
  <c r="I307" i="20"/>
  <c r="B307" i="20"/>
  <c r="AK306" i="20"/>
  <c r="AJ306" i="20"/>
  <c r="AH306" i="20"/>
  <c r="AG306" i="20"/>
  <c r="AE306" i="20"/>
  <c r="AD306" i="20"/>
  <c r="W306" i="20"/>
  <c r="V306" i="20"/>
  <c r="O306" i="20"/>
  <c r="N306" i="20"/>
  <c r="L306" i="20"/>
  <c r="I306" i="20"/>
  <c r="B306" i="20"/>
  <c r="AK305" i="20"/>
  <c r="AJ305" i="20"/>
  <c r="AH305" i="20"/>
  <c r="AG305" i="20"/>
  <c r="AE305" i="20"/>
  <c r="AD305" i="20"/>
  <c r="W305" i="20"/>
  <c r="V305" i="20"/>
  <c r="O305" i="20"/>
  <c r="N305" i="20"/>
  <c r="L305" i="20"/>
  <c r="I305" i="20"/>
  <c r="B305" i="20"/>
  <c r="AK304" i="20"/>
  <c r="AJ304" i="20"/>
  <c r="AH304" i="20"/>
  <c r="AG304" i="20"/>
  <c r="AE304" i="20"/>
  <c r="AD304" i="20"/>
  <c r="W304" i="20"/>
  <c r="V304" i="20"/>
  <c r="O304" i="20"/>
  <c r="N304" i="20"/>
  <c r="L304" i="20"/>
  <c r="I304" i="20"/>
  <c r="B304" i="20"/>
  <c r="AK303" i="20"/>
  <c r="AJ303" i="20"/>
  <c r="AH303" i="20"/>
  <c r="AG303" i="20"/>
  <c r="AE303" i="20"/>
  <c r="AD303" i="20"/>
  <c r="W303" i="20"/>
  <c r="V303" i="20"/>
  <c r="O303" i="20"/>
  <c r="N303" i="20"/>
  <c r="L303" i="20"/>
  <c r="I303" i="20"/>
  <c r="B303" i="20"/>
  <c r="AK302" i="20"/>
  <c r="AJ302" i="20"/>
  <c r="AH302" i="20"/>
  <c r="AG302" i="20"/>
  <c r="AE302" i="20"/>
  <c r="AD302" i="20"/>
  <c r="W302" i="20"/>
  <c r="V302" i="20"/>
  <c r="O302" i="20"/>
  <c r="N302" i="20"/>
  <c r="L302" i="20"/>
  <c r="I302" i="20"/>
  <c r="B302" i="20"/>
  <c r="AK301" i="20"/>
  <c r="AJ301" i="20"/>
  <c r="AH301" i="20"/>
  <c r="AG301" i="20"/>
  <c r="AE301" i="20"/>
  <c r="AD301" i="20"/>
  <c r="W301" i="20"/>
  <c r="V301" i="20"/>
  <c r="O301" i="20"/>
  <c r="N301" i="20"/>
  <c r="L301" i="20"/>
  <c r="I301" i="20"/>
  <c r="B301" i="20"/>
  <c r="AK300" i="20"/>
  <c r="AJ300" i="20"/>
  <c r="AH300" i="20"/>
  <c r="AG300" i="20"/>
  <c r="AE300" i="20"/>
  <c r="AD300" i="20"/>
  <c r="W300" i="20"/>
  <c r="V300" i="20"/>
  <c r="O300" i="20"/>
  <c r="N300" i="20"/>
  <c r="L300" i="20"/>
  <c r="I300" i="20"/>
  <c r="B300" i="20"/>
  <c r="AK299" i="20"/>
  <c r="AJ299" i="20"/>
  <c r="AH299" i="20"/>
  <c r="AG299" i="20"/>
  <c r="AE299" i="20"/>
  <c r="AD299" i="20"/>
  <c r="W299" i="20"/>
  <c r="V299" i="20"/>
  <c r="O299" i="20"/>
  <c r="N299" i="20"/>
  <c r="L299" i="20"/>
  <c r="I299" i="20"/>
  <c r="B299" i="20"/>
  <c r="AK298" i="20"/>
  <c r="AJ298" i="20"/>
  <c r="AH298" i="20"/>
  <c r="AG298" i="20"/>
  <c r="AE298" i="20"/>
  <c r="AD298" i="20"/>
  <c r="W298" i="20"/>
  <c r="V298" i="20"/>
  <c r="O298" i="20"/>
  <c r="N298" i="20"/>
  <c r="L298" i="20"/>
  <c r="I298" i="20"/>
  <c r="B298" i="20"/>
  <c r="AK297" i="20"/>
  <c r="AJ297" i="20"/>
  <c r="AH297" i="20"/>
  <c r="AG297" i="20"/>
  <c r="AE297" i="20"/>
  <c r="AD297" i="20"/>
  <c r="W297" i="20"/>
  <c r="V297" i="20"/>
  <c r="O297" i="20"/>
  <c r="N297" i="20"/>
  <c r="L297" i="20"/>
  <c r="I297" i="20"/>
  <c r="B297" i="20"/>
  <c r="AK296" i="20"/>
  <c r="AJ296" i="20"/>
  <c r="AH296" i="20"/>
  <c r="AG296" i="20"/>
  <c r="AE296" i="20"/>
  <c r="AD296" i="20"/>
  <c r="W296" i="20"/>
  <c r="V296" i="20"/>
  <c r="O296" i="20"/>
  <c r="N296" i="20"/>
  <c r="L296" i="20"/>
  <c r="I296" i="20"/>
  <c r="B296" i="20"/>
  <c r="AK295" i="20"/>
  <c r="AJ295" i="20"/>
  <c r="AH295" i="20"/>
  <c r="AG295" i="20"/>
  <c r="AE295" i="20"/>
  <c r="AD295" i="20"/>
  <c r="W295" i="20"/>
  <c r="V295" i="20"/>
  <c r="O295" i="20"/>
  <c r="N295" i="20"/>
  <c r="L295" i="20"/>
  <c r="I295" i="20"/>
  <c r="B295" i="20"/>
  <c r="AK294" i="20"/>
  <c r="AJ294" i="20"/>
  <c r="AH294" i="20"/>
  <c r="AG294" i="20"/>
  <c r="AE294" i="20"/>
  <c r="AD294" i="20"/>
  <c r="W294" i="20"/>
  <c r="V294" i="20"/>
  <c r="O294" i="20"/>
  <c r="N294" i="20"/>
  <c r="L294" i="20"/>
  <c r="I294" i="20"/>
  <c r="B294" i="20"/>
  <c r="AK293" i="20"/>
  <c r="AJ293" i="20"/>
  <c r="AH293" i="20"/>
  <c r="AG293" i="20"/>
  <c r="AE293" i="20"/>
  <c r="AD293" i="20"/>
  <c r="W293" i="20"/>
  <c r="V293" i="20"/>
  <c r="O293" i="20"/>
  <c r="N293" i="20"/>
  <c r="L293" i="20"/>
  <c r="I293" i="20"/>
  <c r="B293" i="20"/>
  <c r="AK292" i="20"/>
  <c r="AJ292" i="20"/>
  <c r="AH292" i="20"/>
  <c r="AG292" i="20"/>
  <c r="AE292" i="20"/>
  <c r="AD292" i="20"/>
  <c r="W292" i="20"/>
  <c r="V292" i="20"/>
  <c r="O292" i="20"/>
  <c r="N292" i="20"/>
  <c r="L292" i="20"/>
  <c r="I292" i="20"/>
  <c r="B292" i="20"/>
  <c r="AK291" i="20"/>
  <c r="AJ291" i="20"/>
  <c r="AH291" i="20"/>
  <c r="AG291" i="20"/>
  <c r="AE291" i="20"/>
  <c r="AD291" i="20"/>
  <c r="W291" i="20"/>
  <c r="V291" i="20"/>
  <c r="O291" i="20"/>
  <c r="N291" i="20"/>
  <c r="L291" i="20"/>
  <c r="I291" i="20"/>
  <c r="B291" i="20"/>
  <c r="AK290" i="20"/>
  <c r="AJ290" i="20"/>
  <c r="AH290" i="20"/>
  <c r="AG290" i="20"/>
  <c r="AE290" i="20"/>
  <c r="AD290" i="20"/>
  <c r="W290" i="20"/>
  <c r="V290" i="20"/>
  <c r="O290" i="20"/>
  <c r="N290" i="20"/>
  <c r="L290" i="20"/>
  <c r="I290" i="20"/>
  <c r="B290" i="20"/>
  <c r="AK289" i="20"/>
  <c r="AJ289" i="20"/>
  <c r="AH289" i="20"/>
  <c r="AG289" i="20"/>
  <c r="AE289" i="20"/>
  <c r="AD289" i="20"/>
  <c r="W289" i="20"/>
  <c r="V289" i="20"/>
  <c r="O289" i="20"/>
  <c r="N289" i="20"/>
  <c r="L289" i="20"/>
  <c r="I289" i="20"/>
  <c r="B289" i="20"/>
  <c r="AK288" i="20"/>
  <c r="AJ288" i="20"/>
  <c r="AH288" i="20"/>
  <c r="AG288" i="20"/>
  <c r="AE288" i="20"/>
  <c r="AD288" i="20"/>
  <c r="W288" i="20"/>
  <c r="V288" i="20"/>
  <c r="O288" i="20"/>
  <c r="N288" i="20"/>
  <c r="L288" i="20"/>
  <c r="I288" i="20"/>
  <c r="B288" i="20"/>
  <c r="AK287" i="20"/>
  <c r="AJ287" i="20"/>
  <c r="AH287" i="20"/>
  <c r="AG287" i="20"/>
  <c r="AE287" i="20"/>
  <c r="AD287" i="20"/>
  <c r="W287" i="20"/>
  <c r="V287" i="20"/>
  <c r="O287" i="20"/>
  <c r="N287" i="20"/>
  <c r="L287" i="20"/>
  <c r="I287" i="20"/>
  <c r="B287" i="20"/>
  <c r="AK286" i="20"/>
  <c r="AJ286" i="20"/>
  <c r="AH286" i="20"/>
  <c r="AG286" i="20"/>
  <c r="AE286" i="20"/>
  <c r="AD286" i="20"/>
  <c r="W286" i="20"/>
  <c r="V286" i="20"/>
  <c r="O286" i="20"/>
  <c r="N286" i="20"/>
  <c r="L286" i="20"/>
  <c r="I286" i="20"/>
  <c r="B286" i="20"/>
  <c r="AK285" i="20"/>
  <c r="AJ285" i="20"/>
  <c r="AH285" i="20"/>
  <c r="AG285" i="20"/>
  <c r="AE285" i="20"/>
  <c r="AD285" i="20"/>
  <c r="W285" i="20"/>
  <c r="V285" i="20"/>
  <c r="O285" i="20"/>
  <c r="N285" i="20"/>
  <c r="L285" i="20"/>
  <c r="I285" i="20"/>
  <c r="B285" i="20"/>
  <c r="AK284" i="20"/>
  <c r="AJ284" i="20"/>
  <c r="AH284" i="20"/>
  <c r="AG284" i="20"/>
  <c r="AE284" i="20"/>
  <c r="AD284" i="20"/>
  <c r="W284" i="20"/>
  <c r="V284" i="20"/>
  <c r="O284" i="20"/>
  <c r="N284" i="20"/>
  <c r="L284" i="20"/>
  <c r="I284" i="20"/>
  <c r="B284" i="20"/>
  <c r="AK283" i="20"/>
  <c r="AJ283" i="20"/>
  <c r="AH283" i="20"/>
  <c r="AG283" i="20"/>
  <c r="AE283" i="20"/>
  <c r="AD283" i="20"/>
  <c r="W283" i="20"/>
  <c r="V283" i="20"/>
  <c r="O283" i="20"/>
  <c r="N283" i="20"/>
  <c r="L283" i="20"/>
  <c r="I283" i="20"/>
  <c r="B283" i="20"/>
  <c r="AK282" i="20"/>
  <c r="AJ282" i="20"/>
  <c r="AH282" i="20"/>
  <c r="AG282" i="20"/>
  <c r="AE282" i="20"/>
  <c r="AD282" i="20"/>
  <c r="W282" i="20"/>
  <c r="V282" i="20"/>
  <c r="O282" i="20"/>
  <c r="N282" i="20"/>
  <c r="L282" i="20"/>
  <c r="I282" i="20"/>
  <c r="B282" i="20"/>
  <c r="AK281" i="20"/>
  <c r="AJ281" i="20"/>
  <c r="AH281" i="20"/>
  <c r="AG281" i="20"/>
  <c r="AE281" i="20"/>
  <c r="AD281" i="20"/>
  <c r="W281" i="20"/>
  <c r="V281" i="20"/>
  <c r="O281" i="20"/>
  <c r="N281" i="20"/>
  <c r="L281" i="20"/>
  <c r="I281" i="20"/>
  <c r="B281" i="20"/>
  <c r="AK280" i="20"/>
  <c r="AJ280" i="20"/>
  <c r="AH280" i="20"/>
  <c r="AG280" i="20"/>
  <c r="AE280" i="20"/>
  <c r="AD280" i="20"/>
  <c r="W280" i="20"/>
  <c r="V280" i="20"/>
  <c r="O280" i="20"/>
  <c r="N280" i="20"/>
  <c r="L280" i="20"/>
  <c r="I280" i="20"/>
  <c r="B280" i="20"/>
  <c r="AK279" i="20"/>
  <c r="AJ279" i="20"/>
  <c r="AH279" i="20"/>
  <c r="AG279" i="20"/>
  <c r="AE279" i="20"/>
  <c r="AD279" i="20"/>
  <c r="W279" i="20"/>
  <c r="V279" i="20"/>
  <c r="O279" i="20"/>
  <c r="N279" i="20"/>
  <c r="L279" i="20"/>
  <c r="I279" i="20"/>
  <c r="B279" i="20"/>
  <c r="AK278" i="20"/>
  <c r="AJ278" i="20"/>
  <c r="AH278" i="20"/>
  <c r="AG278" i="20"/>
  <c r="AE278" i="20"/>
  <c r="AD278" i="20"/>
  <c r="W278" i="20"/>
  <c r="V278" i="20"/>
  <c r="O278" i="20"/>
  <c r="N278" i="20"/>
  <c r="L278" i="20"/>
  <c r="I278" i="20"/>
  <c r="B278" i="20"/>
  <c r="AK277" i="20"/>
  <c r="AJ277" i="20"/>
  <c r="AH277" i="20"/>
  <c r="AG277" i="20"/>
  <c r="AE277" i="20"/>
  <c r="AD277" i="20"/>
  <c r="W277" i="20"/>
  <c r="V277" i="20"/>
  <c r="O277" i="20"/>
  <c r="N277" i="20"/>
  <c r="L277" i="20"/>
  <c r="I277" i="20"/>
  <c r="B277" i="20"/>
  <c r="AK276" i="20"/>
  <c r="AJ276" i="20"/>
  <c r="AH276" i="20"/>
  <c r="AG276" i="20"/>
  <c r="AE276" i="20"/>
  <c r="AD276" i="20"/>
  <c r="W276" i="20"/>
  <c r="V276" i="20"/>
  <c r="O276" i="20"/>
  <c r="N276" i="20"/>
  <c r="L276" i="20"/>
  <c r="I276" i="20"/>
  <c r="B276" i="20"/>
  <c r="AK275" i="20"/>
  <c r="AJ275" i="20"/>
  <c r="AH275" i="20"/>
  <c r="AG275" i="20"/>
  <c r="AE275" i="20"/>
  <c r="AD275" i="20"/>
  <c r="W275" i="20"/>
  <c r="V275" i="20"/>
  <c r="O275" i="20"/>
  <c r="N275" i="20"/>
  <c r="L275" i="20"/>
  <c r="I275" i="20"/>
  <c r="B275" i="20"/>
  <c r="AK274" i="20"/>
  <c r="AJ274" i="20"/>
  <c r="AH274" i="20"/>
  <c r="AG274" i="20"/>
  <c r="AE274" i="20"/>
  <c r="AD274" i="20"/>
  <c r="W274" i="20"/>
  <c r="V274" i="20"/>
  <c r="O274" i="20"/>
  <c r="N274" i="20"/>
  <c r="L274" i="20"/>
  <c r="I274" i="20"/>
  <c r="B274" i="20"/>
  <c r="AK273" i="20"/>
  <c r="AJ273" i="20"/>
  <c r="AH273" i="20"/>
  <c r="AG273" i="20"/>
  <c r="AE273" i="20"/>
  <c r="AD273" i="20"/>
  <c r="W273" i="20"/>
  <c r="V273" i="20"/>
  <c r="O273" i="20"/>
  <c r="N273" i="20"/>
  <c r="L273" i="20"/>
  <c r="I273" i="20"/>
  <c r="B273" i="20"/>
  <c r="AK272" i="20"/>
  <c r="AJ272" i="20"/>
  <c r="AH272" i="20"/>
  <c r="AG272" i="20"/>
  <c r="AE272" i="20"/>
  <c r="AD272" i="20"/>
  <c r="W272" i="20"/>
  <c r="V272" i="20"/>
  <c r="O272" i="20"/>
  <c r="N272" i="20"/>
  <c r="L272" i="20"/>
  <c r="I272" i="20"/>
  <c r="B272" i="20"/>
  <c r="AK271" i="20"/>
  <c r="AJ271" i="20"/>
  <c r="AH271" i="20"/>
  <c r="AG271" i="20"/>
  <c r="AE271" i="20"/>
  <c r="AD271" i="20"/>
  <c r="W271" i="20"/>
  <c r="V271" i="20"/>
  <c r="O271" i="20"/>
  <c r="N271" i="20"/>
  <c r="L271" i="20"/>
  <c r="I271" i="20"/>
  <c r="B271" i="20"/>
  <c r="AK270" i="20"/>
  <c r="AJ270" i="20"/>
  <c r="AH270" i="20"/>
  <c r="AG270" i="20"/>
  <c r="AE270" i="20"/>
  <c r="AD270" i="20"/>
  <c r="W270" i="20"/>
  <c r="V270" i="20"/>
  <c r="O270" i="20"/>
  <c r="N270" i="20"/>
  <c r="L270" i="20"/>
  <c r="I270" i="20"/>
  <c r="B270" i="20"/>
  <c r="AK269" i="20"/>
  <c r="AJ269" i="20"/>
  <c r="AH269" i="20"/>
  <c r="AG269" i="20"/>
  <c r="AE269" i="20"/>
  <c r="AD269" i="20"/>
  <c r="W269" i="20"/>
  <c r="V269" i="20"/>
  <c r="O269" i="20"/>
  <c r="N269" i="20"/>
  <c r="L269" i="20"/>
  <c r="I269" i="20"/>
  <c r="B269" i="20"/>
  <c r="AK268" i="20"/>
  <c r="AJ268" i="20"/>
  <c r="AH268" i="20"/>
  <c r="AG268" i="20"/>
  <c r="AE268" i="20"/>
  <c r="AD268" i="20"/>
  <c r="W268" i="20"/>
  <c r="V268" i="20"/>
  <c r="O268" i="20"/>
  <c r="N268" i="20"/>
  <c r="L268" i="20"/>
  <c r="I268" i="20"/>
  <c r="B268" i="20"/>
  <c r="AK267" i="20"/>
  <c r="AJ267" i="20"/>
  <c r="AH267" i="20"/>
  <c r="AG267" i="20"/>
  <c r="AE267" i="20"/>
  <c r="AD267" i="20"/>
  <c r="W267" i="20"/>
  <c r="V267" i="20"/>
  <c r="O267" i="20"/>
  <c r="N267" i="20"/>
  <c r="L267" i="20"/>
  <c r="I267" i="20"/>
  <c r="B267" i="20"/>
  <c r="AK266" i="20"/>
  <c r="AJ266" i="20"/>
  <c r="AH266" i="20"/>
  <c r="AG266" i="20"/>
  <c r="AE266" i="20"/>
  <c r="AD266" i="20"/>
  <c r="W266" i="20"/>
  <c r="V266" i="20"/>
  <c r="O266" i="20"/>
  <c r="N266" i="20"/>
  <c r="L266" i="20"/>
  <c r="I266" i="20"/>
  <c r="B266" i="20"/>
  <c r="AK265" i="20"/>
  <c r="AJ265" i="20"/>
  <c r="AH265" i="20"/>
  <c r="AG265" i="20"/>
  <c r="AE265" i="20"/>
  <c r="AD265" i="20"/>
  <c r="W265" i="20"/>
  <c r="V265" i="20"/>
  <c r="O265" i="20"/>
  <c r="N265" i="20"/>
  <c r="L265" i="20"/>
  <c r="I265" i="20"/>
  <c r="B265" i="20"/>
  <c r="AK264" i="20"/>
  <c r="AJ264" i="20"/>
  <c r="AH264" i="20"/>
  <c r="AG264" i="20"/>
  <c r="AE264" i="20"/>
  <c r="AD264" i="20"/>
  <c r="W264" i="20"/>
  <c r="V264" i="20"/>
  <c r="O264" i="20"/>
  <c r="N264" i="20"/>
  <c r="L264" i="20"/>
  <c r="I264" i="20"/>
  <c r="B264" i="20"/>
  <c r="AK263" i="20"/>
  <c r="AJ263" i="20"/>
  <c r="AH263" i="20"/>
  <c r="AG263" i="20"/>
  <c r="AE263" i="20"/>
  <c r="AD263" i="20"/>
  <c r="W263" i="20"/>
  <c r="V263" i="20"/>
  <c r="O263" i="20"/>
  <c r="N263" i="20"/>
  <c r="L263" i="20"/>
  <c r="I263" i="20"/>
  <c r="B263" i="20"/>
  <c r="AK262" i="20"/>
  <c r="AJ262" i="20"/>
  <c r="AH262" i="20"/>
  <c r="AG262" i="20"/>
  <c r="AE262" i="20"/>
  <c r="AD262" i="20"/>
  <c r="W262" i="20"/>
  <c r="V262" i="20"/>
  <c r="O262" i="20"/>
  <c r="N262" i="20"/>
  <c r="L262" i="20"/>
  <c r="I262" i="20"/>
  <c r="B262" i="20"/>
  <c r="AK261" i="20"/>
  <c r="AJ261" i="20"/>
  <c r="AH261" i="20"/>
  <c r="AG261" i="20"/>
  <c r="AE261" i="20"/>
  <c r="AD261" i="20"/>
  <c r="W261" i="20"/>
  <c r="V261" i="20"/>
  <c r="O261" i="20"/>
  <c r="N261" i="20"/>
  <c r="L261" i="20"/>
  <c r="I261" i="20"/>
  <c r="B261" i="20"/>
  <c r="AK260" i="20"/>
  <c r="AJ260" i="20"/>
  <c r="AH260" i="20"/>
  <c r="AG260" i="20"/>
  <c r="AE260" i="20"/>
  <c r="AD260" i="20"/>
  <c r="W260" i="20"/>
  <c r="V260" i="20"/>
  <c r="O260" i="20"/>
  <c r="N260" i="20"/>
  <c r="L260" i="20"/>
  <c r="I260" i="20"/>
  <c r="B260" i="20"/>
  <c r="AK259" i="20"/>
  <c r="AJ259" i="20"/>
  <c r="AH259" i="20"/>
  <c r="AG259" i="20"/>
  <c r="AE259" i="20"/>
  <c r="AD259" i="20"/>
  <c r="W259" i="20"/>
  <c r="V259" i="20"/>
  <c r="O259" i="20"/>
  <c r="N259" i="20"/>
  <c r="L259" i="20"/>
  <c r="I259" i="20"/>
  <c r="B259" i="20"/>
  <c r="AK258" i="20"/>
  <c r="AJ258" i="20"/>
  <c r="AH258" i="20"/>
  <c r="AG258" i="20"/>
  <c r="AE258" i="20"/>
  <c r="AD258" i="20"/>
  <c r="W258" i="20"/>
  <c r="V258" i="20"/>
  <c r="O258" i="20"/>
  <c r="N258" i="20"/>
  <c r="L258" i="20"/>
  <c r="I258" i="20"/>
  <c r="B258" i="20"/>
  <c r="AK257" i="20"/>
  <c r="AJ257" i="20"/>
  <c r="AH257" i="20"/>
  <c r="AG257" i="20"/>
  <c r="AE257" i="20"/>
  <c r="AD257" i="20"/>
  <c r="W257" i="20"/>
  <c r="V257" i="20"/>
  <c r="O257" i="20"/>
  <c r="N257" i="20"/>
  <c r="L257" i="20"/>
  <c r="I257" i="20"/>
  <c r="B257" i="20"/>
  <c r="AK256" i="20"/>
  <c r="AJ256" i="20"/>
  <c r="AH256" i="20"/>
  <c r="AG256" i="20"/>
  <c r="AE256" i="20"/>
  <c r="AD256" i="20"/>
  <c r="W256" i="20"/>
  <c r="V256" i="20"/>
  <c r="O256" i="20"/>
  <c r="N256" i="20"/>
  <c r="L256" i="20"/>
  <c r="I256" i="20"/>
  <c r="B256" i="20"/>
  <c r="AK255" i="20"/>
  <c r="AJ255" i="20"/>
  <c r="AH255" i="20"/>
  <c r="AG255" i="20"/>
  <c r="AE255" i="20"/>
  <c r="AD255" i="20"/>
  <c r="W255" i="20"/>
  <c r="V255" i="20"/>
  <c r="O255" i="20"/>
  <c r="N255" i="20"/>
  <c r="L255" i="20"/>
  <c r="I255" i="20"/>
  <c r="B255" i="20"/>
  <c r="AK254" i="20"/>
  <c r="AJ254" i="20"/>
  <c r="AH254" i="20"/>
  <c r="AG254" i="20"/>
  <c r="AE254" i="20"/>
  <c r="AD254" i="20"/>
  <c r="W254" i="20"/>
  <c r="V254" i="20"/>
  <c r="O254" i="20"/>
  <c r="N254" i="20"/>
  <c r="L254" i="20"/>
  <c r="I254" i="20"/>
  <c r="B254" i="20"/>
  <c r="AK253" i="20"/>
  <c r="AJ253" i="20"/>
  <c r="AH253" i="20"/>
  <c r="AG253" i="20"/>
  <c r="AE253" i="20"/>
  <c r="AD253" i="20"/>
  <c r="W253" i="20"/>
  <c r="V253" i="20"/>
  <c r="O253" i="20"/>
  <c r="N253" i="20"/>
  <c r="L253" i="20"/>
  <c r="I253" i="20"/>
  <c r="B253" i="20"/>
  <c r="AK252" i="20"/>
  <c r="AJ252" i="20"/>
  <c r="AH252" i="20"/>
  <c r="AG252" i="20"/>
  <c r="AE252" i="20"/>
  <c r="AD252" i="20"/>
  <c r="W252" i="20"/>
  <c r="V252" i="20"/>
  <c r="O252" i="20"/>
  <c r="N252" i="20"/>
  <c r="L252" i="20"/>
  <c r="I252" i="20"/>
  <c r="B252" i="20"/>
  <c r="AK251" i="20"/>
  <c r="AJ251" i="20"/>
  <c r="AH251" i="20"/>
  <c r="AG251" i="20"/>
  <c r="AE251" i="20"/>
  <c r="AD251" i="20"/>
  <c r="W251" i="20"/>
  <c r="V251" i="20"/>
  <c r="O251" i="20"/>
  <c r="N251" i="20"/>
  <c r="L251" i="20"/>
  <c r="I251" i="20"/>
  <c r="B251" i="20"/>
  <c r="AK250" i="20"/>
  <c r="AJ250" i="20"/>
  <c r="AH250" i="20"/>
  <c r="AG250" i="20"/>
  <c r="AE250" i="20"/>
  <c r="AD250" i="20"/>
  <c r="W250" i="20"/>
  <c r="V250" i="20"/>
  <c r="O250" i="20"/>
  <c r="N250" i="20"/>
  <c r="L250" i="20"/>
  <c r="I250" i="20"/>
  <c r="B250" i="20"/>
  <c r="AK249" i="20"/>
  <c r="AJ249" i="20"/>
  <c r="AH249" i="20"/>
  <c r="AG249" i="20"/>
  <c r="AE249" i="20"/>
  <c r="AD249" i="20"/>
  <c r="W249" i="20"/>
  <c r="V249" i="20"/>
  <c r="O249" i="20"/>
  <c r="N249" i="20"/>
  <c r="L249" i="20"/>
  <c r="I249" i="20"/>
  <c r="B249" i="20"/>
  <c r="AK248" i="20"/>
  <c r="AJ248" i="20"/>
  <c r="AH248" i="20"/>
  <c r="AG248" i="20"/>
  <c r="AE248" i="20"/>
  <c r="AD248" i="20"/>
  <c r="W248" i="20"/>
  <c r="V248" i="20"/>
  <c r="O248" i="20"/>
  <c r="N248" i="20"/>
  <c r="L248" i="20"/>
  <c r="I248" i="20"/>
  <c r="B248" i="20"/>
  <c r="AK247" i="20"/>
  <c r="AJ247" i="20"/>
  <c r="AH247" i="20"/>
  <c r="AG247" i="20"/>
  <c r="AE247" i="20"/>
  <c r="AD247" i="20"/>
  <c r="W247" i="20"/>
  <c r="V247" i="20"/>
  <c r="O247" i="20"/>
  <c r="N247" i="20"/>
  <c r="L247" i="20"/>
  <c r="I247" i="20"/>
  <c r="B247" i="20"/>
  <c r="AK246" i="20"/>
  <c r="AJ246" i="20"/>
  <c r="AH246" i="20"/>
  <c r="AG246" i="20"/>
  <c r="AE246" i="20"/>
  <c r="AD246" i="20"/>
  <c r="W246" i="20"/>
  <c r="V246" i="20"/>
  <c r="O246" i="20"/>
  <c r="N246" i="20"/>
  <c r="L246" i="20"/>
  <c r="I246" i="20"/>
  <c r="B246" i="20"/>
  <c r="AK245" i="20"/>
  <c r="AJ245" i="20"/>
  <c r="AH245" i="20"/>
  <c r="AG245" i="20"/>
  <c r="AE245" i="20"/>
  <c r="AD245" i="20"/>
  <c r="W245" i="20"/>
  <c r="V245" i="20"/>
  <c r="O245" i="20"/>
  <c r="N245" i="20"/>
  <c r="L245" i="20"/>
  <c r="I245" i="20"/>
  <c r="B245" i="20"/>
  <c r="AK244" i="20"/>
  <c r="AJ244" i="20"/>
  <c r="AH244" i="20"/>
  <c r="AG244" i="20"/>
  <c r="AE244" i="20"/>
  <c r="AD244" i="20"/>
  <c r="W244" i="20"/>
  <c r="V244" i="20"/>
  <c r="O244" i="20"/>
  <c r="N244" i="20"/>
  <c r="L244" i="20"/>
  <c r="I244" i="20"/>
  <c r="B244" i="20"/>
  <c r="AK243" i="20"/>
  <c r="AJ243" i="20"/>
  <c r="AH243" i="20"/>
  <c r="AG243" i="20"/>
  <c r="AE243" i="20"/>
  <c r="AD243" i="20"/>
  <c r="W243" i="20"/>
  <c r="V243" i="20"/>
  <c r="O243" i="20"/>
  <c r="N243" i="20"/>
  <c r="L243" i="20"/>
  <c r="I243" i="20"/>
  <c r="B243" i="20"/>
  <c r="AK242" i="20"/>
  <c r="AJ242" i="20"/>
  <c r="AH242" i="20"/>
  <c r="AG242" i="20"/>
  <c r="AE242" i="20"/>
  <c r="AD242" i="20"/>
  <c r="W242" i="20"/>
  <c r="V242" i="20"/>
  <c r="O242" i="20"/>
  <c r="N242" i="20"/>
  <c r="L242" i="20"/>
  <c r="I242" i="20"/>
  <c r="B242" i="20"/>
  <c r="AK241" i="20"/>
  <c r="AJ241" i="20"/>
  <c r="AH241" i="20"/>
  <c r="AG241" i="20"/>
  <c r="AE241" i="20"/>
  <c r="AD241" i="20"/>
  <c r="W241" i="20"/>
  <c r="V241" i="20"/>
  <c r="O241" i="20"/>
  <c r="N241" i="20"/>
  <c r="L241" i="20"/>
  <c r="I241" i="20"/>
  <c r="B241" i="20"/>
  <c r="AK240" i="20"/>
  <c r="AJ240" i="20"/>
  <c r="AH240" i="20"/>
  <c r="AG240" i="20"/>
  <c r="AE240" i="20"/>
  <c r="AD240" i="20"/>
  <c r="W240" i="20"/>
  <c r="V240" i="20"/>
  <c r="O240" i="20"/>
  <c r="N240" i="20"/>
  <c r="L240" i="20"/>
  <c r="I240" i="20"/>
  <c r="B240" i="20"/>
  <c r="AK239" i="20"/>
  <c r="AJ239" i="20"/>
  <c r="AH239" i="20"/>
  <c r="AG239" i="20"/>
  <c r="AE239" i="20"/>
  <c r="AD239" i="20"/>
  <c r="W239" i="20"/>
  <c r="V239" i="20"/>
  <c r="O239" i="20"/>
  <c r="N239" i="20"/>
  <c r="L239" i="20"/>
  <c r="I239" i="20"/>
  <c r="B239" i="20"/>
  <c r="AK238" i="20"/>
  <c r="AJ238" i="20"/>
  <c r="AH238" i="20"/>
  <c r="AG238" i="20"/>
  <c r="AE238" i="20"/>
  <c r="AD238" i="20"/>
  <c r="W238" i="20"/>
  <c r="V238" i="20"/>
  <c r="O238" i="20"/>
  <c r="N238" i="20"/>
  <c r="L238" i="20"/>
  <c r="I238" i="20"/>
  <c r="B238" i="20"/>
  <c r="AK237" i="20"/>
  <c r="AJ237" i="20"/>
  <c r="AH237" i="20"/>
  <c r="AG237" i="20"/>
  <c r="AE237" i="20"/>
  <c r="AD237" i="20"/>
  <c r="W237" i="20"/>
  <c r="V237" i="20"/>
  <c r="O237" i="20"/>
  <c r="N237" i="20"/>
  <c r="L237" i="20"/>
  <c r="I237" i="20"/>
  <c r="B237" i="20"/>
  <c r="AK236" i="20"/>
  <c r="AJ236" i="20"/>
  <c r="AH236" i="20"/>
  <c r="AG236" i="20"/>
  <c r="AE236" i="20"/>
  <c r="AD236" i="20"/>
  <c r="W236" i="20"/>
  <c r="V236" i="20"/>
  <c r="O236" i="20"/>
  <c r="N236" i="20"/>
  <c r="L236" i="20"/>
  <c r="I236" i="20"/>
  <c r="B236" i="20"/>
  <c r="AK235" i="20"/>
  <c r="AJ235" i="20"/>
  <c r="AH235" i="20"/>
  <c r="AG235" i="20"/>
  <c r="AE235" i="20"/>
  <c r="AD235" i="20"/>
  <c r="W235" i="20"/>
  <c r="V235" i="20"/>
  <c r="O235" i="20"/>
  <c r="N235" i="20"/>
  <c r="L235" i="20"/>
  <c r="I235" i="20"/>
  <c r="B235" i="20"/>
  <c r="AK234" i="20"/>
  <c r="AJ234" i="20"/>
  <c r="AH234" i="20"/>
  <c r="AG234" i="20"/>
  <c r="AE234" i="20"/>
  <c r="AD234" i="20"/>
  <c r="W234" i="20"/>
  <c r="V234" i="20"/>
  <c r="O234" i="20"/>
  <c r="N234" i="20"/>
  <c r="L234" i="20"/>
  <c r="I234" i="20"/>
  <c r="B234" i="20"/>
  <c r="AK233" i="20"/>
  <c r="AJ233" i="20"/>
  <c r="AH233" i="20"/>
  <c r="AG233" i="20"/>
  <c r="AE233" i="20"/>
  <c r="AD233" i="20"/>
  <c r="W233" i="20"/>
  <c r="V233" i="20"/>
  <c r="O233" i="20"/>
  <c r="N233" i="20"/>
  <c r="L233" i="20"/>
  <c r="I233" i="20"/>
  <c r="B233" i="20"/>
  <c r="AK232" i="20"/>
  <c r="AJ232" i="20"/>
  <c r="AH232" i="20"/>
  <c r="AG232" i="20"/>
  <c r="AE232" i="20"/>
  <c r="AD232" i="20"/>
  <c r="W232" i="20"/>
  <c r="V232" i="20"/>
  <c r="O232" i="20"/>
  <c r="N232" i="20"/>
  <c r="L232" i="20"/>
  <c r="I232" i="20"/>
  <c r="B232" i="20"/>
  <c r="AK231" i="20"/>
  <c r="AJ231" i="20"/>
  <c r="AH231" i="20"/>
  <c r="AG231" i="20"/>
  <c r="AE231" i="20"/>
  <c r="AD231" i="20"/>
  <c r="W231" i="20"/>
  <c r="V231" i="20"/>
  <c r="O231" i="20"/>
  <c r="N231" i="20"/>
  <c r="L231" i="20"/>
  <c r="I231" i="20"/>
  <c r="B231" i="20"/>
  <c r="AK230" i="20"/>
  <c r="AJ230" i="20"/>
  <c r="AH230" i="20"/>
  <c r="AG230" i="20"/>
  <c r="AE230" i="20"/>
  <c r="AD230" i="20"/>
  <c r="W230" i="20"/>
  <c r="V230" i="20"/>
  <c r="O230" i="20"/>
  <c r="N230" i="20"/>
  <c r="L230" i="20"/>
  <c r="I230" i="20"/>
  <c r="B230" i="20"/>
  <c r="AK229" i="20"/>
  <c r="AJ229" i="20"/>
  <c r="AH229" i="20"/>
  <c r="AG229" i="20"/>
  <c r="AE229" i="20"/>
  <c r="AD229" i="20"/>
  <c r="W229" i="20"/>
  <c r="V229" i="20"/>
  <c r="O229" i="20"/>
  <c r="N229" i="20"/>
  <c r="L229" i="20"/>
  <c r="I229" i="20"/>
  <c r="B229" i="20"/>
  <c r="AK228" i="20"/>
  <c r="AJ228" i="20"/>
  <c r="AH228" i="20"/>
  <c r="AG228" i="20"/>
  <c r="AE228" i="20"/>
  <c r="AD228" i="20"/>
  <c r="W228" i="20"/>
  <c r="V228" i="20"/>
  <c r="O228" i="20"/>
  <c r="N228" i="20"/>
  <c r="L228" i="20"/>
  <c r="I228" i="20"/>
  <c r="B228" i="20"/>
  <c r="AK227" i="20"/>
  <c r="AJ227" i="20"/>
  <c r="AH227" i="20"/>
  <c r="AG227" i="20"/>
  <c r="AE227" i="20"/>
  <c r="AD227" i="20"/>
  <c r="W227" i="20"/>
  <c r="V227" i="20"/>
  <c r="O227" i="20"/>
  <c r="N227" i="20"/>
  <c r="L227" i="20"/>
  <c r="I227" i="20"/>
  <c r="B227" i="20"/>
  <c r="AK226" i="20"/>
  <c r="AJ226" i="20"/>
  <c r="AH226" i="20"/>
  <c r="AG226" i="20"/>
  <c r="AE226" i="20"/>
  <c r="AD226" i="20"/>
  <c r="W226" i="20"/>
  <c r="V226" i="20"/>
  <c r="O226" i="20"/>
  <c r="N226" i="20"/>
  <c r="L226" i="20"/>
  <c r="I226" i="20"/>
  <c r="B226" i="20"/>
  <c r="AK225" i="20"/>
  <c r="AJ225" i="20"/>
  <c r="AH225" i="20"/>
  <c r="AG225" i="20"/>
  <c r="AE225" i="20"/>
  <c r="AD225" i="20"/>
  <c r="W225" i="20"/>
  <c r="V225" i="20"/>
  <c r="O225" i="20"/>
  <c r="N225" i="20"/>
  <c r="L225" i="20"/>
  <c r="I225" i="20"/>
  <c r="B225" i="20"/>
  <c r="AK224" i="20"/>
  <c r="AJ224" i="20"/>
  <c r="AH224" i="20"/>
  <c r="AG224" i="20"/>
  <c r="AE224" i="20"/>
  <c r="AD224" i="20"/>
  <c r="W224" i="20"/>
  <c r="V224" i="20"/>
  <c r="O224" i="20"/>
  <c r="N224" i="20"/>
  <c r="L224" i="20"/>
  <c r="I224" i="20"/>
  <c r="B224" i="20"/>
  <c r="AK223" i="20"/>
  <c r="AJ223" i="20"/>
  <c r="AH223" i="20"/>
  <c r="AG223" i="20"/>
  <c r="AE223" i="20"/>
  <c r="AD223" i="20"/>
  <c r="W223" i="20"/>
  <c r="V223" i="20"/>
  <c r="O223" i="20"/>
  <c r="N223" i="20"/>
  <c r="L223" i="20"/>
  <c r="I223" i="20"/>
  <c r="B223" i="20"/>
  <c r="AK222" i="20"/>
  <c r="AJ222" i="20"/>
  <c r="AH222" i="20"/>
  <c r="AG222" i="20"/>
  <c r="AE222" i="20"/>
  <c r="AD222" i="20"/>
  <c r="W222" i="20"/>
  <c r="V222" i="20"/>
  <c r="O222" i="20"/>
  <c r="N222" i="20"/>
  <c r="L222" i="20"/>
  <c r="I222" i="20"/>
  <c r="B222" i="20"/>
  <c r="AK221" i="20"/>
  <c r="AJ221" i="20"/>
  <c r="AH221" i="20"/>
  <c r="AG221" i="20"/>
  <c r="AE221" i="20"/>
  <c r="AD221" i="20"/>
  <c r="W221" i="20"/>
  <c r="V221" i="20"/>
  <c r="O221" i="20"/>
  <c r="N221" i="20"/>
  <c r="L221" i="20"/>
  <c r="I221" i="20"/>
  <c r="B221" i="20"/>
  <c r="AK220" i="20"/>
  <c r="AJ220" i="20"/>
  <c r="AH220" i="20"/>
  <c r="AG220" i="20"/>
  <c r="AE220" i="20"/>
  <c r="AD220" i="20"/>
  <c r="W220" i="20"/>
  <c r="V220" i="20"/>
  <c r="O220" i="20"/>
  <c r="N220" i="20"/>
  <c r="L220" i="20"/>
  <c r="I220" i="20"/>
  <c r="B220" i="20"/>
  <c r="AK219" i="20"/>
  <c r="AJ219" i="20"/>
  <c r="AH219" i="20"/>
  <c r="AG219" i="20"/>
  <c r="AE219" i="20"/>
  <c r="AD219" i="20"/>
  <c r="W219" i="20"/>
  <c r="V219" i="20"/>
  <c r="O219" i="20"/>
  <c r="N219" i="20"/>
  <c r="L219" i="20"/>
  <c r="I219" i="20"/>
  <c r="B219" i="20"/>
  <c r="AK218" i="20"/>
  <c r="AJ218" i="20"/>
  <c r="AH218" i="20"/>
  <c r="AG218" i="20"/>
  <c r="AE218" i="20"/>
  <c r="AD218" i="20"/>
  <c r="W218" i="20"/>
  <c r="V218" i="20"/>
  <c r="O218" i="20"/>
  <c r="N218" i="20"/>
  <c r="L218" i="20"/>
  <c r="I218" i="20"/>
  <c r="B218" i="20"/>
  <c r="AK217" i="20"/>
  <c r="AJ217" i="20"/>
  <c r="AH217" i="20"/>
  <c r="AG217" i="20"/>
  <c r="AE217" i="20"/>
  <c r="AD217" i="20"/>
  <c r="W217" i="20"/>
  <c r="V217" i="20"/>
  <c r="O217" i="20"/>
  <c r="N217" i="20"/>
  <c r="L217" i="20"/>
  <c r="I217" i="20"/>
  <c r="B217" i="20"/>
  <c r="AK216" i="20"/>
  <c r="AJ216" i="20"/>
  <c r="AH216" i="20"/>
  <c r="AG216" i="20"/>
  <c r="AE216" i="20"/>
  <c r="AD216" i="20"/>
  <c r="W216" i="20"/>
  <c r="V216" i="20"/>
  <c r="O216" i="20"/>
  <c r="N216" i="20"/>
  <c r="L216" i="20"/>
  <c r="I216" i="20"/>
  <c r="B216" i="20"/>
  <c r="AK215" i="20"/>
  <c r="AJ215" i="20"/>
  <c r="AH215" i="20"/>
  <c r="AG215" i="20"/>
  <c r="AE215" i="20"/>
  <c r="AD215" i="20"/>
  <c r="W215" i="20"/>
  <c r="V215" i="20"/>
  <c r="O215" i="20"/>
  <c r="N215" i="20"/>
  <c r="L215" i="20"/>
  <c r="I215" i="20"/>
  <c r="B215" i="20"/>
  <c r="AK214" i="20"/>
  <c r="AJ214" i="20"/>
  <c r="AH214" i="20"/>
  <c r="AG214" i="20"/>
  <c r="AE214" i="20"/>
  <c r="AD214" i="20"/>
  <c r="W214" i="20"/>
  <c r="V214" i="20"/>
  <c r="O214" i="20"/>
  <c r="N214" i="20"/>
  <c r="L214" i="20"/>
  <c r="I214" i="20"/>
  <c r="B214" i="20"/>
  <c r="AK213" i="20"/>
  <c r="AJ213" i="20"/>
  <c r="AH213" i="20"/>
  <c r="AG213" i="20"/>
  <c r="AE213" i="20"/>
  <c r="AD213" i="20"/>
  <c r="W213" i="20"/>
  <c r="V213" i="20"/>
  <c r="O213" i="20"/>
  <c r="N213" i="20"/>
  <c r="L213" i="20"/>
  <c r="I213" i="20"/>
  <c r="B213" i="20"/>
  <c r="AK212" i="20"/>
  <c r="AJ212" i="20"/>
  <c r="AH212" i="20"/>
  <c r="AG212" i="20"/>
  <c r="AE212" i="20"/>
  <c r="AD212" i="20"/>
  <c r="W212" i="20"/>
  <c r="V212" i="20"/>
  <c r="O212" i="20"/>
  <c r="N212" i="20"/>
  <c r="L212" i="20"/>
  <c r="I212" i="20"/>
  <c r="B212" i="20"/>
  <c r="AK211" i="20"/>
  <c r="AJ211" i="20"/>
  <c r="AH211" i="20"/>
  <c r="AG211" i="20"/>
  <c r="AE211" i="20"/>
  <c r="AD211" i="20"/>
  <c r="W211" i="20"/>
  <c r="V211" i="20"/>
  <c r="O211" i="20"/>
  <c r="N211" i="20"/>
  <c r="L211" i="20"/>
  <c r="I211" i="20"/>
  <c r="B211" i="20"/>
  <c r="AK210" i="20"/>
  <c r="AJ210" i="20"/>
  <c r="AH210" i="20"/>
  <c r="AG210" i="20"/>
  <c r="AE210" i="20"/>
  <c r="AD210" i="20"/>
  <c r="W210" i="20"/>
  <c r="V210" i="20"/>
  <c r="O210" i="20"/>
  <c r="N210" i="20"/>
  <c r="L210" i="20"/>
  <c r="I210" i="20"/>
  <c r="B210" i="20"/>
  <c r="AK209" i="20"/>
  <c r="AJ209" i="20"/>
  <c r="AH209" i="20"/>
  <c r="AG209" i="20"/>
  <c r="AE209" i="20"/>
  <c r="AD209" i="20"/>
  <c r="W209" i="20"/>
  <c r="V209" i="20"/>
  <c r="O209" i="20"/>
  <c r="N209" i="20"/>
  <c r="L209" i="20"/>
  <c r="I209" i="20"/>
  <c r="B209" i="20"/>
  <c r="AK208" i="20"/>
  <c r="AJ208" i="20"/>
  <c r="AH208" i="20"/>
  <c r="AG208" i="20"/>
  <c r="AE208" i="20"/>
  <c r="AD208" i="20"/>
  <c r="W208" i="20"/>
  <c r="V208" i="20"/>
  <c r="O208" i="20"/>
  <c r="N208" i="20"/>
  <c r="L208" i="20"/>
  <c r="I208" i="20"/>
  <c r="B208" i="20"/>
  <c r="AK207" i="20"/>
  <c r="AJ207" i="20"/>
  <c r="AH207" i="20"/>
  <c r="AG207" i="20"/>
  <c r="AE207" i="20"/>
  <c r="AD207" i="20"/>
  <c r="W207" i="20"/>
  <c r="V207" i="20"/>
  <c r="O207" i="20"/>
  <c r="N207" i="20"/>
  <c r="L207" i="20"/>
  <c r="I207" i="20"/>
  <c r="B207" i="20"/>
  <c r="AK206" i="20"/>
  <c r="AJ206" i="20"/>
  <c r="AH206" i="20"/>
  <c r="AG206" i="20"/>
  <c r="AE206" i="20"/>
  <c r="AD206" i="20"/>
  <c r="W206" i="20"/>
  <c r="V206" i="20"/>
  <c r="O206" i="20"/>
  <c r="N206" i="20"/>
  <c r="L206" i="20"/>
  <c r="I206" i="20"/>
  <c r="B206" i="20"/>
  <c r="AK205" i="20"/>
  <c r="AJ205" i="20"/>
  <c r="AH205" i="20"/>
  <c r="AG205" i="20"/>
  <c r="AE205" i="20"/>
  <c r="AD205" i="20"/>
  <c r="W205" i="20"/>
  <c r="V205" i="20"/>
  <c r="O205" i="20"/>
  <c r="N205" i="20"/>
  <c r="L205" i="20"/>
  <c r="I205" i="20"/>
  <c r="B205" i="20"/>
  <c r="AK204" i="20"/>
  <c r="AJ204" i="20"/>
  <c r="AH204" i="20"/>
  <c r="AG204" i="20"/>
  <c r="AE204" i="20"/>
  <c r="AD204" i="20"/>
  <c r="W204" i="20"/>
  <c r="V204" i="20"/>
  <c r="O204" i="20"/>
  <c r="N204" i="20"/>
  <c r="L204" i="20"/>
  <c r="I204" i="20"/>
  <c r="B204" i="20"/>
  <c r="AK203" i="20"/>
  <c r="AJ203" i="20"/>
  <c r="AH203" i="20"/>
  <c r="AG203" i="20"/>
  <c r="AE203" i="20"/>
  <c r="AD203" i="20"/>
  <c r="W203" i="20"/>
  <c r="V203" i="20"/>
  <c r="O203" i="20"/>
  <c r="N203" i="20"/>
  <c r="L203" i="20"/>
  <c r="I203" i="20"/>
  <c r="B203" i="20"/>
  <c r="AK202" i="20"/>
  <c r="AJ202" i="20"/>
  <c r="AH202" i="20"/>
  <c r="AG202" i="20"/>
  <c r="AE202" i="20"/>
  <c r="AD202" i="20"/>
  <c r="W202" i="20"/>
  <c r="V202" i="20"/>
  <c r="O202" i="20"/>
  <c r="N202" i="20"/>
  <c r="L202" i="20"/>
  <c r="I202" i="20"/>
  <c r="B202" i="20"/>
  <c r="AK201" i="20"/>
  <c r="AJ201" i="20"/>
  <c r="AH201" i="20"/>
  <c r="AG201" i="20"/>
  <c r="AE201" i="20"/>
  <c r="AD201" i="20"/>
  <c r="W201" i="20"/>
  <c r="V201" i="20"/>
  <c r="O201" i="20"/>
  <c r="N201" i="20"/>
  <c r="L201" i="20"/>
  <c r="I201" i="20"/>
  <c r="B201" i="20"/>
  <c r="AK200" i="20"/>
  <c r="AJ200" i="20"/>
  <c r="AH200" i="20"/>
  <c r="AG200" i="20"/>
  <c r="AE200" i="20"/>
  <c r="AD200" i="20"/>
  <c r="W200" i="20"/>
  <c r="V200" i="20"/>
  <c r="O200" i="20"/>
  <c r="N200" i="20"/>
  <c r="L200" i="20"/>
  <c r="I200" i="20"/>
  <c r="B200" i="20"/>
  <c r="AK199" i="20"/>
  <c r="AJ199" i="20"/>
  <c r="AH199" i="20"/>
  <c r="AG199" i="20"/>
  <c r="AE199" i="20"/>
  <c r="AD199" i="20"/>
  <c r="W199" i="20"/>
  <c r="V199" i="20"/>
  <c r="O199" i="20"/>
  <c r="N199" i="20"/>
  <c r="L199" i="20"/>
  <c r="I199" i="20"/>
  <c r="B199" i="20"/>
  <c r="AK198" i="20"/>
  <c r="AJ198" i="20"/>
  <c r="AH198" i="20"/>
  <c r="AG198" i="20"/>
  <c r="AE198" i="20"/>
  <c r="AD198" i="20"/>
  <c r="W198" i="20"/>
  <c r="V198" i="20"/>
  <c r="O198" i="20"/>
  <c r="N198" i="20"/>
  <c r="L198" i="20"/>
  <c r="I198" i="20"/>
  <c r="B198" i="20"/>
  <c r="AK197" i="20"/>
  <c r="AJ197" i="20"/>
  <c r="AH197" i="20"/>
  <c r="AG197" i="20"/>
  <c r="AE197" i="20"/>
  <c r="AD197" i="20"/>
  <c r="W197" i="20"/>
  <c r="V197" i="20"/>
  <c r="O197" i="20"/>
  <c r="N197" i="20"/>
  <c r="L197" i="20"/>
  <c r="I197" i="20"/>
  <c r="B197" i="20"/>
  <c r="AK196" i="20"/>
  <c r="AJ196" i="20"/>
  <c r="AH196" i="20"/>
  <c r="AG196" i="20"/>
  <c r="AE196" i="20"/>
  <c r="AD196" i="20"/>
  <c r="W196" i="20"/>
  <c r="V196" i="20"/>
  <c r="O196" i="20"/>
  <c r="N196" i="20"/>
  <c r="L196" i="20"/>
  <c r="I196" i="20"/>
  <c r="B196" i="20"/>
  <c r="AK195" i="20"/>
  <c r="AJ195" i="20"/>
  <c r="AH195" i="20"/>
  <c r="AG195" i="20"/>
  <c r="AE195" i="20"/>
  <c r="AD195" i="20"/>
  <c r="W195" i="20"/>
  <c r="V195" i="20"/>
  <c r="O195" i="20"/>
  <c r="N195" i="20"/>
  <c r="L195" i="20"/>
  <c r="I195" i="20"/>
  <c r="B195" i="20"/>
  <c r="AK194" i="20"/>
  <c r="AJ194" i="20"/>
  <c r="AH194" i="20"/>
  <c r="AG194" i="20"/>
  <c r="AE194" i="20"/>
  <c r="AD194" i="20"/>
  <c r="W194" i="20"/>
  <c r="V194" i="20"/>
  <c r="O194" i="20"/>
  <c r="N194" i="20"/>
  <c r="L194" i="20"/>
  <c r="I194" i="20"/>
  <c r="B194" i="20"/>
  <c r="AK193" i="20"/>
  <c r="AJ193" i="20"/>
  <c r="AH193" i="20"/>
  <c r="AG193" i="20"/>
  <c r="AE193" i="20"/>
  <c r="AD193" i="20"/>
  <c r="W193" i="20"/>
  <c r="V193" i="20"/>
  <c r="O193" i="20"/>
  <c r="N193" i="20"/>
  <c r="L193" i="20"/>
  <c r="I193" i="20"/>
  <c r="B193" i="20"/>
  <c r="AK192" i="20"/>
  <c r="AJ192" i="20"/>
  <c r="AH192" i="20"/>
  <c r="AG192" i="20"/>
  <c r="AE192" i="20"/>
  <c r="AD192" i="20"/>
  <c r="W192" i="20"/>
  <c r="V192" i="20"/>
  <c r="O192" i="20"/>
  <c r="N192" i="20"/>
  <c r="L192" i="20"/>
  <c r="I192" i="20"/>
  <c r="B192" i="20"/>
  <c r="AK191" i="20"/>
  <c r="AJ191" i="20"/>
  <c r="AH191" i="20"/>
  <c r="AG191" i="20"/>
  <c r="AE191" i="20"/>
  <c r="AD191" i="20"/>
  <c r="W191" i="20"/>
  <c r="V191" i="20"/>
  <c r="O191" i="20"/>
  <c r="N191" i="20"/>
  <c r="L191" i="20"/>
  <c r="I191" i="20"/>
  <c r="B191" i="20"/>
  <c r="AK482" i="20"/>
  <c r="AJ482" i="20"/>
  <c r="AH482" i="20"/>
  <c r="AG482" i="20"/>
  <c r="AE482" i="20"/>
  <c r="AD482" i="20"/>
  <c r="W482" i="20"/>
  <c r="V482" i="20"/>
  <c r="O482" i="20"/>
  <c r="N482" i="20"/>
  <c r="L482" i="20"/>
  <c r="I482" i="20"/>
  <c r="B482" i="20"/>
  <c r="AK481" i="20"/>
  <c r="AJ481" i="20"/>
  <c r="AH481" i="20"/>
  <c r="AG481" i="20"/>
  <c r="AE481" i="20"/>
  <c r="AD481" i="20"/>
  <c r="W481" i="20"/>
  <c r="V481" i="20"/>
  <c r="O481" i="20"/>
  <c r="N481" i="20"/>
  <c r="L481" i="20"/>
  <c r="I481" i="20"/>
  <c r="B481" i="20"/>
  <c r="AK480" i="20"/>
  <c r="AJ480" i="20"/>
  <c r="AH480" i="20"/>
  <c r="AG480" i="20"/>
  <c r="AE480" i="20"/>
  <c r="AD480" i="20"/>
  <c r="W480" i="20"/>
  <c r="V480" i="20"/>
  <c r="O480" i="20"/>
  <c r="N480" i="20"/>
  <c r="L480" i="20"/>
  <c r="I480" i="20"/>
  <c r="B480" i="20"/>
  <c r="AK479" i="20"/>
  <c r="AJ479" i="20"/>
  <c r="AH479" i="20"/>
  <c r="AG479" i="20"/>
  <c r="AE479" i="20"/>
  <c r="AD479" i="20"/>
  <c r="W479" i="20"/>
  <c r="V479" i="20"/>
  <c r="O479" i="20"/>
  <c r="N479" i="20"/>
  <c r="L479" i="20"/>
  <c r="I479" i="20"/>
  <c r="B479" i="20"/>
  <c r="AK478" i="20"/>
  <c r="AJ478" i="20"/>
  <c r="AH478" i="20"/>
  <c r="AG478" i="20"/>
  <c r="AE478" i="20"/>
  <c r="AD478" i="20"/>
  <c r="W478" i="20"/>
  <c r="V478" i="20"/>
  <c r="O478" i="20"/>
  <c r="N478" i="20"/>
  <c r="L478" i="20"/>
  <c r="I478" i="20"/>
  <c r="B478" i="20"/>
  <c r="AK477" i="20"/>
  <c r="AJ477" i="20"/>
  <c r="AH477" i="20"/>
  <c r="AG477" i="20"/>
  <c r="AE477" i="20"/>
  <c r="AD477" i="20"/>
  <c r="W477" i="20"/>
  <c r="V477" i="20"/>
  <c r="O477" i="20"/>
  <c r="N477" i="20"/>
  <c r="L477" i="20"/>
  <c r="I477" i="20"/>
  <c r="B477" i="20"/>
  <c r="AK476" i="20"/>
  <c r="AJ476" i="20"/>
  <c r="AH476" i="20"/>
  <c r="AG476" i="20"/>
  <c r="AE476" i="20"/>
  <c r="AD476" i="20"/>
  <c r="W476" i="20"/>
  <c r="V476" i="20"/>
  <c r="O476" i="20"/>
  <c r="N476" i="20"/>
  <c r="L476" i="20"/>
  <c r="I476" i="20"/>
  <c r="B476" i="20"/>
  <c r="AK475" i="20"/>
  <c r="AJ475" i="20"/>
  <c r="AH475" i="20"/>
  <c r="AG475" i="20"/>
  <c r="AE475" i="20"/>
  <c r="AD475" i="20"/>
  <c r="W475" i="20"/>
  <c r="V475" i="20"/>
  <c r="O475" i="20"/>
  <c r="N475" i="20"/>
  <c r="L475" i="20"/>
  <c r="I475" i="20"/>
  <c r="B475" i="20"/>
  <c r="AK474" i="20"/>
  <c r="AJ474" i="20"/>
  <c r="AH474" i="20"/>
  <c r="AG474" i="20"/>
  <c r="AE474" i="20"/>
  <c r="AD474" i="20"/>
  <c r="W474" i="20"/>
  <c r="V474" i="20"/>
  <c r="O474" i="20"/>
  <c r="N474" i="20"/>
  <c r="L474" i="20"/>
  <c r="I474" i="20"/>
  <c r="B474" i="20"/>
  <c r="AK473" i="20"/>
  <c r="AJ473" i="20"/>
  <c r="AH473" i="20"/>
  <c r="AG473" i="20"/>
  <c r="AE473" i="20"/>
  <c r="AD473" i="20"/>
  <c r="W473" i="20"/>
  <c r="V473" i="20"/>
  <c r="O473" i="20"/>
  <c r="N473" i="20"/>
  <c r="L473" i="20"/>
  <c r="I473" i="20"/>
  <c r="B473" i="20"/>
  <c r="AK472" i="20"/>
  <c r="AJ472" i="20"/>
  <c r="AH472" i="20"/>
  <c r="AG472" i="20"/>
  <c r="AE472" i="20"/>
  <c r="AD472" i="20"/>
  <c r="W472" i="20"/>
  <c r="V472" i="20"/>
  <c r="O472" i="20"/>
  <c r="N472" i="20"/>
  <c r="L472" i="20"/>
  <c r="I472" i="20"/>
  <c r="B472" i="20"/>
  <c r="AK471" i="20"/>
  <c r="AJ471" i="20"/>
  <c r="AH471" i="20"/>
  <c r="AG471" i="20"/>
  <c r="AE471" i="20"/>
  <c r="AD471" i="20"/>
  <c r="W471" i="20"/>
  <c r="V471" i="20"/>
  <c r="O471" i="20"/>
  <c r="N471" i="20"/>
  <c r="L471" i="20"/>
  <c r="I471" i="20"/>
  <c r="B471" i="20"/>
  <c r="AK470" i="20"/>
  <c r="AJ470" i="20"/>
  <c r="AH470" i="20"/>
  <c r="AG470" i="20"/>
  <c r="AE470" i="20"/>
  <c r="AD470" i="20"/>
  <c r="W470" i="20"/>
  <c r="V470" i="20"/>
  <c r="O470" i="20"/>
  <c r="N470" i="20"/>
  <c r="L470" i="20"/>
  <c r="I470" i="20"/>
  <c r="B470" i="20"/>
  <c r="AK469" i="20"/>
  <c r="AJ469" i="20"/>
  <c r="AH469" i="20"/>
  <c r="AG469" i="20"/>
  <c r="AE469" i="20"/>
  <c r="AD469" i="20"/>
  <c r="W469" i="20"/>
  <c r="V469" i="20"/>
  <c r="O469" i="20"/>
  <c r="N469" i="20"/>
  <c r="L469" i="20"/>
  <c r="I469" i="20"/>
  <c r="B469" i="20"/>
  <c r="AK468" i="20"/>
  <c r="AJ468" i="20"/>
  <c r="AH468" i="20"/>
  <c r="AG468" i="20"/>
  <c r="AE468" i="20"/>
  <c r="AD468" i="20"/>
  <c r="W468" i="20"/>
  <c r="V468" i="20"/>
  <c r="O468" i="20"/>
  <c r="N468" i="20"/>
  <c r="L468" i="20"/>
  <c r="I468" i="20"/>
  <c r="B468" i="20"/>
  <c r="AK467" i="20"/>
  <c r="AJ467" i="20"/>
  <c r="AH467" i="20"/>
  <c r="AG467" i="20"/>
  <c r="AE467" i="20"/>
  <c r="AD467" i="20"/>
  <c r="W467" i="20"/>
  <c r="V467" i="20"/>
  <c r="O467" i="20"/>
  <c r="N467" i="20"/>
  <c r="L467" i="20"/>
  <c r="I467" i="20"/>
  <c r="B467" i="20"/>
  <c r="AK466" i="20"/>
  <c r="AJ466" i="20"/>
  <c r="AH466" i="20"/>
  <c r="AG466" i="20"/>
  <c r="AE466" i="20"/>
  <c r="AD466" i="20"/>
  <c r="W466" i="20"/>
  <c r="V466" i="20"/>
  <c r="O466" i="20"/>
  <c r="N466" i="20"/>
  <c r="L466" i="20"/>
  <c r="I466" i="20"/>
  <c r="B466" i="20"/>
  <c r="AK465" i="20"/>
  <c r="AJ465" i="20"/>
  <c r="AH465" i="20"/>
  <c r="AG465" i="20"/>
  <c r="AE465" i="20"/>
  <c r="AD465" i="20"/>
  <c r="W465" i="20"/>
  <c r="V465" i="20"/>
  <c r="O465" i="20"/>
  <c r="N465" i="20"/>
  <c r="L465" i="20"/>
  <c r="I465" i="20"/>
  <c r="B465" i="20"/>
  <c r="AK464" i="20"/>
  <c r="AJ464" i="20"/>
  <c r="AH464" i="20"/>
  <c r="AG464" i="20"/>
  <c r="AE464" i="20"/>
  <c r="AD464" i="20"/>
  <c r="W464" i="20"/>
  <c r="V464" i="20"/>
  <c r="O464" i="20"/>
  <c r="N464" i="20"/>
  <c r="L464" i="20"/>
  <c r="I464" i="20"/>
  <c r="B464" i="20"/>
  <c r="AK463" i="20"/>
  <c r="AJ463" i="20"/>
  <c r="AH463" i="20"/>
  <c r="AG463" i="20"/>
  <c r="AE463" i="20"/>
  <c r="AD463" i="20"/>
  <c r="W463" i="20"/>
  <c r="V463" i="20"/>
  <c r="O463" i="20"/>
  <c r="N463" i="20"/>
  <c r="L463" i="20"/>
  <c r="I463" i="20"/>
  <c r="B463" i="20"/>
  <c r="AK462" i="20"/>
  <c r="AJ462" i="20"/>
  <c r="AH462" i="20"/>
  <c r="AG462" i="20"/>
  <c r="AE462" i="20"/>
  <c r="AD462" i="20"/>
  <c r="W462" i="20"/>
  <c r="V462" i="20"/>
  <c r="O462" i="20"/>
  <c r="N462" i="20"/>
  <c r="L462" i="20"/>
  <c r="I462" i="20"/>
  <c r="B462" i="20"/>
  <c r="AK461" i="20"/>
  <c r="AJ461" i="20"/>
  <c r="AH461" i="20"/>
  <c r="AG461" i="20"/>
  <c r="AE461" i="20"/>
  <c r="AD461" i="20"/>
  <c r="W461" i="20"/>
  <c r="V461" i="20"/>
  <c r="O461" i="20"/>
  <c r="N461" i="20"/>
  <c r="L461" i="20"/>
  <c r="I461" i="20"/>
  <c r="B461" i="20"/>
  <c r="AK460" i="20"/>
  <c r="AJ460" i="20"/>
  <c r="AH460" i="20"/>
  <c r="AG460" i="20"/>
  <c r="AE460" i="20"/>
  <c r="AD460" i="20"/>
  <c r="W460" i="20"/>
  <c r="V460" i="20"/>
  <c r="O460" i="20"/>
  <c r="N460" i="20"/>
  <c r="L460" i="20"/>
  <c r="I460" i="20"/>
  <c r="B460" i="20"/>
  <c r="AK459" i="20"/>
  <c r="AJ459" i="20"/>
  <c r="AH459" i="20"/>
  <c r="AG459" i="20"/>
  <c r="AE459" i="20"/>
  <c r="AD459" i="20"/>
  <c r="W459" i="20"/>
  <c r="V459" i="20"/>
  <c r="O459" i="20"/>
  <c r="N459" i="20"/>
  <c r="L459" i="20"/>
  <c r="I459" i="20"/>
  <c r="B459" i="20"/>
  <c r="AK458" i="20"/>
  <c r="AJ458" i="20"/>
  <c r="AH458" i="20"/>
  <c r="AG458" i="20"/>
  <c r="AE458" i="20"/>
  <c r="AD458" i="20"/>
  <c r="W458" i="20"/>
  <c r="V458" i="20"/>
  <c r="O458" i="20"/>
  <c r="N458" i="20"/>
  <c r="L458" i="20"/>
  <c r="I458" i="20"/>
  <c r="B458" i="20"/>
  <c r="AK457" i="20"/>
  <c r="AJ457" i="20"/>
  <c r="AH457" i="20"/>
  <c r="AG457" i="20"/>
  <c r="AE457" i="20"/>
  <c r="AD457" i="20"/>
  <c r="W457" i="20"/>
  <c r="V457" i="20"/>
  <c r="O457" i="20"/>
  <c r="N457" i="20"/>
  <c r="L457" i="20"/>
  <c r="I457" i="20"/>
  <c r="B457" i="20"/>
  <c r="AK456" i="20"/>
  <c r="AJ456" i="20"/>
  <c r="AH456" i="20"/>
  <c r="AG456" i="20"/>
  <c r="AE456" i="20"/>
  <c r="AD456" i="20"/>
  <c r="W456" i="20"/>
  <c r="V456" i="20"/>
  <c r="O456" i="20"/>
  <c r="N456" i="20"/>
  <c r="L456" i="20"/>
  <c r="I456" i="20"/>
  <c r="B456" i="20"/>
  <c r="AK455" i="20"/>
  <c r="AJ455" i="20"/>
  <c r="AH455" i="20"/>
  <c r="AG455" i="20"/>
  <c r="AE455" i="20"/>
  <c r="AD455" i="20"/>
  <c r="W455" i="20"/>
  <c r="V455" i="20"/>
  <c r="O455" i="20"/>
  <c r="N455" i="20"/>
  <c r="L455" i="20"/>
  <c r="I455" i="20"/>
  <c r="B455" i="20"/>
  <c r="AK454" i="20"/>
  <c r="AJ454" i="20"/>
  <c r="AH454" i="20"/>
  <c r="AG454" i="20"/>
  <c r="AE454" i="20"/>
  <c r="AD454" i="20"/>
  <c r="W454" i="20"/>
  <c r="V454" i="20"/>
  <c r="O454" i="20"/>
  <c r="N454" i="20"/>
  <c r="L454" i="20"/>
  <c r="I454" i="20"/>
  <c r="B454" i="20"/>
  <c r="AK453" i="20"/>
  <c r="AJ453" i="20"/>
  <c r="AH453" i="20"/>
  <c r="AG453" i="20"/>
  <c r="AE453" i="20"/>
  <c r="AD453" i="20"/>
  <c r="W453" i="20"/>
  <c r="V453" i="20"/>
  <c r="O453" i="20"/>
  <c r="N453" i="20"/>
  <c r="L453" i="20"/>
  <c r="I453" i="20"/>
  <c r="B453" i="20"/>
  <c r="AK452" i="20"/>
  <c r="AJ452" i="20"/>
  <c r="AH452" i="20"/>
  <c r="AG452" i="20"/>
  <c r="AE452" i="20"/>
  <c r="AD452" i="20"/>
  <c r="W452" i="20"/>
  <c r="V452" i="20"/>
  <c r="O452" i="20"/>
  <c r="N452" i="20"/>
  <c r="L452" i="20"/>
  <c r="I452" i="20"/>
  <c r="B452" i="20"/>
  <c r="AK451" i="20"/>
  <c r="AJ451" i="20"/>
  <c r="AH451" i="20"/>
  <c r="AG451" i="20"/>
  <c r="AE451" i="20"/>
  <c r="AD451" i="20"/>
  <c r="W451" i="20"/>
  <c r="V451" i="20"/>
  <c r="O451" i="20"/>
  <c r="N451" i="20"/>
  <c r="L451" i="20"/>
  <c r="I451" i="20"/>
  <c r="B451" i="20"/>
  <c r="AK450" i="20"/>
  <c r="AJ450" i="20"/>
  <c r="AH450" i="20"/>
  <c r="AG450" i="20"/>
  <c r="AE450" i="20"/>
  <c r="AD450" i="20"/>
  <c r="W450" i="20"/>
  <c r="V450" i="20"/>
  <c r="O450" i="20"/>
  <c r="N450" i="20"/>
  <c r="L450" i="20"/>
  <c r="I450" i="20"/>
  <c r="B450" i="20"/>
  <c r="AK449" i="20"/>
  <c r="AJ449" i="20"/>
  <c r="AH449" i="20"/>
  <c r="AG449" i="20"/>
  <c r="AE449" i="20"/>
  <c r="AD449" i="20"/>
  <c r="W449" i="20"/>
  <c r="V449" i="20"/>
  <c r="O449" i="20"/>
  <c r="N449" i="20"/>
  <c r="L449" i="20"/>
  <c r="I449" i="20"/>
  <c r="B449" i="20"/>
  <c r="AK448" i="20"/>
  <c r="AJ448" i="20"/>
  <c r="AH448" i="20"/>
  <c r="AG448" i="20"/>
  <c r="AE448" i="20"/>
  <c r="AD448" i="20"/>
  <c r="W448" i="20"/>
  <c r="V448" i="20"/>
  <c r="O448" i="20"/>
  <c r="N448" i="20"/>
  <c r="L448" i="20"/>
  <c r="I448" i="20"/>
  <c r="B448" i="20"/>
  <c r="AK447" i="20"/>
  <c r="AJ447" i="20"/>
  <c r="AH447" i="20"/>
  <c r="AG447" i="20"/>
  <c r="AE447" i="20"/>
  <c r="AD447" i="20"/>
  <c r="W447" i="20"/>
  <c r="V447" i="20"/>
  <c r="O447" i="20"/>
  <c r="N447" i="20"/>
  <c r="L447" i="20"/>
  <c r="I447" i="20"/>
  <c r="B447" i="20"/>
  <c r="AK446" i="20"/>
  <c r="AJ446" i="20"/>
  <c r="AH446" i="20"/>
  <c r="AG446" i="20"/>
  <c r="AE446" i="20"/>
  <c r="AD446" i="20"/>
  <c r="W446" i="20"/>
  <c r="V446" i="20"/>
  <c r="O446" i="20"/>
  <c r="N446" i="20"/>
  <c r="L446" i="20"/>
  <c r="I446" i="20"/>
  <c r="B446" i="20"/>
  <c r="AK445" i="20"/>
  <c r="AJ445" i="20"/>
  <c r="AH445" i="20"/>
  <c r="AG445" i="20"/>
  <c r="AE445" i="20"/>
  <c r="AD445" i="20"/>
  <c r="W445" i="20"/>
  <c r="V445" i="20"/>
  <c r="O445" i="20"/>
  <c r="N445" i="20"/>
  <c r="L445" i="20"/>
  <c r="I445" i="20"/>
  <c r="B445" i="20"/>
  <c r="AK444" i="20"/>
  <c r="AJ444" i="20"/>
  <c r="AH444" i="20"/>
  <c r="AG444" i="20"/>
  <c r="AE444" i="20"/>
  <c r="AD444" i="20"/>
  <c r="W444" i="20"/>
  <c r="V444" i="20"/>
  <c r="O444" i="20"/>
  <c r="N444" i="20"/>
  <c r="L444" i="20"/>
  <c r="I444" i="20"/>
  <c r="B444" i="20"/>
  <c r="AK443" i="20"/>
  <c r="AJ443" i="20"/>
  <c r="AH443" i="20"/>
  <c r="AG443" i="20"/>
  <c r="AE443" i="20"/>
  <c r="AD443" i="20"/>
  <c r="W443" i="20"/>
  <c r="V443" i="20"/>
  <c r="O443" i="20"/>
  <c r="N443" i="20"/>
  <c r="L443" i="20"/>
  <c r="I443" i="20"/>
  <c r="B443" i="20"/>
  <c r="AK442" i="20"/>
  <c r="AJ442" i="20"/>
  <c r="AH442" i="20"/>
  <c r="AG442" i="20"/>
  <c r="AE442" i="20"/>
  <c r="AD442" i="20"/>
  <c r="W442" i="20"/>
  <c r="V442" i="20"/>
  <c r="O442" i="20"/>
  <c r="N442" i="20"/>
  <c r="L442" i="20"/>
  <c r="I442" i="20"/>
  <c r="B442" i="20"/>
  <c r="AK441" i="20"/>
  <c r="AJ441" i="20"/>
  <c r="AH441" i="20"/>
  <c r="AG441" i="20"/>
  <c r="AE441" i="20"/>
  <c r="AD441" i="20"/>
  <c r="W441" i="20"/>
  <c r="V441" i="20"/>
  <c r="O441" i="20"/>
  <c r="N441" i="20"/>
  <c r="L441" i="20"/>
  <c r="I441" i="20"/>
  <c r="B441" i="20"/>
  <c r="AK440" i="20"/>
  <c r="AJ440" i="20"/>
  <c r="AH440" i="20"/>
  <c r="AG440" i="20"/>
  <c r="AE440" i="20"/>
  <c r="AD440" i="20"/>
  <c r="W440" i="20"/>
  <c r="V440" i="20"/>
  <c r="O440" i="20"/>
  <c r="N440" i="20"/>
  <c r="L440" i="20"/>
  <c r="I440" i="20"/>
  <c r="B440" i="20"/>
  <c r="AK439" i="20"/>
  <c r="AJ439" i="20"/>
  <c r="AH439" i="20"/>
  <c r="AG439" i="20"/>
  <c r="AE439" i="20"/>
  <c r="AD439" i="20"/>
  <c r="W439" i="20"/>
  <c r="V439" i="20"/>
  <c r="O439" i="20"/>
  <c r="N439" i="20"/>
  <c r="L439" i="20"/>
  <c r="I439" i="20"/>
  <c r="B439" i="20"/>
  <c r="AK438" i="20"/>
  <c r="AJ438" i="20"/>
  <c r="AH438" i="20"/>
  <c r="AG438" i="20"/>
  <c r="AE438" i="20"/>
  <c r="AD438" i="20"/>
  <c r="W438" i="20"/>
  <c r="V438" i="20"/>
  <c r="O438" i="20"/>
  <c r="N438" i="20"/>
  <c r="L438" i="20"/>
  <c r="I438" i="20"/>
  <c r="B438" i="20"/>
  <c r="AK437" i="20"/>
  <c r="AJ437" i="20"/>
  <c r="AH437" i="20"/>
  <c r="AG437" i="20"/>
  <c r="AE437" i="20"/>
  <c r="AD437" i="20"/>
  <c r="W437" i="20"/>
  <c r="V437" i="20"/>
  <c r="O437" i="20"/>
  <c r="N437" i="20"/>
  <c r="L437" i="20"/>
  <c r="I437" i="20"/>
  <c r="B437" i="20"/>
  <c r="AK436" i="20"/>
  <c r="AJ436" i="20"/>
  <c r="AH436" i="20"/>
  <c r="AG436" i="20"/>
  <c r="AE436" i="20"/>
  <c r="AD436" i="20"/>
  <c r="W436" i="20"/>
  <c r="V436" i="20"/>
  <c r="O436" i="20"/>
  <c r="N436" i="20"/>
  <c r="L436" i="20"/>
  <c r="I436" i="20"/>
  <c r="B436" i="20"/>
  <c r="AK435" i="20"/>
  <c r="AJ435" i="20"/>
  <c r="AH435" i="20"/>
  <c r="AG435" i="20"/>
  <c r="AE435" i="20"/>
  <c r="AD435" i="20"/>
  <c r="W435" i="20"/>
  <c r="V435" i="20"/>
  <c r="O435" i="20"/>
  <c r="N435" i="20"/>
  <c r="L435" i="20"/>
  <c r="I435" i="20"/>
  <c r="B435" i="20"/>
  <c r="AK434" i="20"/>
  <c r="AJ434" i="20"/>
  <c r="AH434" i="20"/>
  <c r="AG434" i="20"/>
  <c r="AE434" i="20"/>
  <c r="AD434" i="20"/>
  <c r="W434" i="20"/>
  <c r="V434" i="20"/>
  <c r="O434" i="20"/>
  <c r="N434" i="20"/>
  <c r="L434" i="20"/>
  <c r="I434" i="20"/>
  <c r="B434" i="20"/>
  <c r="AK433" i="20"/>
  <c r="AJ433" i="20"/>
  <c r="AH433" i="20"/>
  <c r="AG433" i="20"/>
  <c r="AE433" i="20"/>
  <c r="AD433" i="20"/>
  <c r="W433" i="20"/>
  <c r="V433" i="20"/>
  <c r="O433" i="20"/>
  <c r="N433" i="20"/>
  <c r="L433" i="20"/>
  <c r="I433" i="20"/>
  <c r="B433" i="20"/>
  <c r="AK432" i="20"/>
  <c r="AJ432" i="20"/>
  <c r="AH432" i="20"/>
  <c r="AG432" i="20"/>
  <c r="AE432" i="20"/>
  <c r="AD432" i="20"/>
  <c r="W432" i="20"/>
  <c r="V432" i="20"/>
  <c r="O432" i="20"/>
  <c r="N432" i="20"/>
  <c r="L432" i="20"/>
  <c r="I432" i="20"/>
  <c r="B432" i="20"/>
  <c r="AK431" i="20"/>
  <c r="AJ431" i="20"/>
  <c r="AH431" i="20"/>
  <c r="AG431" i="20"/>
  <c r="AE431" i="20"/>
  <c r="AD431" i="20"/>
  <c r="W431" i="20"/>
  <c r="V431" i="20"/>
  <c r="O431" i="20"/>
  <c r="N431" i="20"/>
  <c r="L431" i="20"/>
  <c r="I431" i="20"/>
  <c r="B431" i="20"/>
  <c r="AK430" i="20"/>
  <c r="AJ430" i="20"/>
  <c r="AH430" i="20"/>
  <c r="AG430" i="20"/>
  <c r="AE430" i="20"/>
  <c r="AD430" i="20"/>
  <c r="W430" i="20"/>
  <c r="V430" i="20"/>
  <c r="O430" i="20"/>
  <c r="N430" i="20"/>
  <c r="L430" i="20"/>
  <c r="I430" i="20"/>
  <c r="B430" i="20"/>
  <c r="AK429" i="20"/>
  <c r="AJ429" i="20"/>
  <c r="AH429" i="20"/>
  <c r="AG429" i="20"/>
  <c r="AE429" i="20"/>
  <c r="AD429" i="20"/>
  <c r="W429" i="20"/>
  <c r="V429" i="20"/>
  <c r="O429" i="20"/>
  <c r="N429" i="20"/>
  <c r="L429" i="20"/>
  <c r="I429" i="20"/>
  <c r="B429" i="20"/>
  <c r="AK428" i="20"/>
  <c r="AJ428" i="20"/>
  <c r="AH428" i="20"/>
  <c r="AG428" i="20"/>
  <c r="AE428" i="20"/>
  <c r="AD428" i="20"/>
  <c r="W428" i="20"/>
  <c r="V428" i="20"/>
  <c r="O428" i="20"/>
  <c r="N428" i="20"/>
  <c r="L428" i="20"/>
  <c r="I428" i="20"/>
  <c r="B428" i="20"/>
  <c r="AK427" i="20"/>
  <c r="AJ427" i="20"/>
  <c r="AH427" i="20"/>
  <c r="AG427" i="20"/>
  <c r="AE427" i="20"/>
  <c r="AD427" i="20"/>
  <c r="W427" i="20"/>
  <c r="V427" i="20"/>
  <c r="O427" i="20"/>
  <c r="N427" i="20"/>
  <c r="L427" i="20"/>
  <c r="I427" i="20"/>
  <c r="B427" i="20"/>
  <c r="AK426" i="20"/>
  <c r="AJ426" i="20"/>
  <c r="AH426" i="20"/>
  <c r="AG426" i="20"/>
  <c r="AE426" i="20"/>
  <c r="AD426" i="20"/>
  <c r="W426" i="20"/>
  <c r="V426" i="20"/>
  <c r="O426" i="20"/>
  <c r="N426" i="20"/>
  <c r="L426" i="20"/>
  <c r="I426" i="20"/>
  <c r="B426" i="20"/>
  <c r="AK425" i="20"/>
  <c r="AJ425" i="20"/>
  <c r="AH425" i="20"/>
  <c r="AG425" i="20"/>
  <c r="AE425" i="20"/>
  <c r="AD425" i="20"/>
  <c r="W425" i="20"/>
  <c r="V425" i="20"/>
  <c r="O425" i="20"/>
  <c r="N425" i="20"/>
  <c r="L425" i="20"/>
  <c r="I425" i="20"/>
  <c r="B425" i="20"/>
  <c r="AK424" i="20"/>
  <c r="AJ424" i="20"/>
  <c r="AH424" i="20"/>
  <c r="AG424" i="20"/>
  <c r="AE424" i="20"/>
  <c r="AD424" i="20"/>
  <c r="W424" i="20"/>
  <c r="V424" i="20"/>
  <c r="O424" i="20"/>
  <c r="N424" i="20"/>
  <c r="L424" i="20"/>
  <c r="I424" i="20"/>
  <c r="B424" i="20"/>
  <c r="AK423" i="20"/>
  <c r="AJ423" i="20"/>
  <c r="AH423" i="20"/>
  <c r="AG423" i="20"/>
  <c r="AE423" i="20"/>
  <c r="AD423" i="20"/>
  <c r="W423" i="20"/>
  <c r="V423" i="20"/>
  <c r="O423" i="20"/>
  <c r="N423" i="20"/>
  <c r="L423" i="20"/>
  <c r="I423" i="20"/>
  <c r="B423" i="20"/>
  <c r="AK422" i="20"/>
  <c r="AJ422" i="20"/>
  <c r="AH422" i="20"/>
  <c r="AG422" i="20"/>
  <c r="AE422" i="20"/>
  <c r="AD422" i="20"/>
  <c r="W422" i="20"/>
  <c r="V422" i="20"/>
  <c r="O422" i="20"/>
  <c r="N422" i="20"/>
  <c r="L422" i="20"/>
  <c r="I422" i="20"/>
  <c r="B422" i="20"/>
  <c r="AK421" i="20"/>
  <c r="AJ421" i="20"/>
  <c r="AH421" i="20"/>
  <c r="AG421" i="20"/>
  <c r="AE421" i="20"/>
  <c r="AD421" i="20"/>
  <c r="W421" i="20"/>
  <c r="V421" i="20"/>
  <c r="O421" i="20"/>
  <c r="N421" i="20"/>
  <c r="L421" i="20"/>
  <c r="I421" i="20"/>
  <c r="B421" i="20"/>
  <c r="AK420" i="20"/>
  <c r="AJ420" i="20"/>
  <c r="AH420" i="20"/>
  <c r="AG420" i="20"/>
  <c r="AE420" i="20"/>
  <c r="AD420" i="20"/>
  <c r="W420" i="20"/>
  <c r="V420" i="20"/>
  <c r="O420" i="20"/>
  <c r="N420" i="20"/>
  <c r="L420" i="20"/>
  <c r="I420" i="20"/>
  <c r="B420" i="20"/>
  <c r="AK419" i="20"/>
  <c r="AJ419" i="20"/>
  <c r="AH419" i="20"/>
  <c r="AG419" i="20"/>
  <c r="AE419" i="20"/>
  <c r="AD419" i="20"/>
  <c r="W419" i="20"/>
  <c r="V419" i="20"/>
  <c r="O419" i="20"/>
  <c r="N419" i="20"/>
  <c r="L419" i="20"/>
  <c r="I419" i="20"/>
  <c r="B419" i="20"/>
  <c r="AK418" i="20"/>
  <c r="AJ418" i="20"/>
  <c r="AH418" i="20"/>
  <c r="AG418" i="20"/>
  <c r="AE418" i="20"/>
  <c r="AD418" i="20"/>
  <c r="W418" i="20"/>
  <c r="V418" i="20"/>
  <c r="O418" i="20"/>
  <c r="N418" i="20"/>
  <c r="L418" i="20"/>
  <c r="I418" i="20"/>
  <c r="B418" i="20"/>
  <c r="AK417" i="20"/>
  <c r="AJ417" i="20"/>
  <c r="AH417" i="20"/>
  <c r="AG417" i="20"/>
  <c r="AE417" i="20"/>
  <c r="AD417" i="20"/>
  <c r="W417" i="20"/>
  <c r="V417" i="20"/>
  <c r="O417" i="20"/>
  <c r="N417" i="20"/>
  <c r="L417" i="20"/>
  <c r="I417" i="20"/>
  <c r="B417" i="20"/>
  <c r="AK416" i="20"/>
  <c r="AJ416" i="20"/>
  <c r="AH416" i="20"/>
  <c r="AG416" i="20"/>
  <c r="AE416" i="20"/>
  <c r="AD416" i="20"/>
  <c r="W416" i="20"/>
  <c r="V416" i="20"/>
  <c r="O416" i="20"/>
  <c r="N416" i="20"/>
  <c r="L416" i="20"/>
  <c r="I416" i="20"/>
  <c r="B416" i="20"/>
  <c r="AK415" i="20"/>
  <c r="AJ415" i="20"/>
  <c r="AH415" i="20"/>
  <c r="AG415" i="20"/>
  <c r="AE415" i="20"/>
  <c r="AD415" i="20"/>
  <c r="W415" i="20"/>
  <c r="V415" i="20"/>
  <c r="O415" i="20"/>
  <c r="N415" i="20"/>
  <c r="L415" i="20"/>
  <c r="I415" i="20"/>
  <c r="B415" i="20"/>
  <c r="AK414" i="20"/>
  <c r="AJ414" i="20"/>
  <c r="AH414" i="20"/>
  <c r="AG414" i="20"/>
  <c r="AE414" i="20"/>
  <c r="AD414" i="20"/>
  <c r="W414" i="20"/>
  <c r="V414" i="20"/>
  <c r="O414" i="20"/>
  <c r="N414" i="20"/>
  <c r="L414" i="20"/>
  <c r="I414" i="20"/>
  <c r="B414" i="20"/>
  <c r="AK413" i="20"/>
  <c r="AJ413" i="20"/>
  <c r="AH413" i="20"/>
  <c r="AG413" i="20"/>
  <c r="AE413" i="20"/>
  <c r="AD413" i="20"/>
  <c r="W413" i="20"/>
  <c r="V413" i="20"/>
  <c r="O413" i="20"/>
  <c r="N413" i="20"/>
  <c r="L413" i="20"/>
  <c r="I413" i="20"/>
  <c r="B413" i="20"/>
  <c r="AK412" i="20"/>
  <c r="AJ412" i="20"/>
  <c r="AH412" i="20"/>
  <c r="AG412" i="20"/>
  <c r="AE412" i="20"/>
  <c r="AD412" i="20"/>
  <c r="W412" i="20"/>
  <c r="V412" i="20"/>
  <c r="O412" i="20"/>
  <c r="N412" i="20"/>
  <c r="L412" i="20"/>
  <c r="I412" i="20"/>
  <c r="B412" i="20"/>
  <c r="AK411" i="20"/>
  <c r="AJ411" i="20"/>
  <c r="AH411" i="20"/>
  <c r="AG411" i="20"/>
  <c r="AE411" i="20"/>
  <c r="AD411" i="20"/>
  <c r="W411" i="20"/>
  <c r="V411" i="20"/>
  <c r="O411" i="20"/>
  <c r="N411" i="20"/>
  <c r="L411" i="20"/>
  <c r="I411" i="20"/>
  <c r="B411" i="20"/>
  <c r="AK410" i="20"/>
  <c r="AJ410" i="20"/>
  <c r="AH410" i="20"/>
  <c r="AG410" i="20"/>
  <c r="AE410" i="20"/>
  <c r="AD410" i="20"/>
  <c r="W410" i="20"/>
  <c r="V410" i="20"/>
  <c r="O410" i="20"/>
  <c r="N410" i="20"/>
  <c r="L410" i="20"/>
  <c r="I410" i="20"/>
  <c r="B410" i="20"/>
  <c r="AK409" i="20"/>
  <c r="AJ409" i="20"/>
  <c r="AH409" i="20"/>
  <c r="AG409" i="20"/>
  <c r="AE409" i="20"/>
  <c r="AD409" i="20"/>
  <c r="W409" i="20"/>
  <c r="V409" i="20"/>
  <c r="O409" i="20"/>
  <c r="N409" i="20"/>
  <c r="L409" i="20"/>
  <c r="I409" i="20"/>
  <c r="B409" i="20"/>
  <c r="AK408" i="20"/>
  <c r="AJ408" i="20"/>
  <c r="AH408" i="20"/>
  <c r="AG408" i="20"/>
  <c r="AE408" i="20"/>
  <c r="AD408" i="20"/>
  <c r="W408" i="20"/>
  <c r="V408" i="20"/>
  <c r="O408" i="20"/>
  <c r="N408" i="20"/>
  <c r="L408" i="20"/>
  <c r="I408" i="20"/>
  <c r="B408" i="20"/>
  <c r="AK407" i="20"/>
  <c r="AJ407" i="20"/>
  <c r="AH407" i="20"/>
  <c r="AG407" i="20"/>
  <c r="AE407" i="20"/>
  <c r="AD407" i="20"/>
  <c r="W407" i="20"/>
  <c r="V407" i="20"/>
  <c r="O407" i="20"/>
  <c r="N407" i="20"/>
  <c r="L407" i="20"/>
  <c r="I407" i="20"/>
  <c r="B407" i="20"/>
  <c r="AK406" i="20"/>
  <c r="AJ406" i="20"/>
  <c r="AH406" i="20"/>
  <c r="AG406" i="20"/>
  <c r="AE406" i="20"/>
  <c r="AD406" i="20"/>
  <c r="W406" i="20"/>
  <c r="V406" i="20"/>
  <c r="O406" i="20"/>
  <c r="N406" i="20"/>
  <c r="L406" i="20"/>
  <c r="I406" i="20"/>
  <c r="B406" i="20"/>
  <c r="AK405" i="20"/>
  <c r="AJ405" i="20"/>
  <c r="AH405" i="20"/>
  <c r="AG405" i="20"/>
  <c r="AE405" i="20"/>
  <c r="AD405" i="20"/>
  <c r="W405" i="20"/>
  <c r="V405" i="20"/>
  <c r="O405" i="20"/>
  <c r="N405" i="20"/>
  <c r="L405" i="20"/>
  <c r="I405" i="20"/>
  <c r="B405" i="20"/>
  <c r="AK404" i="20"/>
  <c r="AJ404" i="20"/>
  <c r="AH404" i="20"/>
  <c r="AG404" i="20"/>
  <c r="AE404" i="20"/>
  <c r="AD404" i="20"/>
  <c r="W404" i="20"/>
  <c r="V404" i="20"/>
  <c r="O404" i="20"/>
  <c r="N404" i="20"/>
  <c r="L404" i="20"/>
  <c r="I404" i="20"/>
  <c r="B404" i="20"/>
  <c r="AK403" i="20"/>
  <c r="AJ403" i="20"/>
  <c r="AH403" i="20"/>
  <c r="AG403" i="20"/>
  <c r="AE403" i="20"/>
  <c r="AD403" i="20"/>
  <c r="W403" i="20"/>
  <c r="V403" i="20"/>
  <c r="O403" i="20"/>
  <c r="N403" i="20"/>
  <c r="L403" i="20"/>
  <c r="I403" i="20"/>
  <c r="B403" i="20"/>
  <c r="AK402" i="20"/>
  <c r="AJ402" i="20"/>
  <c r="AH402" i="20"/>
  <c r="AG402" i="20"/>
  <c r="AE402" i="20"/>
  <c r="AD402" i="20"/>
  <c r="W402" i="20"/>
  <c r="V402" i="20"/>
  <c r="O402" i="20"/>
  <c r="N402" i="20"/>
  <c r="L402" i="20"/>
  <c r="I402" i="20"/>
  <c r="B402" i="20"/>
  <c r="AK401" i="20"/>
  <c r="AJ401" i="20"/>
  <c r="AH401" i="20"/>
  <c r="AG401" i="20"/>
  <c r="AE401" i="20"/>
  <c r="AD401" i="20"/>
  <c r="W401" i="20"/>
  <c r="V401" i="20"/>
  <c r="O401" i="20"/>
  <c r="N401" i="20"/>
  <c r="L401" i="20"/>
  <c r="I401" i="20"/>
  <c r="B401" i="20"/>
  <c r="AK400" i="20"/>
  <c r="AJ400" i="20"/>
  <c r="AH400" i="20"/>
  <c r="AG400" i="20"/>
  <c r="AE400" i="20"/>
  <c r="AD400" i="20"/>
  <c r="W400" i="20"/>
  <c r="V400" i="20"/>
  <c r="O400" i="20"/>
  <c r="N400" i="20"/>
  <c r="L400" i="20"/>
  <c r="I400" i="20"/>
  <c r="B400" i="20"/>
  <c r="AK399" i="20"/>
  <c r="AJ399" i="20"/>
  <c r="AH399" i="20"/>
  <c r="AG399" i="20"/>
  <c r="AE399" i="20"/>
  <c r="AD399" i="20"/>
  <c r="W399" i="20"/>
  <c r="V399" i="20"/>
  <c r="O399" i="20"/>
  <c r="N399" i="20"/>
  <c r="L399" i="20"/>
  <c r="I399" i="20"/>
  <c r="B399" i="20"/>
  <c r="AK398" i="20"/>
  <c r="AJ398" i="20"/>
  <c r="AH398" i="20"/>
  <c r="AG398" i="20"/>
  <c r="AE398" i="20"/>
  <c r="AD398" i="20"/>
  <c r="W398" i="20"/>
  <c r="V398" i="20"/>
  <c r="O398" i="20"/>
  <c r="N398" i="20"/>
  <c r="L398" i="20"/>
  <c r="I398" i="20"/>
  <c r="B398" i="20"/>
  <c r="AK397" i="20"/>
  <c r="AJ397" i="20"/>
  <c r="AH397" i="20"/>
  <c r="AG397" i="20"/>
  <c r="AE397" i="20"/>
  <c r="AD397" i="20"/>
  <c r="W397" i="20"/>
  <c r="V397" i="20"/>
  <c r="O397" i="20"/>
  <c r="N397" i="20"/>
  <c r="L397" i="20"/>
  <c r="I397" i="20"/>
  <c r="B397" i="20"/>
  <c r="AK396" i="20"/>
  <c r="AJ396" i="20"/>
  <c r="AH396" i="20"/>
  <c r="AG396" i="20"/>
  <c r="AE396" i="20"/>
  <c r="AD396" i="20"/>
  <c r="W396" i="20"/>
  <c r="V396" i="20"/>
  <c r="O396" i="20"/>
  <c r="N396" i="20"/>
  <c r="L396" i="20"/>
  <c r="I396" i="20"/>
  <c r="B396" i="20"/>
  <c r="AK395" i="20"/>
  <c r="AJ395" i="20"/>
  <c r="AH395" i="20"/>
  <c r="AG395" i="20"/>
  <c r="AE395" i="20"/>
  <c r="AD395" i="20"/>
  <c r="W395" i="20"/>
  <c r="V395" i="20"/>
  <c r="O395" i="20"/>
  <c r="N395" i="20"/>
  <c r="L395" i="20"/>
  <c r="I395" i="20"/>
  <c r="B395" i="20"/>
  <c r="AK394" i="20"/>
  <c r="AJ394" i="20"/>
  <c r="AH394" i="20"/>
  <c r="AG394" i="20"/>
  <c r="AE394" i="20"/>
  <c r="AD394" i="20"/>
  <c r="W394" i="20"/>
  <c r="V394" i="20"/>
  <c r="O394" i="20"/>
  <c r="N394" i="20"/>
  <c r="L394" i="20"/>
  <c r="I394" i="20"/>
  <c r="B394" i="20"/>
  <c r="AK393" i="20"/>
  <c r="AJ393" i="20"/>
  <c r="AH393" i="20"/>
  <c r="AG393" i="20"/>
  <c r="AE393" i="20"/>
  <c r="AD393" i="20"/>
  <c r="W393" i="20"/>
  <c r="V393" i="20"/>
  <c r="O393" i="20"/>
  <c r="N393" i="20"/>
  <c r="L393" i="20"/>
  <c r="I393" i="20"/>
  <c r="B393" i="20"/>
  <c r="AK392" i="20"/>
  <c r="AJ392" i="20"/>
  <c r="AH392" i="20"/>
  <c r="AG392" i="20"/>
  <c r="AE392" i="20"/>
  <c r="AD392" i="20"/>
  <c r="W392" i="20"/>
  <c r="V392" i="20"/>
  <c r="O392" i="20"/>
  <c r="N392" i="20"/>
  <c r="L392" i="20"/>
  <c r="I392" i="20"/>
  <c r="B392" i="20"/>
  <c r="AK391" i="20"/>
  <c r="AJ391" i="20"/>
  <c r="AH391" i="20"/>
  <c r="AG391" i="20"/>
  <c r="AE391" i="20"/>
  <c r="AD391" i="20"/>
  <c r="W391" i="20"/>
  <c r="V391" i="20"/>
  <c r="O391" i="20"/>
  <c r="N391" i="20"/>
  <c r="L391" i="20"/>
  <c r="I391" i="20"/>
  <c r="B391" i="20"/>
  <c r="AK390" i="20"/>
  <c r="AJ390" i="20"/>
  <c r="AH390" i="20"/>
  <c r="AG390" i="20"/>
  <c r="AE390" i="20"/>
  <c r="AD390" i="20"/>
  <c r="W390" i="20"/>
  <c r="V390" i="20"/>
  <c r="O390" i="20"/>
  <c r="N390" i="20"/>
  <c r="L390" i="20"/>
  <c r="I390" i="20"/>
  <c r="B390" i="20"/>
  <c r="AK389" i="20"/>
  <c r="AJ389" i="20"/>
  <c r="AH389" i="20"/>
  <c r="AG389" i="20"/>
  <c r="AE389" i="20"/>
  <c r="AD389" i="20"/>
  <c r="W389" i="20"/>
  <c r="V389" i="20"/>
  <c r="O389" i="20"/>
  <c r="N389" i="20"/>
  <c r="L389" i="20"/>
  <c r="I389" i="20"/>
  <c r="B389" i="20"/>
  <c r="AK388" i="20"/>
  <c r="AJ388" i="20"/>
  <c r="AH388" i="20"/>
  <c r="AG388" i="20"/>
  <c r="AE388" i="20"/>
  <c r="AD388" i="20"/>
  <c r="W388" i="20"/>
  <c r="V388" i="20"/>
  <c r="O388" i="20"/>
  <c r="N388" i="20"/>
  <c r="L388" i="20"/>
  <c r="I388" i="20"/>
  <c r="B388" i="20"/>
  <c r="AK387" i="20"/>
  <c r="AJ387" i="20"/>
  <c r="AH387" i="20"/>
  <c r="AG387" i="20"/>
  <c r="AE387" i="20"/>
  <c r="AD387" i="20"/>
  <c r="W387" i="20"/>
  <c r="V387" i="20"/>
  <c r="O387" i="20"/>
  <c r="N387" i="20"/>
  <c r="L387" i="20"/>
  <c r="I387" i="20"/>
  <c r="B387" i="20"/>
  <c r="AK386" i="20"/>
  <c r="AJ386" i="20"/>
  <c r="AH386" i="20"/>
  <c r="AG386" i="20"/>
  <c r="AE386" i="20"/>
  <c r="AD386" i="20"/>
  <c r="W386" i="20"/>
  <c r="V386" i="20"/>
  <c r="O386" i="20"/>
  <c r="N386" i="20"/>
  <c r="L386" i="20"/>
  <c r="I386" i="20"/>
  <c r="B386" i="20"/>
  <c r="AK385" i="20"/>
  <c r="AJ385" i="20"/>
  <c r="AH385" i="20"/>
  <c r="AG385" i="20"/>
  <c r="AE385" i="20"/>
  <c r="AD385" i="20"/>
  <c r="W385" i="20"/>
  <c r="V385" i="20"/>
  <c r="O385" i="20"/>
  <c r="N385" i="20"/>
  <c r="L385" i="20"/>
  <c r="I385" i="20"/>
  <c r="B385" i="20"/>
  <c r="AK384" i="20"/>
  <c r="AJ384" i="20"/>
  <c r="AH384" i="20"/>
  <c r="AG384" i="20"/>
  <c r="AE384" i="20"/>
  <c r="AD384" i="20"/>
  <c r="W384" i="20"/>
  <c r="V384" i="20"/>
  <c r="O384" i="20"/>
  <c r="N384" i="20"/>
  <c r="L384" i="20"/>
  <c r="I384" i="20"/>
  <c r="B384" i="20"/>
  <c r="AK383" i="20"/>
  <c r="AJ383" i="20"/>
  <c r="AH383" i="20"/>
  <c r="AG383" i="20"/>
  <c r="AE383" i="20"/>
  <c r="AD383" i="20"/>
  <c r="W383" i="20"/>
  <c r="V383" i="20"/>
  <c r="O383" i="20"/>
  <c r="N383" i="20"/>
  <c r="L383" i="20"/>
  <c r="I383" i="20"/>
  <c r="B383" i="20"/>
  <c r="AK382" i="20"/>
  <c r="AJ382" i="20"/>
  <c r="AH382" i="20"/>
  <c r="AG382" i="20"/>
  <c r="AE382" i="20"/>
  <c r="AD382" i="20"/>
  <c r="W382" i="20"/>
  <c r="V382" i="20"/>
  <c r="O382" i="20"/>
  <c r="N382" i="20"/>
  <c r="L382" i="20"/>
  <c r="I382" i="20"/>
  <c r="B382" i="20"/>
  <c r="AK381" i="20"/>
  <c r="AJ381" i="20"/>
  <c r="AH381" i="20"/>
  <c r="AG381" i="20"/>
  <c r="AE381" i="20"/>
  <c r="AD381" i="20"/>
  <c r="W381" i="20"/>
  <c r="V381" i="20"/>
  <c r="O381" i="20"/>
  <c r="N381" i="20"/>
  <c r="L381" i="20"/>
  <c r="I381" i="20"/>
  <c r="B381" i="20"/>
  <c r="AK380" i="20"/>
  <c r="AJ380" i="20"/>
  <c r="AH380" i="20"/>
  <c r="AG380" i="20"/>
  <c r="AE380" i="20"/>
  <c r="AD380" i="20"/>
  <c r="W380" i="20"/>
  <c r="V380" i="20"/>
  <c r="O380" i="20"/>
  <c r="N380" i="20"/>
  <c r="L380" i="20"/>
  <c r="I380" i="20"/>
  <c r="B380" i="20"/>
  <c r="AK379" i="20"/>
  <c r="AJ379" i="20"/>
  <c r="AH379" i="20"/>
  <c r="AG379" i="20"/>
  <c r="AE379" i="20"/>
  <c r="AD379" i="20"/>
  <c r="W379" i="20"/>
  <c r="V379" i="20"/>
  <c r="O379" i="20"/>
  <c r="N379" i="20"/>
  <c r="L379" i="20"/>
  <c r="I379" i="20"/>
  <c r="B379" i="20"/>
  <c r="AK378" i="20"/>
  <c r="AJ378" i="20"/>
  <c r="AH378" i="20"/>
  <c r="AG378" i="20"/>
  <c r="AE378" i="20"/>
  <c r="AD378" i="20"/>
  <c r="W378" i="20"/>
  <c r="V378" i="20"/>
  <c r="O378" i="20"/>
  <c r="N378" i="20"/>
  <c r="L378" i="20"/>
  <c r="I378" i="20"/>
  <c r="B378" i="20"/>
  <c r="AK190" i="20"/>
  <c r="AJ190" i="20"/>
  <c r="AH190" i="20"/>
  <c r="AG190" i="20"/>
  <c r="AE190" i="20"/>
  <c r="AD190" i="20"/>
  <c r="W190" i="20"/>
  <c r="V190" i="20"/>
  <c r="O190" i="20"/>
  <c r="N190" i="20"/>
  <c r="L190" i="20"/>
  <c r="I190" i="20"/>
  <c r="B190" i="20"/>
  <c r="AK189" i="20"/>
  <c r="AJ189" i="20"/>
  <c r="AH189" i="20"/>
  <c r="AG189" i="20"/>
  <c r="AE189" i="20"/>
  <c r="AD189" i="20"/>
  <c r="W189" i="20"/>
  <c r="V189" i="20"/>
  <c r="O189" i="20"/>
  <c r="N189" i="20"/>
  <c r="L189" i="20"/>
  <c r="I189" i="20"/>
  <c r="B189" i="20"/>
  <c r="AK188" i="20"/>
  <c r="AJ188" i="20"/>
  <c r="AH188" i="20"/>
  <c r="AG188" i="20"/>
  <c r="AE188" i="20"/>
  <c r="AD188" i="20"/>
  <c r="W188" i="20"/>
  <c r="V188" i="20"/>
  <c r="O188" i="20"/>
  <c r="N188" i="20"/>
  <c r="L188" i="20"/>
  <c r="I188" i="20"/>
  <c r="B188" i="20"/>
  <c r="AK187" i="20"/>
  <c r="AJ187" i="20"/>
  <c r="AH187" i="20"/>
  <c r="AG187" i="20"/>
  <c r="AE187" i="20"/>
  <c r="AD187" i="20"/>
  <c r="W187" i="20"/>
  <c r="V187" i="20"/>
  <c r="O187" i="20"/>
  <c r="N187" i="20"/>
  <c r="L187" i="20"/>
  <c r="I187" i="20"/>
  <c r="B187" i="20"/>
  <c r="AK186" i="20"/>
  <c r="AJ186" i="20"/>
  <c r="AH186" i="20"/>
  <c r="AG186" i="20"/>
  <c r="AE186" i="20"/>
  <c r="AD186" i="20"/>
  <c r="W186" i="20"/>
  <c r="V186" i="20"/>
  <c r="O186" i="20"/>
  <c r="N186" i="20"/>
  <c r="L186" i="20"/>
  <c r="I186" i="20"/>
  <c r="B186" i="20"/>
  <c r="AK185" i="20"/>
  <c r="AJ185" i="20"/>
  <c r="AH185" i="20"/>
  <c r="AG185" i="20"/>
  <c r="AE185" i="20"/>
  <c r="AD185" i="20"/>
  <c r="W185" i="20"/>
  <c r="V185" i="20"/>
  <c r="O185" i="20"/>
  <c r="N185" i="20"/>
  <c r="L185" i="20"/>
  <c r="I185" i="20"/>
  <c r="B185" i="20"/>
  <c r="AK184" i="20"/>
  <c r="AJ184" i="20"/>
  <c r="AH184" i="20"/>
  <c r="AG184" i="20"/>
  <c r="AE184" i="20"/>
  <c r="AD184" i="20"/>
  <c r="W184" i="20"/>
  <c r="V184" i="20"/>
  <c r="O184" i="20"/>
  <c r="N184" i="20"/>
  <c r="L184" i="20"/>
  <c r="I184" i="20"/>
  <c r="B184" i="20"/>
  <c r="AK183" i="20"/>
  <c r="AJ183" i="20"/>
  <c r="AH183" i="20"/>
  <c r="AG183" i="20"/>
  <c r="AE183" i="20"/>
  <c r="AD183" i="20"/>
  <c r="W183" i="20"/>
  <c r="V183" i="20"/>
  <c r="O183" i="20"/>
  <c r="N183" i="20"/>
  <c r="L183" i="20"/>
  <c r="I183" i="20"/>
  <c r="B183" i="20"/>
  <c r="AK182" i="20"/>
  <c r="AJ182" i="20"/>
  <c r="AH182" i="20"/>
  <c r="AG182" i="20"/>
  <c r="AE182" i="20"/>
  <c r="AD182" i="20"/>
  <c r="W182" i="20"/>
  <c r="V182" i="20"/>
  <c r="O182" i="20"/>
  <c r="N182" i="20"/>
  <c r="L182" i="20"/>
  <c r="I182" i="20"/>
  <c r="B182" i="20"/>
  <c r="AK181" i="20"/>
  <c r="AJ181" i="20"/>
  <c r="AH181" i="20"/>
  <c r="AG181" i="20"/>
  <c r="AE181" i="20"/>
  <c r="AD181" i="20"/>
  <c r="W181" i="20"/>
  <c r="V181" i="20"/>
  <c r="O181" i="20"/>
  <c r="N181" i="20"/>
  <c r="L181" i="20"/>
  <c r="I181" i="20"/>
  <c r="B181" i="20"/>
  <c r="AK180" i="20"/>
  <c r="AJ180" i="20"/>
  <c r="AH180" i="20"/>
  <c r="AG180" i="20"/>
  <c r="AE180" i="20"/>
  <c r="AD180" i="20"/>
  <c r="W180" i="20"/>
  <c r="V180" i="20"/>
  <c r="O180" i="20"/>
  <c r="N180" i="20"/>
  <c r="L180" i="20"/>
  <c r="I180" i="20"/>
  <c r="B180" i="20"/>
  <c r="AK179" i="20"/>
  <c r="AJ179" i="20"/>
  <c r="AH179" i="20"/>
  <c r="AG179" i="20"/>
  <c r="AE179" i="20"/>
  <c r="AD179" i="20"/>
  <c r="W179" i="20"/>
  <c r="V179" i="20"/>
  <c r="O179" i="20"/>
  <c r="N179" i="20"/>
  <c r="L179" i="20"/>
  <c r="I179" i="20"/>
  <c r="B179" i="20"/>
  <c r="AK178" i="20"/>
  <c r="AJ178" i="20"/>
  <c r="AH178" i="20"/>
  <c r="AG178" i="20"/>
  <c r="AE178" i="20"/>
  <c r="AD178" i="20"/>
  <c r="W178" i="20"/>
  <c r="V178" i="20"/>
  <c r="O178" i="20"/>
  <c r="N178" i="20"/>
  <c r="L178" i="20"/>
  <c r="I178" i="20"/>
  <c r="B178" i="20"/>
  <c r="AK177" i="20"/>
  <c r="AJ177" i="20"/>
  <c r="AH177" i="20"/>
  <c r="AG177" i="20"/>
  <c r="AE177" i="20"/>
  <c r="AD177" i="20"/>
  <c r="W177" i="20"/>
  <c r="V177" i="20"/>
  <c r="O177" i="20"/>
  <c r="N177" i="20"/>
  <c r="L177" i="20"/>
  <c r="I177" i="20"/>
  <c r="B177" i="20"/>
  <c r="AK176" i="20"/>
  <c r="AJ176" i="20"/>
  <c r="AH176" i="20"/>
  <c r="AG176" i="20"/>
  <c r="AE176" i="20"/>
  <c r="AD176" i="20"/>
  <c r="W176" i="20"/>
  <c r="V176" i="20"/>
  <c r="O176" i="20"/>
  <c r="N176" i="20"/>
  <c r="L176" i="20"/>
  <c r="I176" i="20"/>
  <c r="B176" i="20"/>
  <c r="AK175" i="20"/>
  <c r="AJ175" i="20"/>
  <c r="AH175" i="20"/>
  <c r="AG175" i="20"/>
  <c r="AE175" i="20"/>
  <c r="AD175" i="20"/>
  <c r="W175" i="20"/>
  <c r="V175" i="20"/>
  <c r="O175" i="20"/>
  <c r="N175" i="20"/>
  <c r="L175" i="20"/>
  <c r="I175" i="20"/>
  <c r="B175" i="20"/>
  <c r="AK174" i="20"/>
  <c r="AJ174" i="20"/>
  <c r="AH174" i="20"/>
  <c r="AG174" i="20"/>
  <c r="AE174" i="20"/>
  <c r="AD174" i="20"/>
  <c r="W174" i="20"/>
  <c r="V174" i="20"/>
  <c r="O174" i="20"/>
  <c r="N174" i="20"/>
  <c r="L174" i="20"/>
  <c r="I174" i="20"/>
  <c r="B174" i="20"/>
  <c r="AK173" i="20"/>
  <c r="AJ173" i="20"/>
  <c r="AH173" i="20"/>
  <c r="AG173" i="20"/>
  <c r="AE173" i="20"/>
  <c r="AD173" i="20"/>
  <c r="W173" i="20"/>
  <c r="V173" i="20"/>
  <c r="O173" i="20"/>
  <c r="N173" i="20"/>
  <c r="L173" i="20"/>
  <c r="I173" i="20"/>
  <c r="B173" i="20"/>
  <c r="AK172" i="20"/>
  <c r="AJ172" i="20"/>
  <c r="AH172" i="20"/>
  <c r="AG172" i="20"/>
  <c r="AE172" i="20"/>
  <c r="AD172" i="20"/>
  <c r="W172" i="20"/>
  <c r="V172" i="20"/>
  <c r="O172" i="20"/>
  <c r="N172" i="20"/>
  <c r="L172" i="20"/>
  <c r="I172" i="20"/>
  <c r="B172" i="20"/>
  <c r="AK171" i="20"/>
  <c r="AJ171" i="20"/>
  <c r="AH171" i="20"/>
  <c r="AG171" i="20"/>
  <c r="AE171" i="20"/>
  <c r="AD171" i="20"/>
  <c r="W171" i="20"/>
  <c r="V171" i="20"/>
  <c r="O171" i="20"/>
  <c r="N171" i="20"/>
  <c r="L171" i="20"/>
  <c r="I171" i="20"/>
  <c r="B171" i="20"/>
  <c r="AK170" i="20"/>
  <c r="AJ170" i="20"/>
  <c r="AH170" i="20"/>
  <c r="AG170" i="20"/>
  <c r="AE170" i="20"/>
  <c r="AD170" i="20"/>
  <c r="W170" i="20"/>
  <c r="V170" i="20"/>
  <c r="O170" i="20"/>
  <c r="N170" i="20"/>
  <c r="L170" i="20"/>
  <c r="I170" i="20"/>
  <c r="B170" i="20"/>
  <c r="AK169" i="20"/>
  <c r="AJ169" i="20"/>
  <c r="AH169" i="20"/>
  <c r="AG169" i="20"/>
  <c r="AE169" i="20"/>
  <c r="AD169" i="20"/>
  <c r="W169" i="20"/>
  <c r="V169" i="20"/>
  <c r="O169" i="20"/>
  <c r="N169" i="20"/>
  <c r="L169" i="20"/>
  <c r="I169" i="20"/>
  <c r="B169" i="20"/>
  <c r="AK168" i="20"/>
  <c r="AJ168" i="20"/>
  <c r="AH168" i="20"/>
  <c r="AG168" i="20"/>
  <c r="AE168" i="20"/>
  <c r="AD168" i="20"/>
  <c r="W168" i="20"/>
  <c r="V168" i="20"/>
  <c r="O168" i="20"/>
  <c r="N168" i="20"/>
  <c r="L168" i="20"/>
  <c r="I168" i="20"/>
  <c r="B168" i="20"/>
  <c r="AK167" i="20"/>
  <c r="AJ167" i="20"/>
  <c r="AH167" i="20"/>
  <c r="AG167" i="20"/>
  <c r="AE167" i="20"/>
  <c r="AD167" i="20"/>
  <c r="W167" i="20"/>
  <c r="V167" i="20"/>
  <c r="O167" i="20"/>
  <c r="N167" i="20"/>
  <c r="L167" i="20"/>
  <c r="I167" i="20"/>
  <c r="B167" i="20"/>
  <c r="AK166" i="20"/>
  <c r="AJ166" i="20"/>
  <c r="AH166" i="20"/>
  <c r="AG166" i="20"/>
  <c r="AE166" i="20"/>
  <c r="AD166" i="20"/>
  <c r="W166" i="20"/>
  <c r="V166" i="20"/>
  <c r="O166" i="20"/>
  <c r="N166" i="20"/>
  <c r="L166" i="20"/>
  <c r="I166" i="20"/>
  <c r="B166" i="20"/>
  <c r="AK165" i="20"/>
  <c r="AJ165" i="20"/>
  <c r="AH165" i="20"/>
  <c r="AG165" i="20"/>
  <c r="AE165" i="20"/>
  <c r="AD165" i="20"/>
  <c r="W165" i="20"/>
  <c r="V165" i="20"/>
  <c r="O165" i="20"/>
  <c r="N165" i="20"/>
  <c r="L165" i="20"/>
  <c r="I165" i="20"/>
  <c r="B165" i="20"/>
  <c r="AK164" i="20"/>
  <c r="AJ164" i="20"/>
  <c r="AH164" i="20"/>
  <c r="AG164" i="20"/>
  <c r="AE164" i="20"/>
  <c r="AD164" i="20"/>
  <c r="W164" i="20"/>
  <c r="V164" i="20"/>
  <c r="O164" i="20"/>
  <c r="N164" i="20"/>
  <c r="L164" i="20"/>
  <c r="I164" i="20"/>
  <c r="B164" i="20"/>
  <c r="AK163" i="20"/>
  <c r="AJ163" i="20"/>
  <c r="AH163" i="20"/>
  <c r="AG163" i="20"/>
  <c r="AE163" i="20"/>
  <c r="AD163" i="20"/>
  <c r="W163" i="20"/>
  <c r="V163" i="20"/>
  <c r="O163" i="20"/>
  <c r="N163" i="20"/>
  <c r="L163" i="20"/>
  <c r="I163" i="20"/>
  <c r="B163" i="20"/>
  <c r="AK162" i="20"/>
  <c r="AJ162" i="20"/>
  <c r="AH162" i="20"/>
  <c r="AG162" i="20"/>
  <c r="AE162" i="20"/>
  <c r="AD162" i="20"/>
  <c r="W162" i="20"/>
  <c r="V162" i="20"/>
  <c r="O162" i="20"/>
  <c r="N162" i="20"/>
  <c r="L162" i="20"/>
  <c r="I162" i="20"/>
  <c r="B162" i="20"/>
  <c r="AK161" i="20"/>
  <c r="AJ161" i="20"/>
  <c r="AH161" i="20"/>
  <c r="AG161" i="20"/>
  <c r="AE161" i="20"/>
  <c r="AD161" i="20"/>
  <c r="W161" i="20"/>
  <c r="V161" i="20"/>
  <c r="O161" i="20"/>
  <c r="N161" i="20"/>
  <c r="L161" i="20"/>
  <c r="I161" i="20"/>
  <c r="B161" i="20"/>
  <c r="AK160" i="20"/>
  <c r="AJ160" i="20"/>
  <c r="AH160" i="20"/>
  <c r="AG160" i="20"/>
  <c r="AE160" i="20"/>
  <c r="AD160" i="20"/>
  <c r="W160" i="20"/>
  <c r="V160" i="20"/>
  <c r="O160" i="20"/>
  <c r="N160" i="20"/>
  <c r="L160" i="20"/>
  <c r="I160" i="20"/>
  <c r="B160" i="20"/>
  <c r="AK159" i="20"/>
  <c r="AJ159" i="20"/>
  <c r="AH159" i="20"/>
  <c r="AG159" i="20"/>
  <c r="AE159" i="20"/>
  <c r="AD159" i="20"/>
  <c r="W159" i="20"/>
  <c r="V159" i="20"/>
  <c r="O159" i="20"/>
  <c r="N159" i="20"/>
  <c r="L159" i="20"/>
  <c r="I159" i="20"/>
  <c r="B159" i="20"/>
  <c r="AK158" i="20"/>
  <c r="AJ158" i="20"/>
  <c r="AH158" i="20"/>
  <c r="AG158" i="20"/>
  <c r="AE158" i="20"/>
  <c r="AD158" i="20"/>
  <c r="W158" i="20"/>
  <c r="V158" i="20"/>
  <c r="O158" i="20"/>
  <c r="N158" i="20"/>
  <c r="L158" i="20"/>
  <c r="I158" i="20"/>
  <c r="B158" i="20"/>
  <c r="AK157" i="20"/>
  <c r="AJ157" i="20"/>
  <c r="AH157" i="20"/>
  <c r="AG157" i="20"/>
  <c r="AE157" i="20"/>
  <c r="AD157" i="20"/>
  <c r="W157" i="20"/>
  <c r="V157" i="20"/>
  <c r="O157" i="20"/>
  <c r="N157" i="20"/>
  <c r="L157" i="20"/>
  <c r="I157" i="20"/>
  <c r="B157" i="20"/>
  <c r="AK156" i="20"/>
  <c r="AJ156" i="20"/>
  <c r="AH156" i="20"/>
  <c r="AG156" i="20"/>
  <c r="AE156" i="20"/>
  <c r="AD156" i="20"/>
  <c r="W156" i="20"/>
  <c r="V156" i="20"/>
  <c r="O156" i="20"/>
  <c r="N156" i="20"/>
  <c r="L156" i="20"/>
  <c r="I156" i="20"/>
  <c r="B156" i="20"/>
  <c r="AK155" i="20"/>
  <c r="AJ155" i="20"/>
  <c r="AH155" i="20"/>
  <c r="AG155" i="20"/>
  <c r="AE155" i="20"/>
  <c r="AD155" i="20"/>
  <c r="W155" i="20"/>
  <c r="V155" i="20"/>
  <c r="O155" i="20"/>
  <c r="N155" i="20"/>
  <c r="L155" i="20"/>
  <c r="I155" i="20"/>
  <c r="B155" i="20"/>
  <c r="AK154" i="20"/>
  <c r="AJ154" i="20"/>
  <c r="AH154" i="20"/>
  <c r="AG154" i="20"/>
  <c r="AE154" i="20"/>
  <c r="AD154" i="20"/>
  <c r="W154" i="20"/>
  <c r="V154" i="20"/>
  <c r="O154" i="20"/>
  <c r="N154" i="20"/>
  <c r="L154" i="20"/>
  <c r="I154" i="20"/>
  <c r="B154" i="20"/>
  <c r="AK153" i="20"/>
  <c r="AJ153" i="20"/>
  <c r="AH153" i="20"/>
  <c r="AG153" i="20"/>
  <c r="AE153" i="20"/>
  <c r="AD153" i="20"/>
  <c r="W153" i="20"/>
  <c r="V153" i="20"/>
  <c r="O153" i="20"/>
  <c r="N153" i="20"/>
  <c r="L153" i="20"/>
  <c r="I153" i="20"/>
  <c r="B153" i="20"/>
  <c r="AK152" i="20"/>
  <c r="AJ152" i="20"/>
  <c r="AH152" i="20"/>
  <c r="AG152" i="20"/>
  <c r="AE152" i="20"/>
  <c r="AD152" i="20"/>
  <c r="W152" i="20"/>
  <c r="V152" i="20"/>
  <c r="O152" i="20"/>
  <c r="N152" i="20"/>
  <c r="L152" i="20"/>
  <c r="I152" i="20"/>
  <c r="B152" i="20"/>
  <c r="AK151" i="20"/>
  <c r="AJ151" i="20"/>
  <c r="AH151" i="20"/>
  <c r="AG151" i="20"/>
  <c r="AE151" i="20"/>
  <c r="AD151" i="20"/>
  <c r="W151" i="20"/>
  <c r="V151" i="20"/>
  <c r="O151" i="20"/>
  <c r="N151" i="20"/>
  <c r="L151" i="20"/>
  <c r="I151" i="20"/>
  <c r="B151" i="20"/>
  <c r="AK150" i="20"/>
  <c r="AJ150" i="20"/>
  <c r="AH150" i="20"/>
  <c r="AG150" i="20"/>
  <c r="AE150" i="20"/>
  <c r="AD150" i="20"/>
  <c r="W150" i="20"/>
  <c r="V150" i="20"/>
  <c r="O150" i="20"/>
  <c r="N150" i="20"/>
  <c r="L150" i="20"/>
  <c r="I150" i="20"/>
  <c r="B150" i="20"/>
  <c r="AK149" i="20"/>
  <c r="AJ149" i="20"/>
  <c r="AH149" i="20"/>
  <c r="AG149" i="20"/>
  <c r="AE149" i="20"/>
  <c r="AD149" i="20"/>
  <c r="W149" i="20"/>
  <c r="V149" i="20"/>
  <c r="O149" i="20"/>
  <c r="N149" i="20"/>
  <c r="L149" i="20"/>
  <c r="I149" i="20"/>
  <c r="B149" i="20"/>
  <c r="AK148" i="20"/>
  <c r="AJ148" i="20"/>
  <c r="AH148" i="20"/>
  <c r="AG148" i="20"/>
  <c r="AE148" i="20"/>
  <c r="AD148" i="20"/>
  <c r="W148" i="20"/>
  <c r="V148" i="20"/>
  <c r="O148" i="20"/>
  <c r="N148" i="20"/>
  <c r="L148" i="20"/>
  <c r="I148" i="20"/>
  <c r="B148" i="20"/>
  <c r="AK147" i="20"/>
  <c r="AJ147" i="20"/>
  <c r="AH147" i="20"/>
  <c r="AG147" i="20"/>
  <c r="AE147" i="20"/>
  <c r="AD147" i="20"/>
  <c r="W147" i="20"/>
  <c r="V147" i="20"/>
  <c r="O147" i="20"/>
  <c r="N147" i="20"/>
  <c r="L147" i="20"/>
  <c r="I147" i="20"/>
  <c r="B147" i="20"/>
  <c r="AK146" i="20"/>
  <c r="AJ146" i="20"/>
  <c r="AH146" i="20"/>
  <c r="AG146" i="20"/>
  <c r="AE146" i="20"/>
  <c r="AD146" i="20"/>
  <c r="W146" i="20"/>
  <c r="V146" i="20"/>
  <c r="O146" i="20"/>
  <c r="N146" i="20"/>
  <c r="L146" i="20"/>
  <c r="I146" i="20"/>
  <c r="B146" i="20"/>
  <c r="AK145" i="20"/>
  <c r="AJ145" i="20"/>
  <c r="AH145" i="20"/>
  <c r="AG145" i="20"/>
  <c r="AE145" i="20"/>
  <c r="AD145" i="20"/>
  <c r="W145" i="20"/>
  <c r="V145" i="20"/>
  <c r="O145" i="20"/>
  <c r="N145" i="20"/>
  <c r="L145" i="20"/>
  <c r="I145" i="20"/>
  <c r="B145" i="20"/>
  <c r="AK144" i="20"/>
  <c r="AJ144" i="20"/>
  <c r="AH144" i="20"/>
  <c r="AG144" i="20"/>
  <c r="AE144" i="20"/>
  <c r="AD144" i="20"/>
  <c r="W144" i="20"/>
  <c r="V144" i="20"/>
  <c r="O144" i="20"/>
  <c r="N144" i="20"/>
  <c r="L144" i="20"/>
  <c r="I144" i="20"/>
  <c r="B144" i="20"/>
  <c r="AK143" i="20"/>
  <c r="AJ143" i="20"/>
  <c r="AH143" i="20"/>
  <c r="AG143" i="20"/>
  <c r="AE143" i="20"/>
  <c r="AD143" i="20"/>
  <c r="W143" i="20"/>
  <c r="V143" i="20"/>
  <c r="O143" i="20"/>
  <c r="N143" i="20"/>
  <c r="L143" i="20"/>
  <c r="I143" i="20"/>
  <c r="B143" i="20"/>
  <c r="AK142" i="20"/>
  <c r="AJ142" i="20"/>
  <c r="AH142" i="20"/>
  <c r="AG142" i="20"/>
  <c r="AE142" i="20"/>
  <c r="AD142" i="20"/>
  <c r="W142" i="20"/>
  <c r="V142" i="20"/>
  <c r="O142" i="20"/>
  <c r="N142" i="20"/>
  <c r="L142" i="20"/>
  <c r="I142" i="20"/>
  <c r="B142" i="20"/>
  <c r="AK141" i="20"/>
  <c r="AJ141" i="20"/>
  <c r="AH141" i="20"/>
  <c r="AG141" i="20"/>
  <c r="AE141" i="20"/>
  <c r="AD141" i="20"/>
  <c r="W141" i="20"/>
  <c r="V141" i="20"/>
  <c r="O141" i="20"/>
  <c r="N141" i="20"/>
  <c r="L141" i="20"/>
  <c r="I141" i="20"/>
  <c r="B141" i="20"/>
  <c r="AK140" i="20"/>
  <c r="AJ140" i="20"/>
  <c r="AH140" i="20"/>
  <c r="AG140" i="20"/>
  <c r="AE140" i="20"/>
  <c r="AD140" i="20"/>
  <c r="W140" i="20"/>
  <c r="V140" i="20"/>
  <c r="O140" i="20"/>
  <c r="N140" i="20"/>
  <c r="L140" i="20"/>
  <c r="I140" i="20"/>
  <c r="B140" i="20"/>
  <c r="AK139" i="20"/>
  <c r="AJ139" i="20"/>
  <c r="AH139" i="20"/>
  <c r="AG139" i="20"/>
  <c r="AE139" i="20"/>
  <c r="AD139" i="20"/>
  <c r="W139" i="20"/>
  <c r="V139" i="20"/>
  <c r="O139" i="20"/>
  <c r="N139" i="20"/>
  <c r="L139" i="20"/>
  <c r="I139" i="20"/>
  <c r="B139" i="20"/>
  <c r="AK138" i="20"/>
  <c r="AJ138" i="20"/>
  <c r="AH138" i="20"/>
  <c r="AG138" i="20"/>
  <c r="AE138" i="20"/>
  <c r="AD138" i="20"/>
  <c r="W138" i="20"/>
  <c r="V138" i="20"/>
  <c r="O138" i="20"/>
  <c r="N138" i="20"/>
  <c r="L138" i="20"/>
  <c r="I138" i="20"/>
  <c r="B138" i="20"/>
  <c r="AK137" i="20"/>
  <c r="AJ137" i="20"/>
  <c r="AH137" i="20"/>
  <c r="AG137" i="20"/>
  <c r="AE137" i="20"/>
  <c r="AD137" i="20"/>
  <c r="W137" i="20"/>
  <c r="V137" i="20"/>
  <c r="O137" i="20"/>
  <c r="N137" i="20"/>
  <c r="L137" i="20"/>
  <c r="I137" i="20"/>
  <c r="B137" i="20"/>
  <c r="AK136" i="20"/>
  <c r="AJ136" i="20"/>
  <c r="AH136" i="20"/>
  <c r="AG136" i="20"/>
  <c r="AE136" i="20"/>
  <c r="AD136" i="20"/>
  <c r="W136" i="20"/>
  <c r="V136" i="20"/>
  <c r="O136" i="20"/>
  <c r="N136" i="20"/>
  <c r="L136" i="20"/>
  <c r="I136" i="20"/>
  <c r="B136" i="20"/>
  <c r="AK135" i="20"/>
  <c r="AJ135" i="20"/>
  <c r="AH135" i="20"/>
  <c r="AG135" i="20"/>
  <c r="AE135" i="20"/>
  <c r="AD135" i="20"/>
  <c r="W135" i="20"/>
  <c r="V135" i="20"/>
  <c r="O135" i="20"/>
  <c r="N135" i="20"/>
  <c r="L135" i="20"/>
  <c r="I135" i="20"/>
  <c r="B135" i="20"/>
  <c r="AK134" i="20"/>
  <c r="AJ134" i="20"/>
  <c r="AH134" i="20"/>
  <c r="AG134" i="20"/>
  <c r="AE134" i="20"/>
  <c r="AD134" i="20"/>
  <c r="W134" i="20"/>
  <c r="V134" i="20"/>
  <c r="O134" i="20"/>
  <c r="N134" i="20"/>
  <c r="L134" i="20"/>
  <c r="I134" i="20"/>
  <c r="B134" i="20"/>
  <c r="AK133" i="20"/>
  <c r="AJ133" i="20"/>
  <c r="AH133" i="20"/>
  <c r="AG133" i="20"/>
  <c r="AE133" i="20"/>
  <c r="AD133" i="20"/>
  <c r="W133" i="20"/>
  <c r="V133" i="20"/>
  <c r="O133" i="20"/>
  <c r="N133" i="20"/>
  <c r="L133" i="20"/>
  <c r="I133" i="20"/>
  <c r="B133" i="20"/>
  <c r="AK132" i="20"/>
  <c r="AJ132" i="20"/>
  <c r="AH132" i="20"/>
  <c r="AG132" i="20"/>
  <c r="AE132" i="20"/>
  <c r="AD132" i="20"/>
  <c r="W132" i="20"/>
  <c r="V132" i="20"/>
  <c r="O132" i="20"/>
  <c r="N132" i="20"/>
  <c r="L132" i="20"/>
  <c r="I132" i="20"/>
  <c r="B132" i="20"/>
  <c r="AK131" i="20"/>
  <c r="AJ131" i="20"/>
  <c r="AH131" i="20"/>
  <c r="AG131" i="20"/>
  <c r="AE131" i="20"/>
  <c r="AD131" i="20"/>
  <c r="W131" i="20"/>
  <c r="V131" i="20"/>
  <c r="O131" i="20"/>
  <c r="N131" i="20"/>
  <c r="L131" i="20"/>
  <c r="I131" i="20"/>
  <c r="B131" i="20"/>
  <c r="AK130" i="20"/>
  <c r="AJ130" i="20"/>
  <c r="AH130" i="20"/>
  <c r="AG130" i="20"/>
  <c r="AE130" i="20"/>
  <c r="AD130" i="20"/>
  <c r="W130" i="20"/>
  <c r="V130" i="20"/>
  <c r="O130" i="20"/>
  <c r="N130" i="20"/>
  <c r="L130" i="20"/>
  <c r="I130" i="20"/>
  <c r="B130" i="20"/>
  <c r="AK129" i="20"/>
  <c r="AJ129" i="20"/>
  <c r="AH129" i="20"/>
  <c r="AG129" i="20"/>
  <c r="AE129" i="20"/>
  <c r="AD129" i="20"/>
  <c r="W129" i="20"/>
  <c r="V129" i="20"/>
  <c r="O129" i="20"/>
  <c r="N129" i="20"/>
  <c r="L129" i="20"/>
  <c r="I129" i="20"/>
  <c r="B129" i="20"/>
  <c r="AK128" i="20"/>
  <c r="AJ128" i="20"/>
  <c r="AH128" i="20"/>
  <c r="AG128" i="20"/>
  <c r="AE128" i="20"/>
  <c r="AD128" i="20"/>
  <c r="W128" i="20"/>
  <c r="V128" i="20"/>
  <c r="O128" i="20"/>
  <c r="N128" i="20"/>
  <c r="L128" i="20"/>
  <c r="I128" i="20"/>
  <c r="B128" i="20"/>
  <c r="AK127" i="20"/>
  <c r="AJ127" i="20"/>
  <c r="AH127" i="20"/>
  <c r="AG127" i="20"/>
  <c r="AE127" i="20"/>
  <c r="AD127" i="20"/>
  <c r="W127" i="20"/>
  <c r="V127" i="20"/>
  <c r="O127" i="20"/>
  <c r="N127" i="20"/>
  <c r="L127" i="20"/>
  <c r="I127" i="20"/>
  <c r="B127" i="20"/>
  <c r="AK126" i="20"/>
  <c r="AJ126" i="20"/>
  <c r="AH126" i="20"/>
  <c r="AG126" i="20"/>
  <c r="AE126" i="20"/>
  <c r="AD126" i="20"/>
  <c r="W126" i="20"/>
  <c r="V126" i="20"/>
  <c r="O126" i="20"/>
  <c r="N126" i="20"/>
  <c r="L126" i="20"/>
  <c r="I126" i="20"/>
  <c r="B126" i="20"/>
  <c r="AK125" i="20"/>
  <c r="AJ125" i="20"/>
  <c r="AH125" i="20"/>
  <c r="AG125" i="20"/>
  <c r="AE125" i="20"/>
  <c r="AD125" i="20"/>
  <c r="W125" i="20"/>
  <c r="V125" i="20"/>
  <c r="O125" i="20"/>
  <c r="N125" i="20"/>
  <c r="L125" i="20"/>
  <c r="I125" i="20"/>
  <c r="B125" i="20"/>
  <c r="AK124" i="20"/>
  <c r="AJ124" i="20"/>
  <c r="AH124" i="20"/>
  <c r="AG124" i="20"/>
  <c r="AE124" i="20"/>
  <c r="AD124" i="20"/>
  <c r="W124" i="20"/>
  <c r="V124" i="20"/>
  <c r="O124" i="20"/>
  <c r="N124" i="20"/>
  <c r="L124" i="20"/>
  <c r="I124" i="20"/>
  <c r="B124" i="20"/>
  <c r="AK123" i="20"/>
  <c r="AJ123" i="20"/>
  <c r="AH123" i="20"/>
  <c r="AG123" i="20"/>
  <c r="AE123" i="20"/>
  <c r="AD123" i="20"/>
  <c r="W123" i="20"/>
  <c r="V123" i="20"/>
  <c r="O123" i="20"/>
  <c r="N123" i="20"/>
  <c r="L123" i="20"/>
  <c r="I123" i="20"/>
  <c r="B123" i="20"/>
  <c r="AK122" i="20"/>
  <c r="AJ122" i="20"/>
  <c r="AH122" i="20"/>
  <c r="AG122" i="20"/>
  <c r="AE122" i="20"/>
  <c r="AD122" i="20"/>
  <c r="W122" i="20"/>
  <c r="V122" i="20"/>
  <c r="O122" i="20"/>
  <c r="N122" i="20"/>
  <c r="L122" i="20"/>
  <c r="I122" i="20"/>
  <c r="B122" i="20"/>
  <c r="AK121" i="20"/>
  <c r="AJ121" i="20"/>
  <c r="AH121" i="20"/>
  <c r="AG121" i="20"/>
  <c r="AE121" i="20"/>
  <c r="AD121" i="20"/>
  <c r="W121" i="20"/>
  <c r="V121" i="20"/>
  <c r="O121" i="20"/>
  <c r="N121" i="20"/>
  <c r="L121" i="20"/>
  <c r="I121" i="20"/>
  <c r="B121" i="20"/>
  <c r="AK120" i="20"/>
  <c r="AJ120" i="20"/>
  <c r="AH120" i="20"/>
  <c r="AG120" i="20"/>
  <c r="AE120" i="20"/>
  <c r="AD120" i="20"/>
  <c r="W120" i="20"/>
  <c r="V120" i="20"/>
  <c r="O120" i="20"/>
  <c r="N120" i="20"/>
  <c r="L120" i="20"/>
  <c r="I120" i="20"/>
  <c r="B120" i="20"/>
  <c r="AK119" i="20"/>
  <c r="AJ119" i="20"/>
  <c r="AH119" i="20"/>
  <c r="AG119" i="20"/>
  <c r="AE119" i="20"/>
  <c r="AD119" i="20"/>
  <c r="W119" i="20"/>
  <c r="V119" i="20"/>
  <c r="O119" i="20"/>
  <c r="N119" i="20"/>
  <c r="L119" i="20"/>
  <c r="I119" i="20"/>
  <c r="B119" i="20"/>
  <c r="AK118" i="20"/>
  <c r="AJ118" i="20"/>
  <c r="AH118" i="20"/>
  <c r="AG118" i="20"/>
  <c r="AE118" i="20"/>
  <c r="AD118" i="20"/>
  <c r="W118" i="20"/>
  <c r="V118" i="20"/>
  <c r="O118" i="20"/>
  <c r="N118" i="20"/>
  <c r="L118" i="20"/>
  <c r="I118" i="20"/>
  <c r="B118" i="20"/>
  <c r="AK117" i="20"/>
  <c r="AJ117" i="20"/>
  <c r="AH117" i="20"/>
  <c r="AG117" i="20"/>
  <c r="AE117" i="20"/>
  <c r="AD117" i="20"/>
  <c r="W117" i="20"/>
  <c r="V117" i="20"/>
  <c r="O117" i="20"/>
  <c r="N117" i="20"/>
  <c r="L117" i="20"/>
  <c r="I117" i="20"/>
  <c r="B117" i="20"/>
  <c r="AK116" i="20"/>
  <c r="AJ116" i="20"/>
  <c r="AH116" i="20"/>
  <c r="AG116" i="20"/>
  <c r="AE116" i="20"/>
  <c r="AD116" i="20"/>
  <c r="W116" i="20"/>
  <c r="V116" i="20"/>
  <c r="O116" i="20"/>
  <c r="N116" i="20"/>
  <c r="L116" i="20"/>
  <c r="I116" i="20"/>
  <c r="B116" i="20"/>
  <c r="AK115" i="20"/>
  <c r="AJ115" i="20"/>
  <c r="AH115" i="20"/>
  <c r="AG115" i="20"/>
  <c r="AE115" i="20"/>
  <c r="AD115" i="20"/>
  <c r="W115" i="20"/>
  <c r="V115" i="20"/>
  <c r="O115" i="20"/>
  <c r="N115" i="20"/>
  <c r="L115" i="20"/>
  <c r="I115" i="20"/>
  <c r="B115" i="20"/>
  <c r="AK114" i="20"/>
  <c r="AJ114" i="20"/>
  <c r="AH114" i="20"/>
  <c r="AG114" i="20"/>
  <c r="AE114" i="20"/>
  <c r="AD114" i="20"/>
  <c r="W114" i="20"/>
  <c r="V114" i="20"/>
  <c r="O114" i="20"/>
  <c r="N114" i="20"/>
  <c r="L114" i="20"/>
  <c r="I114" i="20"/>
  <c r="B114" i="20"/>
  <c r="AK113" i="20"/>
  <c r="AJ113" i="20"/>
  <c r="AH113" i="20"/>
  <c r="AG113" i="20"/>
  <c r="AE113" i="20"/>
  <c r="AD113" i="20"/>
  <c r="W113" i="20"/>
  <c r="V113" i="20"/>
  <c r="O113" i="20"/>
  <c r="N113" i="20"/>
  <c r="L113" i="20"/>
  <c r="I113" i="20"/>
  <c r="B113" i="20"/>
  <c r="AK112" i="20"/>
  <c r="AJ112" i="20"/>
  <c r="AH112" i="20"/>
  <c r="AG112" i="20"/>
  <c r="AE112" i="20"/>
  <c r="AD112" i="20"/>
  <c r="W112" i="20"/>
  <c r="V112" i="20"/>
  <c r="O112" i="20"/>
  <c r="N112" i="20"/>
  <c r="L112" i="20"/>
  <c r="I112" i="20"/>
  <c r="B112" i="20"/>
  <c r="AK111" i="20"/>
  <c r="AJ111" i="20"/>
  <c r="AH111" i="20"/>
  <c r="AG111" i="20"/>
  <c r="AE111" i="20"/>
  <c r="AD111" i="20"/>
  <c r="W111" i="20"/>
  <c r="V111" i="20"/>
  <c r="O111" i="20"/>
  <c r="N111" i="20"/>
  <c r="L111" i="20"/>
  <c r="I111" i="20"/>
  <c r="B111" i="20"/>
  <c r="AK110" i="20"/>
  <c r="AJ110" i="20"/>
  <c r="AH110" i="20"/>
  <c r="AG110" i="20"/>
  <c r="AE110" i="20"/>
  <c r="AD110" i="20"/>
  <c r="W110" i="20"/>
  <c r="V110" i="20"/>
  <c r="O110" i="20"/>
  <c r="N110" i="20"/>
  <c r="L110" i="20"/>
  <c r="I110" i="20"/>
  <c r="B110" i="20"/>
  <c r="AK109" i="20"/>
  <c r="AJ109" i="20"/>
  <c r="AH109" i="20"/>
  <c r="AG109" i="20"/>
  <c r="AE109" i="20"/>
  <c r="AD109" i="20"/>
  <c r="W109" i="20"/>
  <c r="V109" i="20"/>
  <c r="O109" i="20"/>
  <c r="N109" i="20"/>
  <c r="L109" i="20"/>
  <c r="I109" i="20"/>
  <c r="B109" i="20"/>
  <c r="AK108" i="20"/>
  <c r="AJ108" i="20"/>
  <c r="AH108" i="20"/>
  <c r="AG108" i="20"/>
  <c r="AE108" i="20"/>
  <c r="AD108" i="20"/>
  <c r="W108" i="20"/>
  <c r="V108" i="20"/>
  <c r="O108" i="20"/>
  <c r="N108" i="20"/>
  <c r="L108" i="20"/>
  <c r="I108" i="20"/>
  <c r="B108" i="20"/>
  <c r="AK107" i="20"/>
  <c r="AJ107" i="20"/>
  <c r="AH107" i="20"/>
  <c r="AG107" i="20"/>
  <c r="AE107" i="20"/>
  <c r="AD107" i="20"/>
  <c r="W107" i="20"/>
  <c r="V107" i="20"/>
  <c r="O107" i="20"/>
  <c r="N107" i="20"/>
  <c r="L107" i="20"/>
  <c r="I107" i="20"/>
  <c r="B107" i="20"/>
  <c r="AK106" i="20"/>
  <c r="AJ106" i="20"/>
  <c r="AH106" i="20"/>
  <c r="AG106" i="20"/>
  <c r="AE106" i="20"/>
  <c r="AD106" i="20"/>
  <c r="W106" i="20"/>
  <c r="V106" i="20"/>
  <c r="O106" i="20"/>
  <c r="N106" i="20"/>
  <c r="L106" i="20"/>
  <c r="I106" i="20"/>
  <c r="B106" i="20"/>
  <c r="AK105" i="20"/>
  <c r="AJ105" i="20"/>
  <c r="AH105" i="20"/>
  <c r="AG105" i="20"/>
  <c r="AE105" i="20"/>
  <c r="AD105" i="20"/>
  <c r="W105" i="20"/>
  <c r="V105" i="20"/>
  <c r="O105" i="20"/>
  <c r="N105" i="20"/>
  <c r="L105" i="20"/>
  <c r="I105" i="20"/>
  <c r="B105" i="20"/>
  <c r="AK104" i="20"/>
  <c r="AJ104" i="20"/>
  <c r="AH104" i="20"/>
  <c r="AG104" i="20"/>
  <c r="AE104" i="20"/>
  <c r="AD104" i="20"/>
  <c r="W104" i="20"/>
  <c r="V104" i="20"/>
  <c r="O104" i="20"/>
  <c r="N104" i="20"/>
  <c r="L104" i="20"/>
  <c r="I104" i="20"/>
  <c r="B104" i="20"/>
  <c r="AK103" i="20"/>
  <c r="AJ103" i="20"/>
  <c r="AH103" i="20"/>
  <c r="AG103" i="20"/>
  <c r="AE103" i="20"/>
  <c r="AD103" i="20"/>
  <c r="W103" i="20"/>
  <c r="V103" i="20"/>
  <c r="O103" i="20"/>
  <c r="N103" i="20"/>
  <c r="L103" i="20"/>
  <c r="I103" i="20"/>
  <c r="B103" i="20"/>
  <c r="AK102" i="20"/>
  <c r="AJ102" i="20"/>
  <c r="AH102" i="20"/>
  <c r="AG102" i="20"/>
  <c r="AE102" i="20"/>
  <c r="AD102" i="20"/>
  <c r="W102" i="20"/>
  <c r="V102" i="20"/>
  <c r="O102" i="20"/>
  <c r="N102" i="20"/>
  <c r="L102" i="20"/>
  <c r="I102" i="20"/>
  <c r="B102" i="20"/>
  <c r="AK101" i="20"/>
  <c r="AJ101" i="20"/>
  <c r="AH101" i="20"/>
  <c r="AG101" i="20"/>
  <c r="AE101" i="20"/>
  <c r="AD101" i="20"/>
  <c r="W101" i="20"/>
  <c r="V101" i="20"/>
  <c r="O101" i="20"/>
  <c r="N101" i="20"/>
  <c r="L101" i="20"/>
  <c r="I101" i="20"/>
  <c r="B101" i="20"/>
  <c r="AK100" i="20"/>
  <c r="AJ100" i="20"/>
  <c r="AH100" i="20"/>
  <c r="AG100" i="20"/>
  <c r="AE100" i="20"/>
  <c r="AD100" i="20"/>
  <c r="W100" i="20"/>
  <c r="V100" i="20"/>
  <c r="O100" i="20"/>
  <c r="N100" i="20"/>
  <c r="L100" i="20"/>
  <c r="I100" i="20"/>
  <c r="B100" i="20"/>
  <c r="AK99" i="20"/>
  <c r="AJ99" i="20"/>
  <c r="AH99" i="20"/>
  <c r="AG99" i="20"/>
  <c r="AE99" i="20"/>
  <c r="AD99" i="20"/>
  <c r="W99" i="20"/>
  <c r="V99" i="20"/>
  <c r="O99" i="20"/>
  <c r="N99" i="20"/>
  <c r="L99" i="20"/>
  <c r="I99" i="20"/>
  <c r="B99" i="20"/>
  <c r="AK98" i="20"/>
  <c r="AJ98" i="20"/>
  <c r="AH98" i="20"/>
  <c r="AG98" i="20"/>
  <c r="AE98" i="20"/>
  <c r="AD98" i="20"/>
  <c r="W98" i="20"/>
  <c r="V98" i="20"/>
  <c r="O98" i="20"/>
  <c r="N98" i="20"/>
  <c r="L98" i="20"/>
  <c r="I98" i="20"/>
  <c r="B98" i="20"/>
  <c r="AK97" i="20"/>
  <c r="AJ97" i="20"/>
  <c r="AH97" i="20"/>
  <c r="AG97" i="20"/>
  <c r="AE97" i="20"/>
  <c r="AD97" i="20"/>
  <c r="W97" i="20"/>
  <c r="V97" i="20"/>
  <c r="O97" i="20"/>
  <c r="N97" i="20"/>
  <c r="L97" i="20"/>
  <c r="I97" i="20"/>
  <c r="B97" i="20"/>
  <c r="AK96" i="20"/>
  <c r="AJ96" i="20"/>
  <c r="AH96" i="20"/>
  <c r="AG96" i="20"/>
  <c r="AE96" i="20"/>
  <c r="AD96" i="20"/>
  <c r="W96" i="20"/>
  <c r="V96" i="20"/>
  <c r="O96" i="20"/>
  <c r="N96" i="20"/>
  <c r="L96" i="20"/>
  <c r="I96" i="20"/>
  <c r="B96" i="20"/>
  <c r="AK95" i="20"/>
  <c r="AJ95" i="20"/>
  <c r="AH95" i="20"/>
  <c r="AG95" i="20"/>
  <c r="AE95" i="20"/>
  <c r="AD95" i="20"/>
  <c r="W95" i="20"/>
  <c r="V95" i="20"/>
  <c r="O95" i="20"/>
  <c r="N95" i="20"/>
  <c r="L95" i="20"/>
  <c r="I95" i="20"/>
  <c r="B95" i="20"/>
  <c r="AK94" i="20"/>
  <c r="AJ94" i="20"/>
  <c r="AH94" i="20"/>
  <c r="AG94" i="20"/>
  <c r="AE94" i="20"/>
  <c r="AD94" i="20"/>
  <c r="W94" i="20"/>
  <c r="V94" i="20"/>
  <c r="O94" i="20"/>
  <c r="N94" i="20"/>
  <c r="L94" i="20"/>
  <c r="I94" i="20"/>
  <c r="B94" i="20"/>
  <c r="AK93" i="20"/>
  <c r="AJ93" i="20"/>
  <c r="AH93" i="20"/>
  <c r="AG93" i="20"/>
  <c r="AE93" i="20"/>
  <c r="AD93" i="20"/>
  <c r="W93" i="20"/>
  <c r="V93" i="20"/>
  <c r="O93" i="20"/>
  <c r="N93" i="20"/>
  <c r="L93" i="20"/>
  <c r="I93" i="20"/>
  <c r="B93" i="20"/>
  <c r="AK92" i="20"/>
  <c r="AJ92" i="20"/>
  <c r="AH92" i="20"/>
  <c r="AG92" i="20"/>
  <c r="AE92" i="20"/>
  <c r="AD92" i="20"/>
  <c r="W92" i="20"/>
  <c r="V92" i="20"/>
  <c r="O92" i="20"/>
  <c r="N92" i="20"/>
  <c r="L92" i="20"/>
  <c r="I92" i="20"/>
  <c r="B92" i="20"/>
  <c r="AK91" i="20"/>
  <c r="AJ91" i="20"/>
  <c r="AH91" i="20"/>
  <c r="AG91" i="20"/>
  <c r="AE91" i="20"/>
  <c r="AD91" i="20"/>
  <c r="W91" i="20"/>
  <c r="V91" i="20"/>
  <c r="O91" i="20"/>
  <c r="N91" i="20"/>
  <c r="L91" i="20"/>
  <c r="I91" i="20"/>
  <c r="B91" i="20"/>
  <c r="AK90" i="20"/>
  <c r="AJ90" i="20"/>
  <c r="AH90" i="20"/>
  <c r="AG90" i="20"/>
  <c r="AE90" i="20"/>
  <c r="AD90" i="20"/>
  <c r="W90" i="20"/>
  <c r="V90" i="20"/>
  <c r="O90" i="20"/>
  <c r="N90" i="20"/>
  <c r="L90" i="20"/>
  <c r="I90" i="20"/>
  <c r="B90" i="20"/>
  <c r="AK89" i="20"/>
  <c r="AJ89" i="20"/>
  <c r="AH89" i="20"/>
  <c r="AG89" i="20"/>
  <c r="AE89" i="20"/>
  <c r="AD89" i="20"/>
  <c r="W89" i="20"/>
  <c r="V89" i="20"/>
  <c r="O89" i="20"/>
  <c r="N89" i="20"/>
  <c r="L89" i="20"/>
  <c r="I89" i="20"/>
  <c r="B89" i="20"/>
  <c r="AK88" i="20"/>
  <c r="AJ88" i="20"/>
  <c r="AH88" i="20"/>
  <c r="AG88" i="20"/>
  <c r="AE88" i="20"/>
  <c r="AD88" i="20"/>
  <c r="W88" i="20"/>
  <c r="V88" i="20"/>
  <c r="O88" i="20"/>
  <c r="N88" i="20"/>
  <c r="L88" i="20"/>
  <c r="I88" i="20"/>
  <c r="B88" i="20"/>
  <c r="AK87" i="20"/>
  <c r="AJ87" i="20"/>
  <c r="AH87" i="20"/>
  <c r="AG87" i="20"/>
  <c r="AE87" i="20"/>
  <c r="AD87" i="20"/>
  <c r="W87" i="20"/>
  <c r="V87" i="20"/>
  <c r="O87" i="20"/>
  <c r="N87" i="20"/>
  <c r="L87" i="20"/>
  <c r="I87" i="20"/>
  <c r="B87" i="20"/>
  <c r="AK86" i="20"/>
  <c r="AJ86" i="20"/>
  <c r="AH86" i="20"/>
  <c r="AG86" i="20"/>
  <c r="AE86" i="20"/>
  <c r="AD86" i="20"/>
  <c r="W86" i="20"/>
  <c r="V86" i="20"/>
  <c r="O86" i="20"/>
  <c r="N86" i="20"/>
  <c r="L86" i="20"/>
  <c r="I86" i="20"/>
  <c r="B86" i="20"/>
  <c r="AK85" i="20"/>
  <c r="AJ85" i="20"/>
  <c r="AH85" i="20"/>
  <c r="AG85" i="20"/>
  <c r="AE85" i="20"/>
  <c r="AD85" i="20"/>
  <c r="W85" i="20"/>
  <c r="V85" i="20"/>
  <c r="O85" i="20"/>
  <c r="N85" i="20"/>
  <c r="L85" i="20"/>
  <c r="I85" i="20"/>
  <c r="B85" i="20"/>
  <c r="AK84" i="20"/>
  <c r="AJ84" i="20"/>
  <c r="AH84" i="20"/>
  <c r="AG84" i="20"/>
  <c r="AE84" i="20"/>
  <c r="AD84" i="20"/>
  <c r="W84" i="20"/>
  <c r="V84" i="20"/>
  <c r="O84" i="20"/>
  <c r="N84" i="20"/>
  <c r="L84" i="20"/>
  <c r="I84" i="20"/>
  <c r="B84" i="20"/>
  <c r="AK83" i="20"/>
  <c r="AJ83" i="20"/>
  <c r="AH83" i="20"/>
  <c r="AG83" i="20"/>
  <c r="AE83" i="20"/>
  <c r="AD83" i="20"/>
  <c r="W83" i="20"/>
  <c r="V83" i="20"/>
  <c r="O83" i="20"/>
  <c r="N83" i="20"/>
  <c r="L83" i="20"/>
  <c r="I83" i="20"/>
  <c r="B83" i="20"/>
  <c r="AK82" i="20"/>
  <c r="AJ82" i="20"/>
  <c r="AH82" i="20"/>
  <c r="AG82" i="20"/>
  <c r="AE82" i="20"/>
  <c r="AD82" i="20"/>
  <c r="W82" i="20"/>
  <c r="V82" i="20"/>
  <c r="O82" i="20"/>
  <c r="N82" i="20"/>
  <c r="L82" i="20"/>
  <c r="I82" i="20"/>
  <c r="B82" i="20"/>
  <c r="AK81" i="20"/>
  <c r="AJ81" i="20"/>
  <c r="AH81" i="20"/>
  <c r="AG81" i="20"/>
  <c r="AE81" i="20"/>
  <c r="AD81" i="20"/>
  <c r="W81" i="20"/>
  <c r="V81" i="20"/>
  <c r="O81" i="20"/>
  <c r="N81" i="20"/>
  <c r="L81" i="20"/>
  <c r="I81" i="20"/>
  <c r="B81" i="20"/>
  <c r="AK80" i="20"/>
  <c r="AJ80" i="20"/>
  <c r="AH80" i="20"/>
  <c r="AG80" i="20"/>
  <c r="AE80" i="20"/>
  <c r="AD80" i="20"/>
  <c r="W80" i="20"/>
  <c r="V80" i="20"/>
  <c r="O80" i="20"/>
  <c r="N80" i="20"/>
  <c r="L80" i="20"/>
  <c r="I80" i="20"/>
  <c r="B80" i="20"/>
  <c r="AK79" i="20"/>
  <c r="AJ79" i="20"/>
  <c r="AH79" i="20"/>
  <c r="AG79" i="20"/>
  <c r="AE79" i="20"/>
  <c r="AD79" i="20"/>
  <c r="W79" i="20"/>
  <c r="V79" i="20"/>
  <c r="O79" i="20"/>
  <c r="N79" i="20"/>
  <c r="L79" i="20"/>
  <c r="I79" i="20"/>
  <c r="B79" i="20"/>
  <c r="AK78" i="20"/>
  <c r="AJ78" i="20"/>
  <c r="AH78" i="20"/>
  <c r="AG78" i="20"/>
  <c r="AE78" i="20"/>
  <c r="AD78" i="20"/>
  <c r="W78" i="20"/>
  <c r="V78" i="20"/>
  <c r="O78" i="20"/>
  <c r="N78" i="20"/>
  <c r="L78" i="20"/>
  <c r="I78" i="20"/>
  <c r="B78" i="20"/>
  <c r="AK77" i="20"/>
  <c r="AJ77" i="20"/>
  <c r="AH77" i="20"/>
  <c r="AG77" i="20"/>
  <c r="AE77" i="20"/>
  <c r="AD77" i="20"/>
  <c r="W77" i="20"/>
  <c r="V77" i="20"/>
  <c r="O77" i="20"/>
  <c r="N77" i="20"/>
  <c r="L77" i="20"/>
  <c r="I77" i="20"/>
  <c r="B77" i="20"/>
  <c r="AK76" i="20"/>
  <c r="AJ76" i="20"/>
  <c r="AH76" i="20"/>
  <c r="AG76" i="20"/>
  <c r="AE76" i="20"/>
  <c r="AD76" i="20"/>
  <c r="W76" i="20"/>
  <c r="V76" i="20"/>
  <c r="O76" i="20"/>
  <c r="N76" i="20"/>
  <c r="L76" i="20"/>
  <c r="I76" i="20"/>
  <c r="B76" i="20"/>
  <c r="AK75" i="20"/>
  <c r="AJ75" i="20"/>
  <c r="AH75" i="20"/>
  <c r="AG75" i="20"/>
  <c r="AE75" i="20"/>
  <c r="AD75" i="20"/>
  <c r="W75" i="20"/>
  <c r="V75" i="20"/>
  <c r="O75" i="20"/>
  <c r="N75" i="20"/>
  <c r="L75" i="20"/>
  <c r="I75" i="20"/>
  <c r="B75" i="20"/>
  <c r="AK74" i="20"/>
  <c r="AJ74" i="20"/>
  <c r="AH74" i="20"/>
  <c r="AG74" i="20"/>
  <c r="AE74" i="20"/>
  <c r="AD74" i="20"/>
  <c r="W74" i="20"/>
  <c r="V74" i="20"/>
  <c r="O74" i="20"/>
  <c r="N74" i="20"/>
  <c r="L74" i="20"/>
  <c r="I74" i="20"/>
  <c r="B74" i="20"/>
  <c r="AK73" i="20"/>
  <c r="AJ73" i="20"/>
  <c r="AH73" i="20"/>
  <c r="AG73" i="20"/>
  <c r="AE73" i="20"/>
  <c r="AD73" i="20"/>
  <c r="W73" i="20"/>
  <c r="V73" i="20"/>
  <c r="O73" i="20"/>
  <c r="N73" i="20"/>
  <c r="L73" i="20"/>
  <c r="I73" i="20"/>
  <c r="B73" i="20"/>
  <c r="AK72" i="20"/>
  <c r="AJ72" i="20"/>
  <c r="AH72" i="20"/>
  <c r="AG72" i="20"/>
  <c r="AE72" i="20"/>
  <c r="AD72" i="20"/>
  <c r="W72" i="20"/>
  <c r="V72" i="20"/>
  <c r="O72" i="20"/>
  <c r="N72" i="20"/>
  <c r="L72" i="20"/>
  <c r="I72" i="20"/>
  <c r="B72" i="20"/>
  <c r="AK71" i="20"/>
  <c r="AJ71" i="20"/>
  <c r="AH71" i="20"/>
  <c r="AG71" i="20"/>
  <c r="AE71" i="20"/>
  <c r="AD71" i="20"/>
  <c r="W71" i="20"/>
  <c r="V71" i="20"/>
  <c r="O71" i="20"/>
  <c r="N71" i="20"/>
  <c r="L71" i="20"/>
  <c r="I71" i="20"/>
  <c r="B71" i="20"/>
  <c r="AK70" i="20"/>
  <c r="AJ70" i="20"/>
  <c r="AH70" i="20"/>
  <c r="AG70" i="20"/>
  <c r="AE70" i="20"/>
  <c r="AD70" i="20"/>
  <c r="W70" i="20"/>
  <c r="V70" i="20"/>
  <c r="O70" i="20"/>
  <c r="N70" i="20"/>
  <c r="L70" i="20"/>
  <c r="I70" i="20"/>
  <c r="B70" i="20"/>
  <c r="AK69" i="20"/>
  <c r="AJ69" i="20"/>
  <c r="AH69" i="20"/>
  <c r="AG69" i="20"/>
  <c r="AE69" i="20"/>
  <c r="AD69" i="20"/>
  <c r="W69" i="20"/>
  <c r="V69" i="20"/>
  <c r="O69" i="20"/>
  <c r="N69" i="20"/>
  <c r="L69" i="20"/>
  <c r="I69" i="20"/>
  <c r="B69" i="20"/>
  <c r="AK68" i="20"/>
  <c r="AJ68" i="20"/>
  <c r="AH68" i="20"/>
  <c r="AG68" i="20"/>
  <c r="AE68" i="20"/>
  <c r="AD68" i="20"/>
  <c r="W68" i="20"/>
  <c r="V68" i="20"/>
  <c r="O68" i="20"/>
  <c r="N68" i="20"/>
  <c r="L68" i="20"/>
  <c r="I68" i="20"/>
  <c r="B68" i="20"/>
  <c r="AK67" i="20"/>
  <c r="AJ67" i="20"/>
  <c r="AH67" i="20"/>
  <c r="AG67" i="20"/>
  <c r="AE67" i="20"/>
  <c r="AD67" i="20"/>
  <c r="W67" i="20"/>
  <c r="V67" i="20"/>
  <c r="O67" i="20"/>
  <c r="N67" i="20"/>
  <c r="L67" i="20"/>
  <c r="I67" i="20"/>
  <c r="B67" i="20"/>
  <c r="AK66" i="20"/>
  <c r="AJ66" i="20"/>
  <c r="AH66" i="20"/>
  <c r="AG66" i="20"/>
  <c r="AE66" i="20"/>
  <c r="AD66" i="20"/>
  <c r="W66" i="20"/>
  <c r="V66" i="20"/>
  <c r="O66" i="20"/>
  <c r="N66" i="20"/>
  <c r="L66" i="20"/>
  <c r="I66" i="20"/>
  <c r="B66" i="20"/>
  <c r="AK65" i="20"/>
  <c r="AJ65" i="20"/>
  <c r="AH65" i="20"/>
  <c r="AG65" i="20"/>
  <c r="AE65" i="20"/>
  <c r="AD65" i="20"/>
  <c r="W65" i="20"/>
  <c r="V65" i="20"/>
  <c r="O65" i="20"/>
  <c r="N65" i="20"/>
  <c r="L65" i="20"/>
  <c r="I65" i="20"/>
  <c r="B65" i="20"/>
  <c r="AK64" i="20"/>
  <c r="AJ64" i="20"/>
  <c r="AH64" i="20"/>
  <c r="AG64" i="20"/>
  <c r="AE64" i="20"/>
  <c r="AD64" i="20"/>
  <c r="W64" i="20"/>
  <c r="V64" i="20"/>
  <c r="O64" i="20"/>
  <c r="N64" i="20"/>
  <c r="L64" i="20"/>
  <c r="I64" i="20"/>
  <c r="B64" i="20"/>
  <c r="AK63" i="20"/>
  <c r="AJ63" i="20"/>
  <c r="AH63" i="20"/>
  <c r="AG63" i="20"/>
  <c r="AE63" i="20"/>
  <c r="AD63" i="20"/>
  <c r="W63" i="20"/>
  <c r="V63" i="20"/>
  <c r="O63" i="20"/>
  <c r="N63" i="20"/>
  <c r="L63" i="20"/>
  <c r="I63" i="20"/>
  <c r="B63" i="20"/>
  <c r="AK62" i="20"/>
  <c r="AJ62" i="20"/>
  <c r="AH62" i="20"/>
  <c r="AG62" i="20"/>
  <c r="AE62" i="20"/>
  <c r="AD62" i="20"/>
  <c r="W62" i="20"/>
  <c r="V62" i="20"/>
  <c r="O62" i="20"/>
  <c r="N62" i="20"/>
  <c r="L62" i="20"/>
  <c r="I62" i="20"/>
  <c r="B62" i="20"/>
  <c r="AK61" i="20"/>
  <c r="AJ61" i="20"/>
  <c r="AH61" i="20"/>
  <c r="AG61" i="20"/>
  <c r="AE61" i="20"/>
  <c r="AD61" i="20"/>
  <c r="W61" i="20"/>
  <c r="V61" i="20"/>
  <c r="O61" i="20"/>
  <c r="N61" i="20"/>
  <c r="L61" i="20"/>
  <c r="I61" i="20"/>
  <c r="B61" i="20"/>
  <c r="AK60" i="20"/>
  <c r="AJ60" i="20"/>
  <c r="AH60" i="20"/>
  <c r="AG60" i="20"/>
  <c r="AE60" i="20"/>
  <c r="AD60" i="20"/>
  <c r="W60" i="20"/>
  <c r="V60" i="20"/>
  <c r="O60" i="20"/>
  <c r="N60" i="20"/>
  <c r="L60" i="20"/>
  <c r="I60" i="20"/>
  <c r="B60" i="20"/>
  <c r="AK59" i="20"/>
  <c r="AJ59" i="20"/>
  <c r="AH59" i="20"/>
  <c r="AG59" i="20"/>
  <c r="AE59" i="20"/>
  <c r="AD59" i="20"/>
  <c r="W59" i="20"/>
  <c r="V59" i="20"/>
  <c r="O59" i="20"/>
  <c r="N59" i="20"/>
  <c r="L59" i="20"/>
  <c r="I59" i="20"/>
  <c r="B59" i="20"/>
  <c r="AK58" i="20"/>
  <c r="AJ58" i="20"/>
  <c r="AH58" i="20"/>
  <c r="AG58" i="20"/>
  <c r="AE58" i="20"/>
  <c r="AD58" i="20"/>
  <c r="W58" i="20"/>
  <c r="V58" i="20"/>
  <c r="O58" i="20"/>
  <c r="N58" i="20"/>
  <c r="L58" i="20"/>
  <c r="I58" i="20"/>
  <c r="B58" i="20"/>
  <c r="AK57" i="20"/>
  <c r="AJ57" i="20"/>
  <c r="AH57" i="20"/>
  <c r="AG57" i="20"/>
  <c r="AE57" i="20"/>
  <c r="AD57" i="20"/>
  <c r="W57" i="20"/>
  <c r="V57" i="20"/>
  <c r="O57" i="20"/>
  <c r="N57" i="20"/>
  <c r="L57" i="20"/>
  <c r="I57" i="20"/>
  <c r="B57" i="20"/>
  <c r="AK56" i="20"/>
  <c r="AJ56" i="20"/>
  <c r="AH56" i="20"/>
  <c r="AG56" i="20"/>
  <c r="AE56" i="20"/>
  <c r="AD56" i="20"/>
  <c r="W56" i="20"/>
  <c r="V56" i="20"/>
  <c r="O56" i="20"/>
  <c r="N56" i="20"/>
  <c r="L56" i="20"/>
  <c r="I56" i="20"/>
  <c r="B56" i="20"/>
  <c r="AK55" i="20"/>
  <c r="AJ55" i="20"/>
  <c r="AH55" i="20"/>
  <c r="AG55" i="20"/>
  <c r="AE55" i="20"/>
  <c r="AD55" i="20"/>
  <c r="W55" i="20"/>
  <c r="V55" i="20"/>
  <c r="O55" i="20"/>
  <c r="N55" i="20"/>
  <c r="L55" i="20"/>
  <c r="I55" i="20"/>
  <c r="B55" i="20"/>
  <c r="AK54" i="20"/>
  <c r="AJ54" i="20"/>
  <c r="AH54" i="20"/>
  <c r="AG54" i="20"/>
  <c r="AE54" i="20"/>
  <c r="AD54" i="20"/>
  <c r="W54" i="20"/>
  <c r="V54" i="20"/>
  <c r="O54" i="20"/>
  <c r="N54" i="20"/>
  <c r="L54" i="20"/>
  <c r="I54" i="20"/>
  <c r="B54" i="20"/>
  <c r="AK53" i="20"/>
  <c r="AJ53" i="20"/>
  <c r="AH53" i="20"/>
  <c r="AG53" i="20"/>
  <c r="AE53" i="20"/>
  <c r="AD53" i="20"/>
  <c r="W53" i="20"/>
  <c r="V53" i="20"/>
  <c r="O53" i="20"/>
  <c r="N53" i="20"/>
  <c r="L53" i="20"/>
  <c r="I53" i="20"/>
  <c r="B53" i="20"/>
  <c r="AK52" i="20"/>
  <c r="AJ52" i="20"/>
  <c r="AH52" i="20"/>
  <c r="AG52" i="20"/>
  <c r="AE52" i="20"/>
  <c r="AD52" i="20"/>
  <c r="W52" i="20"/>
  <c r="V52" i="20"/>
  <c r="O52" i="20"/>
  <c r="N52" i="20"/>
  <c r="L52" i="20"/>
  <c r="I52" i="20"/>
  <c r="B52" i="20"/>
  <c r="AK51" i="20"/>
  <c r="AJ51" i="20"/>
  <c r="AH51" i="20"/>
  <c r="AG51" i="20"/>
  <c r="AE51" i="20"/>
  <c r="AD51" i="20"/>
  <c r="W51" i="20"/>
  <c r="V51" i="20"/>
  <c r="O51" i="20"/>
  <c r="N51" i="20"/>
  <c r="L51" i="20"/>
  <c r="I51" i="20"/>
  <c r="B51" i="20"/>
  <c r="AK50" i="20"/>
  <c r="AJ50" i="20"/>
  <c r="AH50" i="20"/>
  <c r="AG50" i="20"/>
  <c r="AE50" i="20"/>
  <c r="AD50" i="20"/>
  <c r="W50" i="20"/>
  <c r="V50" i="20"/>
  <c r="O50" i="20"/>
  <c r="N50" i="20"/>
  <c r="L50" i="20"/>
  <c r="I50" i="20"/>
  <c r="B50" i="20"/>
  <c r="AK49" i="20"/>
  <c r="AJ49" i="20"/>
  <c r="AH49" i="20"/>
  <c r="AG49" i="20"/>
  <c r="AE49" i="20"/>
  <c r="AD49" i="20"/>
  <c r="W49" i="20"/>
  <c r="V49" i="20"/>
  <c r="O49" i="20"/>
  <c r="N49" i="20"/>
  <c r="L49" i="20"/>
  <c r="I49" i="20"/>
  <c r="B49" i="20"/>
  <c r="AK48" i="20"/>
  <c r="AJ48" i="20"/>
  <c r="AH48" i="20"/>
  <c r="AG48" i="20"/>
  <c r="AE48" i="20"/>
  <c r="AD48" i="20"/>
  <c r="W48" i="20"/>
  <c r="V48" i="20"/>
  <c r="O48" i="20"/>
  <c r="N48" i="20"/>
  <c r="L48" i="20"/>
  <c r="I48" i="20"/>
  <c r="B48" i="20"/>
  <c r="AK47" i="20"/>
  <c r="AJ47" i="20"/>
  <c r="AH47" i="20"/>
  <c r="AG47" i="20"/>
  <c r="AE47" i="20"/>
  <c r="AD47" i="20"/>
  <c r="W47" i="20"/>
  <c r="V47" i="20"/>
  <c r="O47" i="20"/>
  <c r="N47" i="20"/>
  <c r="L47" i="20"/>
  <c r="I47" i="20"/>
  <c r="B47" i="20"/>
  <c r="AK46" i="20"/>
  <c r="AJ46" i="20"/>
  <c r="AH46" i="20"/>
  <c r="AG46" i="20"/>
  <c r="AE46" i="20"/>
  <c r="AD46" i="20"/>
  <c r="W46" i="20"/>
  <c r="V46" i="20"/>
  <c r="O46" i="20"/>
  <c r="N46" i="20"/>
  <c r="L46" i="20"/>
  <c r="I46" i="20"/>
  <c r="B46" i="20"/>
  <c r="AK45" i="20"/>
  <c r="AJ45" i="20"/>
  <c r="AH45" i="20"/>
  <c r="AG45" i="20"/>
  <c r="AE45" i="20"/>
  <c r="AD45" i="20"/>
  <c r="W45" i="20"/>
  <c r="V45" i="20"/>
  <c r="O45" i="20"/>
  <c r="N45" i="20"/>
  <c r="L45" i="20"/>
  <c r="I45" i="20"/>
  <c r="B45" i="20"/>
  <c r="AK44" i="20"/>
  <c r="AJ44" i="20"/>
  <c r="AH44" i="20"/>
  <c r="AG44" i="20"/>
  <c r="AE44" i="20"/>
  <c r="AD44" i="20"/>
  <c r="W44" i="20"/>
  <c r="V44" i="20"/>
  <c r="O44" i="20"/>
  <c r="N44" i="20"/>
  <c r="L44" i="20"/>
  <c r="I44" i="20"/>
  <c r="B44" i="20"/>
  <c r="AK43" i="20"/>
  <c r="AJ43" i="20"/>
  <c r="AH43" i="20"/>
  <c r="AG43" i="20"/>
  <c r="AE43" i="20"/>
  <c r="AD43" i="20"/>
  <c r="W43" i="20"/>
  <c r="V43" i="20"/>
  <c r="O43" i="20"/>
  <c r="N43" i="20"/>
  <c r="L43" i="20"/>
  <c r="I43" i="20"/>
  <c r="B43" i="20"/>
  <c r="AK42" i="20"/>
  <c r="AJ42" i="20"/>
  <c r="AH42" i="20"/>
  <c r="AG42" i="20"/>
  <c r="AE42" i="20"/>
  <c r="AD42" i="20"/>
  <c r="W42" i="20"/>
  <c r="V42" i="20"/>
  <c r="O42" i="20"/>
  <c r="N42" i="20"/>
  <c r="L42" i="20"/>
  <c r="I42" i="20"/>
  <c r="B42" i="20"/>
  <c r="AK41" i="20"/>
  <c r="AJ41" i="20"/>
  <c r="AH41" i="20"/>
  <c r="AG41" i="20"/>
  <c r="AE41" i="20"/>
  <c r="AD41" i="20"/>
  <c r="W41" i="20"/>
  <c r="V41" i="20"/>
  <c r="O41" i="20"/>
  <c r="N41" i="20"/>
  <c r="L41" i="20"/>
  <c r="I41" i="20"/>
  <c r="B41" i="20"/>
  <c r="AK40" i="20"/>
  <c r="AJ40" i="20"/>
  <c r="AH40" i="20"/>
  <c r="AG40" i="20"/>
  <c r="AE40" i="20"/>
  <c r="AD40" i="20"/>
  <c r="W40" i="20"/>
  <c r="V40" i="20"/>
  <c r="O40" i="20"/>
  <c r="N40" i="20"/>
  <c r="L40" i="20"/>
  <c r="I40" i="20"/>
  <c r="B40" i="20"/>
  <c r="AK39" i="20"/>
  <c r="AJ39" i="20"/>
  <c r="AH39" i="20"/>
  <c r="AG39" i="20"/>
  <c r="AE39" i="20"/>
  <c r="AD39" i="20"/>
  <c r="W39" i="20"/>
  <c r="V39" i="20"/>
  <c r="O39" i="20"/>
  <c r="N39" i="20"/>
  <c r="L39" i="20"/>
  <c r="I39" i="20"/>
  <c r="B39" i="20"/>
  <c r="AK38" i="20"/>
  <c r="AJ38" i="20"/>
  <c r="AH38" i="20"/>
  <c r="AG38" i="20"/>
  <c r="AE38" i="20"/>
  <c r="AD38" i="20"/>
  <c r="W38" i="20"/>
  <c r="V38" i="20"/>
  <c r="O38" i="20"/>
  <c r="N38" i="20"/>
  <c r="L38" i="20"/>
  <c r="I38" i="20"/>
  <c r="B38" i="20"/>
  <c r="AK37" i="20"/>
  <c r="AJ37" i="20"/>
  <c r="AH37" i="20"/>
  <c r="AG37" i="20"/>
  <c r="AE37" i="20"/>
  <c r="AD37" i="20"/>
  <c r="W37" i="20"/>
  <c r="V37" i="20"/>
  <c r="O37" i="20"/>
  <c r="N37" i="20"/>
  <c r="L37" i="20"/>
  <c r="I37" i="20"/>
  <c r="B37" i="20"/>
  <c r="AK36" i="20"/>
  <c r="AJ36" i="20"/>
  <c r="AH36" i="20"/>
  <c r="AG36" i="20"/>
  <c r="AE36" i="20"/>
  <c r="AD36" i="20"/>
  <c r="W36" i="20"/>
  <c r="V36" i="20"/>
  <c r="O36" i="20"/>
  <c r="N36" i="20"/>
  <c r="L36" i="20"/>
  <c r="I36" i="20"/>
  <c r="B36" i="20"/>
  <c r="AK35" i="20"/>
  <c r="AJ35" i="20"/>
  <c r="AH35" i="20"/>
  <c r="AG35" i="20"/>
  <c r="AE35" i="20"/>
  <c r="AD35" i="20"/>
  <c r="W35" i="20"/>
  <c r="V35" i="20"/>
  <c r="O35" i="20"/>
  <c r="N35" i="20"/>
  <c r="L35" i="20"/>
  <c r="I35" i="20"/>
  <c r="B35" i="20"/>
  <c r="AK34" i="20"/>
  <c r="AJ34" i="20"/>
  <c r="AH34" i="20"/>
  <c r="AG34" i="20"/>
  <c r="AE34" i="20"/>
  <c r="AD34" i="20"/>
  <c r="W34" i="20"/>
  <c r="V34" i="20"/>
  <c r="O34" i="20"/>
  <c r="N34" i="20"/>
  <c r="L34" i="20"/>
  <c r="I34" i="20"/>
  <c r="B34" i="20"/>
  <c r="AK33" i="20"/>
  <c r="AJ33" i="20"/>
  <c r="AH33" i="20"/>
  <c r="AG33" i="20"/>
  <c r="AE33" i="20"/>
  <c r="AD33" i="20"/>
  <c r="W33" i="20"/>
  <c r="V33" i="20"/>
  <c r="O33" i="20"/>
  <c r="N33" i="20"/>
  <c r="L33" i="20"/>
  <c r="I33" i="20"/>
  <c r="B33" i="20"/>
  <c r="AK32" i="20"/>
  <c r="AJ32" i="20"/>
  <c r="AH32" i="20"/>
  <c r="AG32" i="20"/>
  <c r="AE32" i="20"/>
  <c r="AD32" i="20"/>
  <c r="W32" i="20"/>
  <c r="V32" i="20"/>
  <c r="O32" i="20"/>
  <c r="N32" i="20"/>
  <c r="L32" i="20"/>
  <c r="I32" i="20"/>
  <c r="B32" i="20"/>
  <c r="AK31" i="20"/>
  <c r="AJ31" i="20"/>
  <c r="AH31" i="20"/>
  <c r="AG31" i="20"/>
  <c r="AE31" i="20"/>
  <c r="AD31" i="20"/>
  <c r="W31" i="20"/>
  <c r="V31" i="20"/>
  <c r="O31" i="20"/>
  <c r="N31" i="20"/>
  <c r="L31" i="20"/>
  <c r="I31" i="20"/>
  <c r="B31" i="20"/>
  <c r="AK30" i="20"/>
  <c r="AJ30" i="20"/>
  <c r="AH30" i="20"/>
  <c r="AG30" i="20"/>
  <c r="AE30" i="20"/>
  <c r="AD30" i="20"/>
  <c r="W30" i="20"/>
  <c r="V30" i="20"/>
  <c r="O30" i="20"/>
  <c r="N30" i="20"/>
  <c r="L30" i="20"/>
  <c r="I30" i="20"/>
  <c r="B30" i="20"/>
  <c r="AK29" i="20"/>
  <c r="AJ29" i="20"/>
  <c r="AH29" i="20"/>
  <c r="AG29" i="20"/>
  <c r="AE29" i="20"/>
  <c r="AD29" i="20"/>
  <c r="W29" i="20"/>
  <c r="V29" i="20"/>
  <c r="O29" i="20"/>
  <c r="N29" i="20"/>
  <c r="L29" i="20"/>
  <c r="I29" i="20"/>
  <c r="B29" i="20"/>
  <c r="AK28" i="20"/>
  <c r="AJ28" i="20"/>
  <c r="AH28" i="20"/>
  <c r="AG28" i="20"/>
  <c r="AE28" i="20"/>
  <c r="AD28" i="20"/>
  <c r="W28" i="20"/>
  <c r="V28" i="20"/>
  <c r="O28" i="20"/>
  <c r="N28" i="20"/>
  <c r="L28" i="20"/>
  <c r="I28" i="20"/>
  <c r="B28" i="20"/>
  <c r="AK27" i="20"/>
  <c r="AJ27" i="20"/>
  <c r="AH27" i="20"/>
  <c r="AG27" i="20"/>
  <c r="AE27" i="20"/>
  <c r="AD27" i="20"/>
  <c r="W27" i="20"/>
  <c r="V27" i="20"/>
  <c r="O27" i="20"/>
  <c r="N27" i="20"/>
  <c r="L27" i="20"/>
  <c r="I27" i="20"/>
  <c r="B27" i="20"/>
  <c r="AK26" i="20"/>
  <c r="AJ26" i="20"/>
  <c r="AH26" i="20"/>
  <c r="AG26" i="20"/>
  <c r="AE26" i="20"/>
  <c r="AD26" i="20"/>
  <c r="W26" i="20"/>
  <c r="V26" i="20"/>
  <c r="O26" i="20"/>
  <c r="N26" i="20"/>
  <c r="L26" i="20"/>
  <c r="I26" i="20"/>
  <c r="B26" i="20"/>
  <c r="AK25" i="20"/>
  <c r="AJ25" i="20"/>
  <c r="AH25" i="20"/>
  <c r="AG25" i="20"/>
  <c r="AE25" i="20"/>
  <c r="AD25" i="20"/>
  <c r="W25" i="20"/>
  <c r="V25" i="20"/>
  <c r="O25" i="20"/>
  <c r="N25" i="20"/>
  <c r="L25" i="20"/>
  <c r="I25" i="20"/>
  <c r="B25" i="20"/>
  <c r="AK24" i="20"/>
  <c r="AJ24" i="20"/>
  <c r="AH24" i="20"/>
  <c r="AG24" i="20"/>
  <c r="AE24" i="20"/>
  <c r="AD24" i="20"/>
  <c r="W24" i="20"/>
  <c r="V24" i="20"/>
  <c r="O24" i="20"/>
  <c r="N24" i="20"/>
  <c r="L24" i="20"/>
  <c r="I24" i="20"/>
  <c r="B24" i="20"/>
  <c r="AK23" i="20"/>
  <c r="AJ23" i="20"/>
  <c r="AH23" i="20"/>
  <c r="AG23" i="20"/>
  <c r="AE23" i="20"/>
  <c r="AD23" i="20"/>
  <c r="W23" i="20"/>
  <c r="V23" i="20"/>
  <c r="O23" i="20"/>
  <c r="N23" i="20"/>
  <c r="L23" i="20"/>
  <c r="I23" i="20"/>
  <c r="B23" i="20"/>
  <c r="AK22" i="20"/>
  <c r="AJ22" i="20"/>
  <c r="AH22" i="20"/>
  <c r="AG22" i="20"/>
  <c r="AE22" i="20"/>
  <c r="AD22" i="20"/>
  <c r="W22" i="20"/>
  <c r="V22" i="20"/>
  <c r="O22" i="20"/>
  <c r="N22" i="20"/>
  <c r="L22" i="20"/>
  <c r="I22" i="20"/>
  <c r="B22" i="20"/>
  <c r="AK21" i="20"/>
  <c r="AJ21" i="20"/>
  <c r="AH21" i="20"/>
  <c r="AG21" i="20"/>
  <c r="AE21" i="20"/>
  <c r="AD21" i="20"/>
  <c r="W21" i="20"/>
  <c r="V21" i="20"/>
  <c r="O21" i="20"/>
  <c r="N21" i="20"/>
  <c r="L21" i="20"/>
  <c r="I21" i="20"/>
  <c r="B21" i="20"/>
  <c r="AK20" i="20"/>
  <c r="AJ20" i="20"/>
  <c r="AH20" i="20"/>
  <c r="AG20" i="20"/>
  <c r="AE20" i="20"/>
  <c r="AD20" i="20"/>
  <c r="W20" i="20"/>
  <c r="V20" i="20"/>
  <c r="O20" i="20"/>
  <c r="N20" i="20"/>
  <c r="L20" i="20"/>
  <c r="I20" i="20"/>
  <c r="B20" i="20"/>
  <c r="AK19" i="20"/>
  <c r="AJ19" i="20"/>
  <c r="AH19" i="20"/>
  <c r="AG19" i="20"/>
  <c r="AE19" i="20"/>
  <c r="AD19" i="20"/>
  <c r="W19" i="20"/>
  <c r="V19" i="20"/>
  <c r="O19" i="20"/>
  <c r="N19" i="20"/>
  <c r="L19" i="20"/>
  <c r="I19" i="20"/>
  <c r="B19" i="20"/>
  <c r="AK18" i="20"/>
  <c r="AJ18" i="20"/>
  <c r="AH18" i="20"/>
  <c r="AG18" i="20"/>
  <c r="AE18" i="20"/>
  <c r="AD18" i="20"/>
  <c r="W18" i="20"/>
  <c r="V18" i="20"/>
  <c r="O18" i="20"/>
  <c r="N18" i="20"/>
  <c r="L18" i="20"/>
  <c r="I18" i="20"/>
  <c r="B18" i="20"/>
  <c r="AK17" i="20"/>
  <c r="AJ17" i="20"/>
  <c r="AH17" i="20"/>
  <c r="AG17" i="20"/>
  <c r="AE17" i="20"/>
  <c r="AD17" i="20"/>
  <c r="W17" i="20"/>
  <c r="V17" i="20"/>
  <c r="O17" i="20"/>
  <c r="N17" i="20"/>
  <c r="L17" i="20"/>
  <c r="I17" i="20"/>
  <c r="B17" i="20"/>
  <c r="AK16" i="20"/>
  <c r="AJ16" i="20"/>
  <c r="AH16" i="20"/>
  <c r="AG16" i="20"/>
  <c r="AE16" i="20"/>
  <c r="AD16" i="20"/>
  <c r="W16" i="20"/>
  <c r="V16" i="20"/>
  <c r="O16" i="20"/>
  <c r="N16" i="20"/>
  <c r="L16" i="20"/>
  <c r="I16" i="20"/>
  <c r="B16" i="20"/>
  <c r="AK15" i="20"/>
  <c r="AJ15" i="20"/>
  <c r="AH15" i="20"/>
  <c r="AG15" i="20"/>
  <c r="AE15" i="20"/>
  <c r="AD15" i="20"/>
  <c r="W15" i="20"/>
  <c r="V15" i="20"/>
  <c r="O15" i="20"/>
  <c r="N15" i="20"/>
  <c r="L15" i="20"/>
  <c r="I15" i="20"/>
  <c r="B15" i="20"/>
  <c r="AK14" i="20"/>
  <c r="AJ14" i="20"/>
  <c r="AH14" i="20"/>
  <c r="AG14" i="20"/>
  <c r="AE14" i="20"/>
  <c r="AD14" i="20"/>
  <c r="W14" i="20"/>
  <c r="V14" i="20"/>
  <c r="O14" i="20"/>
  <c r="N14" i="20"/>
  <c r="L14" i="20"/>
  <c r="I14" i="20"/>
  <c r="B14" i="20"/>
  <c r="AK13" i="20"/>
  <c r="AJ13" i="20"/>
  <c r="AH13" i="20"/>
  <c r="AG13" i="20"/>
  <c r="AE13" i="20"/>
  <c r="AD13" i="20"/>
  <c r="W13" i="20"/>
  <c r="V13" i="20"/>
  <c r="O13" i="20"/>
  <c r="N13" i="20"/>
  <c r="L13" i="20"/>
  <c r="I13" i="20"/>
  <c r="B13" i="20"/>
  <c r="AK12" i="20"/>
  <c r="AJ12" i="20"/>
  <c r="AH12" i="20"/>
  <c r="AG12" i="20"/>
  <c r="AE12" i="20"/>
  <c r="AD12" i="20"/>
  <c r="W12" i="20"/>
  <c r="V12" i="20"/>
  <c r="O12" i="20"/>
  <c r="N12" i="20"/>
  <c r="L12" i="20"/>
  <c r="I12" i="20"/>
  <c r="B12" i="20"/>
  <c r="AK11" i="20"/>
  <c r="AJ11" i="20"/>
  <c r="AH11" i="20"/>
  <c r="AG11" i="20"/>
  <c r="AE11" i="20"/>
  <c r="AD11" i="20"/>
  <c r="W11" i="20"/>
  <c r="V11" i="20"/>
  <c r="O11" i="20"/>
  <c r="N11" i="20"/>
  <c r="L11" i="20"/>
  <c r="I11" i="20"/>
  <c r="B11" i="20"/>
  <c r="AK10" i="20"/>
  <c r="AJ10" i="20"/>
  <c r="AH10" i="20"/>
  <c r="AG10" i="20"/>
  <c r="AE10" i="20"/>
  <c r="AD10" i="20"/>
  <c r="W10" i="20"/>
  <c r="V10" i="20"/>
  <c r="O10" i="20"/>
  <c r="N10" i="20"/>
  <c r="L10" i="20"/>
  <c r="I10" i="20"/>
  <c r="B10" i="20"/>
  <c r="AK9" i="20"/>
  <c r="AJ9" i="20"/>
  <c r="AH9" i="20"/>
  <c r="AG9" i="20"/>
  <c r="AE9" i="20"/>
  <c r="AD9" i="20"/>
  <c r="W9" i="20"/>
  <c r="V9" i="20"/>
  <c r="O9" i="20"/>
  <c r="N9" i="20"/>
  <c r="L9" i="20"/>
  <c r="I9" i="20"/>
  <c r="B9" i="20"/>
  <c r="AK8" i="20"/>
  <c r="AJ8" i="20"/>
  <c r="AH8" i="20"/>
  <c r="AG8" i="20"/>
  <c r="AE8" i="20"/>
  <c r="AD8" i="20"/>
  <c r="W8" i="20"/>
  <c r="V8" i="20"/>
  <c r="O8" i="20"/>
  <c r="N8" i="20"/>
  <c r="L8" i="20"/>
  <c r="I8" i="20"/>
  <c r="B8" i="20"/>
  <c r="AK7" i="20"/>
  <c r="AJ7" i="20"/>
  <c r="AH7" i="20"/>
  <c r="AG7" i="20"/>
  <c r="AE7" i="20"/>
  <c r="AD7" i="20"/>
  <c r="W7" i="20"/>
  <c r="V7" i="20"/>
  <c r="O7" i="20"/>
  <c r="N7" i="20"/>
  <c r="L7" i="20"/>
  <c r="I7" i="20"/>
  <c r="B7" i="20"/>
  <c r="AK6" i="20"/>
  <c r="AJ6" i="20"/>
  <c r="AH6" i="20"/>
  <c r="AG6" i="20"/>
  <c r="AE6" i="20"/>
  <c r="AD6" i="20"/>
  <c r="W6" i="20"/>
  <c r="V6" i="20"/>
  <c r="O6" i="20"/>
  <c r="N6" i="20"/>
  <c r="L6" i="20"/>
  <c r="I6" i="20"/>
  <c r="B6" i="20"/>
  <c r="AK5" i="20"/>
  <c r="AJ5" i="20"/>
  <c r="AH5" i="20"/>
  <c r="AG5" i="20"/>
  <c r="AE5" i="20"/>
  <c r="AD5" i="20"/>
  <c r="W5" i="20"/>
  <c r="V5" i="20"/>
  <c r="O5" i="20"/>
  <c r="N5" i="20"/>
  <c r="L5" i="20"/>
  <c r="I5" i="20"/>
  <c r="B5" i="20"/>
  <c r="AK98" i="19"/>
  <c r="AJ98" i="19"/>
  <c r="AH98" i="19"/>
  <c r="AG98" i="19"/>
  <c r="AE98" i="19"/>
  <c r="AD98" i="19"/>
  <c r="W98" i="19"/>
  <c r="V98" i="19"/>
  <c r="O98" i="19"/>
  <c r="N98" i="19"/>
  <c r="L98" i="19"/>
  <c r="I98" i="19"/>
  <c r="B98" i="19"/>
  <c r="AK97" i="19"/>
  <c r="AJ97" i="19"/>
  <c r="AH97" i="19"/>
  <c r="AG97" i="19"/>
  <c r="AE97" i="19"/>
  <c r="AD97" i="19"/>
  <c r="W97" i="19"/>
  <c r="V97" i="19"/>
  <c r="O97" i="19"/>
  <c r="N97" i="19"/>
  <c r="L97" i="19"/>
  <c r="I97" i="19"/>
  <c r="B97" i="19"/>
  <c r="AK96" i="19"/>
  <c r="AJ96" i="19"/>
  <c r="AH96" i="19"/>
  <c r="AG96" i="19"/>
  <c r="AE96" i="19"/>
  <c r="AD96" i="19"/>
  <c r="W96" i="19"/>
  <c r="V96" i="19"/>
  <c r="O96" i="19"/>
  <c r="N96" i="19"/>
  <c r="L96" i="19"/>
  <c r="I96" i="19"/>
  <c r="B96" i="19"/>
  <c r="AK95" i="19"/>
  <c r="AJ95" i="19"/>
  <c r="AH95" i="19"/>
  <c r="AG95" i="19"/>
  <c r="AE95" i="19"/>
  <c r="AD95" i="19"/>
  <c r="W95" i="19"/>
  <c r="V95" i="19"/>
  <c r="O95" i="19"/>
  <c r="N95" i="19"/>
  <c r="L95" i="19"/>
  <c r="I95" i="19"/>
  <c r="B95" i="19"/>
  <c r="AK94" i="19"/>
  <c r="AJ94" i="19"/>
  <c r="AH94" i="19"/>
  <c r="AG94" i="19"/>
  <c r="AE94" i="19"/>
  <c r="AD94" i="19"/>
  <c r="W94" i="19"/>
  <c r="V94" i="19"/>
  <c r="O94" i="19"/>
  <c r="N94" i="19"/>
  <c r="L94" i="19"/>
  <c r="I94" i="19"/>
  <c r="B94" i="19"/>
  <c r="AK93" i="19"/>
  <c r="AJ93" i="19"/>
  <c r="AH93" i="19"/>
  <c r="AG93" i="19"/>
  <c r="AE93" i="19"/>
  <c r="AD93" i="19"/>
  <c r="W93" i="19"/>
  <c r="V93" i="19"/>
  <c r="O93" i="19"/>
  <c r="N93" i="19"/>
  <c r="L93" i="19"/>
  <c r="I93" i="19"/>
  <c r="B93" i="19"/>
  <c r="AK92" i="19"/>
  <c r="AJ92" i="19"/>
  <c r="AH92" i="19"/>
  <c r="AG92" i="19"/>
  <c r="AE92" i="19"/>
  <c r="AD92" i="19"/>
  <c r="W92" i="19"/>
  <c r="V92" i="19"/>
  <c r="O92" i="19"/>
  <c r="N92" i="19"/>
  <c r="L92" i="19"/>
  <c r="I92" i="19"/>
  <c r="B92" i="19"/>
  <c r="AK91" i="19"/>
  <c r="AJ91" i="19"/>
  <c r="AH91" i="19"/>
  <c r="AG91" i="19"/>
  <c r="AE91" i="19"/>
  <c r="AD91" i="19"/>
  <c r="W91" i="19"/>
  <c r="V91" i="19"/>
  <c r="O91" i="19"/>
  <c r="N91" i="19"/>
  <c r="L91" i="19"/>
  <c r="I91" i="19"/>
  <c r="B91" i="19"/>
  <c r="AK90" i="19"/>
  <c r="AJ90" i="19"/>
  <c r="AH90" i="19"/>
  <c r="AG90" i="19"/>
  <c r="AE90" i="19"/>
  <c r="AD90" i="19"/>
  <c r="W90" i="19"/>
  <c r="V90" i="19"/>
  <c r="O90" i="19"/>
  <c r="N90" i="19"/>
  <c r="L90" i="19"/>
  <c r="I90" i="19"/>
  <c r="B90" i="19"/>
  <c r="AK89" i="19"/>
  <c r="AJ89" i="19"/>
  <c r="AH89" i="19"/>
  <c r="AG89" i="19"/>
  <c r="AE89" i="19"/>
  <c r="AD89" i="19"/>
  <c r="W89" i="19"/>
  <c r="V89" i="19"/>
  <c r="O89" i="19"/>
  <c r="N89" i="19"/>
  <c r="L89" i="19"/>
  <c r="I89" i="19"/>
  <c r="B89" i="19"/>
  <c r="AK88" i="19"/>
  <c r="AJ88" i="19"/>
  <c r="AH88" i="19"/>
  <c r="AG88" i="19"/>
  <c r="AE88" i="19"/>
  <c r="AD88" i="19"/>
  <c r="W88" i="19"/>
  <c r="V88" i="19"/>
  <c r="O88" i="19"/>
  <c r="N88" i="19"/>
  <c r="L88" i="19"/>
  <c r="I88" i="19"/>
  <c r="B88" i="19"/>
  <c r="AK87" i="19"/>
  <c r="AJ87" i="19"/>
  <c r="AH87" i="19"/>
  <c r="AG87" i="19"/>
  <c r="AE87" i="19"/>
  <c r="AD87" i="19"/>
  <c r="W87" i="19"/>
  <c r="V87" i="19"/>
  <c r="O87" i="19"/>
  <c r="N87" i="19"/>
  <c r="L87" i="19"/>
  <c r="I87" i="19"/>
  <c r="B87" i="19"/>
  <c r="AK86" i="19"/>
  <c r="AJ86" i="19"/>
  <c r="AH86" i="19"/>
  <c r="AG86" i="19"/>
  <c r="AE86" i="19"/>
  <c r="AD86" i="19"/>
  <c r="W86" i="19"/>
  <c r="V86" i="19"/>
  <c r="O86" i="19"/>
  <c r="N86" i="19"/>
  <c r="L86" i="19"/>
  <c r="I86" i="19"/>
  <c r="B86" i="19"/>
  <c r="AK85" i="19"/>
  <c r="AJ85" i="19"/>
  <c r="AH85" i="19"/>
  <c r="AG85" i="19"/>
  <c r="AE85" i="19"/>
  <c r="AD85" i="19"/>
  <c r="W85" i="19"/>
  <c r="V85" i="19"/>
  <c r="O85" i="19"/>
  <c r="N85" i="19"/>
  <c r="L85" i="19"/>
  <c r="I85" i="19"/>
  <c r="B85" i="19"/>
  <c r="AK84" i="19"/>
  <c r="AJ84" i="19"/>
  <c r="AH84" i="19"/>
  <c r="AG84" i="19"/>
  <c r="AE84" i="19"/>
  <c r="AD84" i="19"/>
  <c r="W84" i="19"/>
  <c r="V84" i="19"/>
  <c r="O84" i="19"/>
  <c r="N84" i="19"/>
  <c r="L84" i="19"/>
  <c r="I84" i="19"/>
  <c r="B84" i="19"/>
  <c r="AK83" i="19"/>
  <c r="AJ83" i="19"/>
  <c r="AH83" i="19"/>
  <c r="AG83" i="19"/>
  <c r="AE83" i="19"/>
  <c r="AD83" i="19"/>
  <c r="W83" i="19"/>
  <c r="V83" i="19"/>
  <c r="O83" i="19"/>
  <c r="N83" i="19"/>
  <c r="L83" i="19"/>
  <c r="I83" i="19"/>
  <c r="B83" i="19"/>
  <c r="AK82" i="19"/>
  <c r="AJ82" i="19"/>
  <c r="AH82" i="19"/>
  <c r="AG82" i="19"/>
  <c r="AE82" i="19"/>
  <c r="AD82" i="19"/>
  <c r="W82" i="19"/>
  <c r="V82" i="19"/>
  <c r="O82" i="19"/>
  <c r="N82" i="19"/>
  <c r="L82" i="19"/>
  <c r="I82" i="19"/>
  <c r="B82" i="19"/>
  <c r="AK81" i="19"/>
  <c r="AJ81" i="19"/>
  <c r="AH81" i="19"/>
  <c r="AG81" i="19"/>
  <c r="AE81" i="19"/>
  <c r="AD81" i="19"/>
  <c r="W81" i="19"/>
  <c r="V81" i="19"/>
  <c r="O81" i="19"/>
  <c r="N81" i="19"/>
  <c r="L81" i="19"/>
  <c r="I81" i="19"/>
  <c r="B81" i="19"/>
  <c r="AK80" i="19"/>
  <c r="AJ80" i="19"/>
  <c r="AH80" i="19"/>
  <c r="AG80" i="19"/>
  <c r="AE80" i="19"/>
  <c r="AD80" i="19"/>
  <c r="W80" i="19"/>
  <c r="V80" i="19"/>
  <c r="O80" i="19"/>
  <c r="N80" i="19"/>
  <c r="L80" i="19"/>
  <c r="I80" i="19"/>
  <c r="B80" i="19"/>
  <c r="AK79" i="19"/>
  <c r="AJ79" i="19"/>
  <c r="AH79" i="19"/>
  <c r="AG79" i="19"/>
  <c r="AE79" i="19"/>
  <c r="AD79" i="19"/>
  <c r="W79" i="19"/>
  <c r="V79" i="19"/>
  <c r="O79" i="19"/>
  <c r="N79" i="19"/>
  <c r="L79" i="19"/>
  <c r="I79" i="19"/>
  <c r="B79" i="19"/>
  <c r="AK78" i="19"/>
  <c r="AJ78" i="19"/>
  <c r="AH78" i="19"/>
  <c r="AG78" i="19"/>
  <c r="AE78" i="19"/>
  <c r="AD78" i="19"/>
  <c r="W78" i="19"/>
  <c r="V78" i="19"/>
  <c r="O78" i="19"/>
  <c r="N78" i="19"/>
  <c r="L78" i="19"/>
  <c r="I78" i="19"/>
  <c r="B78" i="19"/>
  <c r="AK77" i="19"/>
  <c r="AJ77" i="19"/>
  <c r="AH77" i="19"/>
  <c r="AG77" i="19"/>
  <c r="AE77" i="19"/>
  <c r="AD77" i="19"/>
  <c r="W77" i="19"/>
  <c r="V77" i="19"/>
  <c r="O77" i="19"/>
  <c r="N77" i="19"/>
  <c r="L77" i="19"/>
  <c r="I77" i="19"/>
  <c r="B77" i="19"/>
  <c r="AK76" i="19"/>
  <c r="AJ76" i="19"/>
  <c r="AH76" i="19"/>
  <c r="AG76" i="19"/>
  <c r="AE76" i="19"/>
  <c r="AD76" i="19"/>
  <c r="W76" i="19"/>
  <c r="V76" i="19"/>
  <c r="O76" i="19"/>
  <c r="N76" i="19"/>
  <c r="L76" i="19"/>
  <c r="I76" i="19"/>
  <c r="B76" i="19"/>
  <c r="AK75" i="19"/>
  <c r="AJ75" i="19"/>
  <c r="AH75" i="19"/>
  <c r="AG75" i="19"/>
  <c r="AE75" i="19"/>
  <c r="AD75" i="19"/>
  <c r="W75" i="19"/>
  <c r="V75" i="19"/>
  <c r="O75" i="19"/>
  <c r="N75" i="19"/>
  <c r="L75" i="19"/>
  <c r="I75" i="19"/>
  <c r="B75" i="19"/>
  <c r="AK74" i="19"/>
  <c r="AJ74" i="19"/>
  <c r="AH74" i="19"/>
  <c r="AG74" i="19"/>
  <c r="AE74" i="19"/>
  <c r="AD74" i="19"/>
  <c r="W74" i="19"/>
  <c r="V74" i="19"/>
  <c r="O74" i="19"/>
  <c r="N74" i="19"/>
  <c r="L74" i="19"/>
  <c r="I74" i="19"/>
  <c r="B74" i="19"/>
  <c r="AK73" i="19"/>
  <c r="AJ73" i="19"/>
  <c r="AH73" i="19"/>
  <c r="AG73" i="19"/>
  <c r="AE73" i="19"/>
  <c r="AD73" i="19"/>
  <c r="W73" i="19"/>
  <c r="V73" i="19"/>
  <c r="O73" i="19"/>
  <c r="N73" i="19"/>
  <c r="L73" i="19"/>
  <c r="I73" i="19"/>
  <c r="B73" i="19"/>
  <c r="AK72" i="19"/>
  <c r="AJ72" i="19"/>
  <c r="AH72" i="19"/>
  <c r="AG72" i="19"/>
  <c r="AE72" i="19"/>
  <c r="AD72" i="19"/>
  <c r="W72" i="19"/>
  <c r="V72" i="19"/>
  <c r="O72" i="19"/>
  <c r="N72" i="19"/>
  <c r="L72" i="19"/>
  <c r="I72" i="19"/>
  <c r="B72" i="19"/>
  <c r="AK71" i="19"/>
  <c r="AJ71" i="19"/>
  <c r="AH71" i="19"/>
  <c r="AG71" i="19"/>
  <c r="AE71" i="19"/>
  <c r="AD71" i="19"/>
  <c r="W71" i="19"/>
  <c r="V71" i="19"/>
  <c r="O71" i="19"/>
  <c r="N71" i="19"/>
  <c r="L71" i="19"/>
  <c r="I71" i="19"/>
  <c r="B71" i="19"/>
  <c r="AK70" i="19"/>
  <c r="AJ70" i="19"/>
  <c r="AH70" i="19"/>
  <c r="AG70" i="19"/>
  <c r="AE70" i="19"/>
  <c r="AD70" i="19"/>
  <c r="W70" i="19"/>
  <c r="V70" i="19"/>
  <c r="O70" i="19"/>
  <c r="N70" i="19"/>
  <c r="L70" i="19"/>
  <c r="I70" i="19"/>
  <c r="B70" i="19"/>
  <c r="AK69" i="19"/>
  <c r="AJ69" i="19"/>
  <c r="AH69" i="19"/>
  <c r="AG69" i="19"/>
  <c r="AE69" i="19"/>
  <c r="AD69" i="19"/>
  <c r="W69" i="19"/>
  <c r="V69" i="19"/>
  <c r="O69" i="19"/>
  <c r="N69" i="19"/>
  <c r="L69" i="19"/>
  <c r="I69" i="19"/>
  <c r="B69" i="19"/>
  <c r="AK68" i="19"/>
  <c r="AJ68" i="19"/>
  <c r="AH68" i="19"/>
  <c r="AG68" i="19"/>
  <c r="AE68" i="19"/>
  <c r="AD68" i="19"/>
  <c r="W68" i="19"/>
  <c r="V68" i="19"/>
  <c r="O68" i="19"/>
  <c r="N68" i="19"/>
  <c r="L68" i="19"/>
  <c r="I68" i="19"/>
  <c r="B68" i="19"/>
  <c r="AK67" i="19"/>
  <c r="AJ67" i="19"/>
  <c r="AH67" i="19"/>
  <c r="AG67" i="19"/>
  <c r="AE67" i="19"/>
  <c r="AD67" i="19"/>
  <c r="W67" i="19"/>
  <c r="V67" i="19"/>
  <c r="O67" i="19"/>
  <c r="N67" i="19"/>
  <c r="L67" i="19"/>
  <c r="I67" i="19"/>
  <c r="B67" i="19"/>
  <c r="AK66" i="19"/>
  <c r="AJ66" i="19"/>
  <c r="AH66" i="19"/>
  <c r="AG66" i="19"/>
  <c r="AE66" i="19"/>
  <c r="AD66" i="19"/>
  <c r="W66" i="19"/>
  <c r="V66" i="19"/>
  <c r="O66" i="19"/>
  <c r="N66" i="19"/>
  <c r="L66" i="19"/>
  <c r="I66" i="19"/>
  <c r="B66" i="19"/>
  <c r="AK65" i="19"/>
  <c r="AJ65" i="19"/>
  <c r="AH65" i="19"/>
  <c r="AG65" i="19"/>
  <c r="AE65" i="19"/>
  <c r="AD65" i="19"/>
  <c r="W65" i="19"/>
  <c r="V65" i="19"/>
  <c r="O65" i="19"/>
  <c r="N65" i="19"/>
  <c r="L65" i="19"/>
  <c r="I65" i="19"/>
  <c r="B65" i="19"/>
  <c r="AK64" i="19"/>
  <c r="AJ64" i="19"/>
  <c r="AH64" i="19"/>
  <c r="AG64" i="19"/>
  <c r="AE64" i="19"/>
  <c r="AD64" i="19"/>
  <c r="W64" i="19"/>
  <c r="V64" i="19"/>
  <c r="O64" i="19"/>
  <c r="N64" i="19"/>
  <c r="L64" i="19"/>
  <c r="I64" i="19"/>
  <c r="B64" i="19"/>
  <c r="AK63" i="19"/>
  <c r="AJ63" i="19"/>
  <c r="AH63" i="19"/>
  <c r="AG63" i="19"/>
  <c r="AE63" i="19"/>
  <c r="AD63" i="19"/>
  <c r="W63" i="19"/>
  <c r="V63" i="19"/>
  <c r="O63" i="19"/>
  <c r="N63" i="19"/>
  <c r="L63" i="19"/>
  <c r="I63" i="19"/>
  <c r="B63" i="19"/>
  <c r="AK62" i="19"/>
  <c r="AJ62" i="19"/>
  <c r="AH62" i="19"/>
  <c r="AG62" i="19"/>
  <c r="AE62" i="19"/>
  <c r="AD62" i="19"/>
  <c r="W62" i="19"/>
  <c r="V62" i="19"/>
  <c r="O62" i="19"/>
  <c r="N62" i="19"/>
  <c r="L62" i="19"/>
  <c r="I62" i="19"/>
  <c r="B62" i="19"/>
  <c r="AK61" i="19"/>
  <c r="AJ61" i="19"/>
  <c r="AH61" i="19"/>
  <c r="AG61" i="19"/>
  <c r="AE61" i="19"/>
  <c r="AD61" i="19"/>
  <c r="W61" i="19"/>
  <c r="V61" i="19"/>
  <c r="O61" i="19"/>
  <c r="N61" i="19"/>
  <c r="L61" i="19"/>
  <c r="I61" i="19"/>
  <c r="B61" i="19"/>
  <c r="AK60" i="19"/>
  <c r="AJ60" i="19"/>
  <c r="AH60" i="19"/>
  <c r="AG60" i="19"/>
  <c r="AE60" i="19"/>
  <c r="AD60" i="19"/>
  <c r="W60" i="19"/>
  <c r="V60" i="19"/>
  <c r="O60" i="19"/>
  <c r="N60" i="19"/>
  <c r="L60" i="19"/>
  <c r="I60" i="19"/>
  <c r="B60" i="19"/>
  <c r="AK59" i="19"/>
  <c r="AJ59" i="19"/>
  <c r="AH59" i="19"/>
  <c r="AG59" i="19"/>
  <c r="AE59" i="19"/>
  <c r="AD59" i="19"/>
  <c r="W59" i="19"/>
  <c r="V59" i="19"/>
  <c r="O59" i="19"/>
  <c r="N59" i="19"/>
  <c r="L59" i="19"/>
  <c r="I59" i="19"/>
  <c r="B59" i="19"/>
  <c r="AK58" i="19"/>
  <c r="AJ58" i="19"/>
  <c r="AH58" i="19"/>
  <c r="AG58" i="19"/>
  <c r="AE58" i="19"/>
  <c r="AD58" i="19"/>
  <c r="W58" i="19"/>
  <c r="V58" i="19"/>
  <c r="O58" i="19"/>
  <c r="N58" i="19"/>
  <c r="L58" i="19"/>
  <c r="I58" i="19"/>
  <c r="B58" i="19"/>
  <c r="AK57" i="19"/>
  <c r="AJ57" i="19"/>
  <c r="AH57" i="19"/>
  <c r="AG57" i="19"/>
  <c r="AE57" i="19"/>
  <c r="AD57" i="19"/>
  <c r="W57" i="19"/>
  <c r="V57" i="19"/>
  <c r="O57" i="19"/>
  <c r="N57" i="19"/>
  <c r="L57" i="19"/>
  <c r="I57" i="19"/>
  <c r="B57" i="19"/>
  <c r="AK56" i="19"/>
  <c r="AJ56" i="19"/>
  <c r="AH56" i="19"/>
  <c r="AG56" i="19"/>
  <c r="AE56" i="19"/>
  <c r="AD56" i="19"/>
  <c r="W56" i="19"/>
  <c r="V56" i="19"/>
  <c r="O56" i="19"/>
  <c r="N56" i="19"/>
  <c r="L56" i="19"/>
  <c r="I56" i="19"/>
  <c r="B56" i="19"/>
  <c r="AK55" i="19"/>
  <c r="AJ55" i="19"/>
  <c r="AH55" i="19"/>
  <c r="AG55" i="19"/>
  <c r="AE55" i="19"/>
  <c r="AD55" i="19"/>
  <c r="W55" i="19"/>
  <c r="V55" i="19"/>
  <c r="O55" i="19"/>
  <c r="N55" i="19"/>
  <c r="L55" i="19"/>
  <c r="I55" i="19"/>
  <c r="B55" i="19"/>
  <c r="AK54" i="19"/>
  <c r="AJ54" i="19"/>
  <c r="AH54" i="19"/>
  <c r="AG54" i="19"/>
  <c r="AE54" i="19"/>
  <c r="AD54" i="19"/>
  <c r="W54" i="19"/>
  <c r="V54" i="19"/>
  <c r="O54" i="19"/>
  <c r="N54" i="19"/>
  <c r="L54" i="19"/>
  <c r="I54" i="19"/>
  <c r="B54" i="19"/>
  <c r="AK53" i="19"/>
  <c r="AJ53" i="19"/>
  <c r="AH53" i="19"/>
  <c r="AG53" i="19"/>
  <c r="AE53" i="19"/>
  <c r="AD53" i="19"/>
  <c r="W53" i="19"/>
  <c r="V53" i="19"/>
  <c r="O53" i="19"/>
  <c r="N53" i="19"/>
  <c r="L53" i="19"/>
  <c r="I53" i="19"/>
  <c r="B53" i="19"/>
  <c r="AK52" i="19"/>
  <c r="AJ52" i="19"/>
  <c r="AH52" i="19"/>
  <c r="AG52" i="19"/>
  <c r="AE52" i="19"/>
  <c r="AD52" i="19"/>
  <c r="W52" i="19"/>
  <c r="V52" i="19"/>
  <c r="O52" i="19"/>
  <c r="N52" i="19"/>
  <c r="L52" i="19"/>
  <c r="I52" i="19"/>
  <c r="B52" i="19"/>
  <c r="AK51" i="19"/>
  <c r="AJ51" i="19"/>
  <c r="AH51" i="19"/>
  <c r="AG51" i="19"/>
  <c r="AE51" i="19"/>
  <c r="AD51" i="19"/>
  <c r="W51" i="19"/>
  <c r="V51" i="19"/>
  <c r="O51" i="19"/>
  <c r="N51" i="19"/>
  <c r="L51" i="19"/>
  <c r="I51" i="19"/>
  <c r="B51" i="19"/>
  <c r="AK50" i="19"/>
  <c r="AJ50" i="19"/>
  <c r="AH50" i="19"/>
  <c r="AG50" i="19"/>
  <c r="AE50" i="19"/>
  <c r="AD50" i="19"/>
  <c r="W50" i="19"/>
  <c r="V50" i="19"/>
  <c r="O50" i="19"/>
  <c r="N50" i="19"/>
  <c r="L50" i="19"/>
  <c r="I50" i="19"/>
  <c r="B50" i="19"/>
  <c r="AK49" i="19"/>
  <c r="AJ49" i="19"/>
  <c r="AH49" i="19"/>
  <c r="AG49" i="19"/>
  <c r="AE49" i="19"/>
  <c r="AD49" i="19"/>
  <c r="W49" i="19"/>
  <c r="V49" i="19"/>
  <c r="O49" i="19"/>
  <c r="N49" i="19"/>
  <c r="L49" i="19"/>
  <c r="I49" i="19"/>
  <c r="B49" i="19"/>
  <c r="AK48" i="19"/>
  <c r="AJ48" i="19"/>
  <c r="AH48" i="19"/>
  <c r="AG48" i="19"/>
  <c r="AE48" i="19"/>
  <c r="AD48" i="19"/>
  <c r="W48" i="19"/>
  <c r="V48" i="19"/>
  <c r="O48" i="19"/>
  <c r="N48" i="19"/>
  <c r="L48" i="19"/>
  <c r="I48" i="19"/>
  <c r="B48" i="19"/>
  <c r="AK47" i="19"/>
  <c r="AJ47" i="19"/>
  <c r="AH47" i="19"/>
  <c r="AG47" i="19"/>
  <c r="AE47" i="19"/>
  <c r="AD47" i="19"/>
  <c r="W47" i="19"/>
  <c r="V47" i="19"/>
  <c r="O47" i="19"/>
  <c r="N47" i="19"/>
  <c r="L47" i="19"/>
  <c r="I47" i="19"/>
  <c r="B47" i="19"/>
  <c r="AK46" i="19"/>
  <c r="AJ46" i="19"/>
  <c r="AH46" i="19"/>
  <c r="AG46" i="19"/>
  <c r="AE46" i="19"/>
  <c r="AD46" i="19"/>
  <c r="W46" i="19"/>
  <c r="V46" i="19"/>
  <c r="O46" i="19"/>
  <c r="N46" i="19"/>
  <c r="L46" i="19"/>
  <c r="I46" i="19"/>
  <c r="B46" i="19"/>
  <c r="AK45" i="19"/>
  <c r="AJ45" i="19"/>
  <c r="AH45" i="19"/>
  <c r="AG45" i="19"/>
  <c r="AE45" i="19"/>
  <c r="AD45" i="19"/>
  <c r="W45" i="19"/>
  <c r="V45" i="19"/>
  <c r="O45" i="19"/>
  <c r="N45" i="19"/>
  <c r="L45" i="19"/>
  <c r="I45" i="19"/>
  <c r="B45" i="19"/>
  <c r="AK44" i="19"/>
  <c r="AJ44" i="19"/>
  <c r="AH44" i="19"/>
  <c r="AG44" i="19"/>
  <c r="AE44" i="19"/>
  <c r="AD44" i="19"/>
  <c r="W44" i="19"/>
  <c r="V44" i="19"/>
  <c r="O44" i="19"/>
  <c r="N44" i="19"/>
  <c r="L44" i="19"/>
  <c r="I44" i="19"/>
  <c r="B44" i="19"/>
  <c r="AK43" i="19"/>
  <c r="AJ43" i="19"/>
  <c r="AH43" i="19"/>
  <c r="AG43" i="19"/>
  <c r="AE43" i="19"/>
  <c r="AD43" i="19"/>
  <c r="W43" i="19"/>
  <c r="V43" i="19"/>
  <c r="O43" i="19"/>
  <c r="N43" i="19"/>
  <c r="L43" i="19"/>
  <c r="I43" i="19"/>
  <c r="B43" i="19"/>
  <c r="AK42" i="19"/>
  <c r="AJ42" i="19"/>
  <c r="AH42" i="19"/>
  <c r="AG42" i="19"/>
  <c r="AE42" i="19"/>
  <c r="AD42" i="19"/>
  <c r="W42" i="19"/>
  <c r="V42" i="19"/>
  <c r="O42" i="19"/>
  <c r="N42" i="19"/>
  <c r="L42" i="19"/>
  <c r="I42" i="19"/>
  <c r="B42" i="19"/>
  <c r="AK41" i="19"/>
  <c r="AJ41" i="19"/>
  <c r="AH41" i="19"/>
  <c r="AG41" i="19"/>
  <c r="AE41" i="19"/>
  <c r="AD41" i="19"/>
  <c r="W41" i="19"/>
  <c r="V41" i="19"/>
  <c r="O41" i="19"/>
  <c r="N41" i="19"/>
  <c r="L41" i="19"/>
  <c r="I41" i="19"/>
  <c r="B41" i="19"/>
  <c r="AK40" i="19"/>
  <c r="AJ40" i="19"/>
  <c r="AH40" i="19"/>
  <c r="AG40" i="19"/>
  <c r="AE40" i="19"/>
  <c r="AD40" i="19"/>
  <c r="W40" i="19"/>
  <c r="V40" i="19"/>
  <c r="O40" i="19"/>
  <c r="N40" i="19"/>
  <c r="L40" i="19"/>
  <c r="I40" i="19"/>
  <c r="B40" i="19"/>
  <c r="AK39" i="19"/>
  <c r="AJ39" i="19"/>
  <c r="AH39" i="19"/>
  <c r="AG39" i="19"/>
  <c r="AE39" i="19"/>
  <c r="AD39" i="19"/>
  <c r="W39" i="19"/>
  <c r="V39" i="19"/>
  <c r="O39" i="19"/>
  <c r="N39" i="19"/>
  <c r="L39" i="19"/>
  <c r="I39" i="19"/>
  <c r="B39" i="19"/>
  <c r="AK38" i="19"/>
  <c r="AJ38" i="19"/>
  <c r="AH38" i="19"/>
  <c r="AG38" i="19"/>
  <c r="AE38" i="19"/>
  <c r="AD38" i="19"/>
  <c r="W38" i="19"/>
  <c r="V38" i="19"/>
  <c r="O38" i="19"/>
  <c r="N38" i="19"/>
  <c r="L38" i="19"/>
  <c r="I38" i="19"/>
  <c r="B38" i="19"/>
  <c r="AK37" i="19"/>
  <c r="AJ37" i="19"/>
  <c r="AH37" i="19"/>
  <c r="AG37" i="19"/>
  <c r="AE37" i="19"/>
  <c r="AD37" i="19"/>
  <c r="W37" i="19"/>
  <c r="V37" i="19"/>
  <c r="O37" i="19"/>
  <c r="N37" i="19"/>
  <c r="L37" i="19"/>
  <c r="I37" i="19"/>
  <c r="B37" i="19"/>
  <c r="AK36" i="19"/>
  <c r="AJ36" i="19"/>
  <c r="AH36" i="19"/>
  <c r="AG36" i="19"/>
  <c r="AE36" i="19"/>
  <c r="AD36" i="19"/>
  <c r="W36" i="19"/>
  <c r="V36" i="19"/>
  <c r="O36" i="19"/>
  <c r="N36" i="19"/>
  <c r="L36" i="19"/>
  <c r="I36" i="19"/>
  <c r="B36" i="19"/>
  <c r="AK35" i="19"/>
  <c r="AJ35" i="19"/>
  <c r="AH35" i="19"/>
  <c r="AG35" i="19"/>
  <c r="AE35" i="19"/>
  <c r="AD35" i="19"/>
  <c r="W35" i="19"/>
  <c r="V35" i="19"/>
  <c r="O35" i="19"/>
  <c r="N35" i="19"/>
  <c r="L35" i="19"/>
  <c r="I35" i="19"/>
  <c r="B35" i="19"/>
  <c r="AK34" i="19"/>
  <c r="AJ34" i="19"/>
  <c r="AH34" i="19"/>
  <c r="AG34" i="19"/>
  <c r="AE34" i="19"/>
  <c r="AD34" i="19"/>
  <c r="W34" i="19"/>
  <c r="V34" i="19"/>
  <c r="O34" i="19"/>
  <c r="N34" i="19"/>
  <c r="L34" i="19"/>
  <c r="I34" i="19"/>
  <c r="B34" i="19"/>
  <c r="AK33" i="19"/>
  <c r="AJ33" i="19"/>
  <c r="AH33" i="19"/>
  <c r="AG33" i="19"/>
  <c r="AE33" i="19"/>
  <c r="AD33" i="19"/>
  <c r="W33" i="19"/>
  <c r="V33" i="19"/>
  <c r="O33" i="19"/>
  <c r="N33" i="19"/>
  <c r="L33" i="19"/>
  <c r="I33" i="19"/>
  <c r="B33" i="19"/>
  <c r="AK32" i="19"/>
  <c r="AJ32" i="19"/>
  <c r="AH32" i="19"/>
  <c r="AG32" i="19"/>
  <c r="AE32" i="19"/>
  <c r="AD32" i="19"/>
  <c r="W32" i="19"/>
  <c r="V32" i="19"/>
  <c r="O32" i="19"/>
  <c r="N32" i="19"/>
  <c r="L32" i="19"/>
  <c r="I32" i="19"/>
  <c r="B32" i="19"/>
  <c r="AK31" i="19"/>
  <c r="AJ31" i="19"/>
  <c r="AH31" i="19"/>
  <c r="AG31" i="19"/>
  <c r="AE31" i="19"/>
  <c r="AD31" i="19"/>
  <c r="W31" i="19"/>
  <c r="V31" i="19"/>
  <c r="O31" i="19"/>
  <c r="N31" i="19"/>
  <c r="L31" i="19"/>
  <c r="I31" i="19"/>
  <c r="B31" i="19"/>
  <c r="AK30" i="19"/>
  <c r="AJ30" i="19"/>
  <c r="AH30" i="19"/>
  <c r="AG30" i="19"/>
  <c r="AE30" i="19"/>
  <c r="AD30" i="19"/>
  <c r="W30" i="19"/>
  <c r="V30" i="19"/>
  <c r="O30" i="19"/>
  <c r="N30" i="19"/>
  <c r="L30" i="19"/>
  <c r="I30" i="19"/>
  <c r="B30" i="19"/>
  <c r="AK29" i="19"/>
  <c r="AJ29" i="19"/>
  <c r="AH29" i="19"/>
  <c r="AG29" i="19"/>
  <c r="AE29" i="19"/>
  <c r="AD29" i="19"/>
  <c r="W29" i="19"/>
  <c r="V29" i="19"/>
  <c r="O29" i="19"/>
  <c r="N29" i="19"/>
  <c r="L29" i="19"/>
  <c r="I29" i="19"/>
  <c r="B29" i="19"/>
  <c r="AK28" i="19"/>
  <c r="AJ28" i="19"/>
  <c r="AH28" i="19"/>
  <c r="AG28" i="19"/>
  <c r="AE28" i="19"/>
  <c r="AD28" i="19"/>
  <c r="W28" i="19"/>
  <c r="V28" i="19"/>
  <c r="O28" i="19"/>
  <c r="N28" i="19"/>
  <c r="L28" i="19"/>
  <c r="I28" i="19"/>
  <c r="B28" i="19"/>
  <c r="AK27" i="19"/>
  <c r="AJ27" i="19"/>
  <c r="AH27" i="19"/>
  <c r="AG27" i="19"/>
  <c r="AE27" i="19"/>
  <c r="AD27" i="19"/>
  <c r="W27" i="19"/>
  <c r="V27" i="19"/>
  <c r="O27" i="19"/>
  <c r="N27" i="19"/>
  <c r="L27" i="19"/>
  <c r="I27" i="19"/>
  <c r="B27" i="19"/>
  <c r="AK26" i="19"/>
  <c r="AJ26" i="19"/>
  <c r="AH26" i="19"/>
  <c r="AG26" i="19"/>
  <c r="AE26" i="19"/>
  <c r="AD26" i="19"/>
  <c r="W26" i="19"/>
  <c r="V26" i="19"/>
  <c r="O26" i="19"/>
  <c r="N26" i="19"/>
  <c r="L26" i="19"/>
  <c r="I26" i="19"/>
  <c r="B26" i="19"/>
  <c r="AK25" i="19"/>
  <c r="AJ25" i="19"/>
  <c r="AH25" i="19"/>
  <c r="AG25" i="19"/>
  <c r="AE25" i="19"/>
  <c r="AD25" i="19"/>
  <c r="W25" i="19"/>
  <c r="V25" i="19"/>
  <c r="O25" i="19"/>
  <c r="N25" i="19"/>
  <c r="L25" i="19"/>
  <c r="I25" i="19"/>
  <c r="B25" i="19"/>
  <c r="AK24" i="19"/>
  <c r="AJ24" i="19"/>
  <c r="AH24" i="19"/>
  <c r="AG24" i="19"/>
  <c r="AE24" i="19"/>
  <c r="AD24" i="19"/>
  <c r="W24" i="19"/>
  <c r="V24" i="19"/>
  <c r="O24" i="19"/>
  <c r="N24" i="19"/>
  <c r="L24" i="19"/>
  <c r="I24" i="19"/>
  <c r="B24" i="19"/>
  <c r="AK23" i="19"/>
  <c r="AJ23" i="19"/>
  <c r="AH23" i="19"/>
  <c r="AG23" i="19"/>
  <c r="AE23" i="19"/>
  <c r="AD23" i="19"/>
  <c r="W23" i="19"/>
  <c r="V23" i="19"/>
  <c r="O23" i="19"/>
  <c r="N23" i="19"/>
  <c r="L23" i="19"/>
  <c r="I23" i="19"/>
  <c r="B23" i="19"/>
  <c r="AK22" i="19"/>
  <c r="AJ22" i="19"/>
  <c r="AH22" i="19"/>
  <c r="AG22" i="19"/>
  <c r="AE22" i="19"/>
  <c r="AD22" i="19"/>
  <c r="W22" i="19"/>
  <c r="V22" i="19"/>
  <c r="O22" i="19"/>
  <c r="N22" i="19"/>
  <c r="L22" i="19"/>
  <c r="I22" i="19"/>
  <c r="B22" i="19"/>
  <c r="AK21" i="19"/>
  <c r="AJ21" i="19"/>
  <c r="AH21" i="19"/>
  <c r="AG21" i="19"/>
  <c r="AE21" i="19"/>
  <c r="AD21" i="19"/>
  <c r="W21" i="19"/>
  <c r="V21" i="19"/>
  <c r="O21" i="19"/>
  <c r="N21" i="19"/>
  <c r="L21" i="19"/>
  <c r="I21" i="19"/>
  <c r="B21" i="19"/>
  <c r="AK20" i="19"/>
  <c r="AJ20" i="19"/>
  <c r="AH20" i="19"/>
  <c r="AG20" i="19"/>
  <c r="AE20" i="19"/>
  <c r="AD20" i="19"/>
  <c r="W20" i="19"/>
  <c r="V20" i="19"/>
  <c r="O20" i="19"/>
  <c r="N20" i="19"/>
  <c r="L20" i="19"/>
  <c r="I20" i="19"/>
  <c r="B20" i="19"/>
  <c r="AK19" i="19"/>
  <c r="AJ19" i="19"/>
  <c r="AH19" i="19"/>
  <c r="AG19" i="19"/>
  <c r="AE19" i="19"/>
  <c r="AD19" i="19"/>
  <c r="W19" i="19"/>
  <c r="V19" i="19"/>
  <c r="O19" i="19"/>
  <c r="N19" i="19"/>
  <c r="L19" i="19"/>
  <c r="I19" i="19"/>
  <c r="B19" i="19"/>
  <c r="AK18" i="19"/>
  <c r="AJ18" i="19"/>
  <c r="AH18" i="19"/>
  <c r="AG18" i="19"/>
  <c r="AE18" i="19"/>
  <c r="AD18" i="19"/>
  <c r="W18" i="19"/>
  <c r="V18" i="19"/>
  <c r="O18" i="19"/>
  <c r="N18" i="19"/>
  <c r="L18" i="19"/>
  <c r="I18" i="19"/>
  <c r="B18" i="19"/>
  <c r="AK17" i="19"/>
  <c r="AJ17" i="19"/>
  <c r="AH17" i="19"/>
  <c r="AG17" i="19"/>
  <c r="AE17" i="19"/>
  <c r="AD17" i="19"/>
  <c r="W17" i="19"/>
  <c r="V17" i="19"/>
  <c r="O17" i="19"/>
  <c r="N17" i="19"/>
  <c r="L17" i="19"/>
  <c r="I17" i="19"/>
  <c r="B17" i="19"/>
  <c r="AK16" i="19"/>
  <c r="AJ16" i="19"/>
  <c r="AH16" i="19"/>
  <c r="AG16" i="19"/>
  <c r="AE16" i="19"/>
  <c r="AD16" i="19"/>
  <c r="W16" i="19"/>
  <c r="V16" i="19"/>
  <c r="O16" i="19"/>
  <c r="N16" i="19"/>
  <c r="L16" i="19"/>
  <c r="I16" i="19"/>
  <c r="B16" i="19"/>
  <c r="AK15" i="19"/>
  <c r="AJ15" i="19"/>
  <c r="AH15" i="19"/>
  <c r="AG15" i="19"/>
  <c r="AE15" i="19"/>
  <c r="AD15" i="19"/>
  <c r="W15" i="19"/>
  <c r="V15" i="19"/>
  <c r="O15" i="19"/>
  <c r="N15" i="19"/>
  <c r="L15" i="19"/>
  <c r="I15" i="19"/>
  <c r="B15" i="19"/>
  <c r="AK14" i="19"/>
  <c r="AJ14" i="19"/>
  <c r="AH14" i="19"/>
  <c r="AG14" i="19"/>
  <c r="AE14" i="19"/>
  <c r="AD14" i="19"/>
  <c r="W14" i="19"/>
  <c r="V14" i="19"/>
  <c r="O14" i="19"/>
  <c r="N14" i="19"/>
  <c r="L14" i="19"/>
  <c r="I14" i="19"/>
  <c r="B14" i="19"/>
  <c r="AK13" i="19"/>
  <c r="AJ13" i="19"/>
  <c r="AH13" i="19"/>
  <c r="AG13" i="19"/>
  <c r="AE13" i="19"/>
  <c r="AD13" i="19"/>
  <c r="W13" i="19"/>
  <c r="V13" i="19"/>
  <c r="O13" i="19"/>
  <c r="N13" i="19"/>
  <c r="L13" i="19"/>
  <c r="I13" i="19"/>
  <c r="B13" i="19"/>
  <c r="AK12" i="19"/>
  <c r="AJ12" i="19"/>
  <c r="AH12" i="19"/>
  <c r="AG12" i="19"/>
  <c r="AE12" i="19"/>
  <c r="AD12" i="19"/>
  <c r="W12" i="19"/>
  <c r="V12" i="19"/>
  <c r="O12" i="19"/>
  <c r="N12" i="19"/>
  <c r="L12" i="19"/>
  <c r="I12" i="19"/>
  <c r="B12" i="19"/>
  <c r="AK11" i="19"/>
  <c r="AJ11" i="19"/>
  <c r="AH11" i="19"/>
  <c r="AG11" i="19"/>
  <c r="AE11" i="19"/>
  <c r="AD11" i="19"/>
  <c r="W11" i="19"/>
  <c r="V11" i="19"/>
  <c r="O11" i="19"/>
  <c r="N11" i="19"/>
  <c r="L11" i="19"/>
  <c r="I11" i="19"/>
  <c r="B11" i="19"/>
  <c r="AK10" i="19"/>
  <c r="AJ10" i="19"/>
  <c r="AH10" i="19"/>
  <c r="AG10" i="19"/>
  <c r="AE10" i="19"/>
  <c r="AD10" i="19"/>
  <c r="W10" i="19"/>
  <c r="V10" i="19"/>
  <c r="O10" i="19"/>
  <c r="N10" i="19"/>
  <c r="L10" i="19"/>
  <c r="I10" i="19"/>
  <c r="B10" i="19"/>
  <c r="AK9" i="19"/>
  <c r="AJ9" i="19"/>
  <c r="AH9" i="19"/>
  <c r="AG9" i="19"/>
  <c r="AE9" i="19"/>
  <c r="AD9" i="19"/>
  <c r="W9" i="19"/>
  <c r="V9" i="19"/>
  <c r="O9" i="19"/>
  <c r="N9" i="19"/>
  <c r="L9" i="19"/>
  <c r="I9" i="19"/>
  <c r="B9" i="19"/>
  <c r="AK8" i="19"/>
  <c r="AJ8" i="19"/>
  <c r="AH8" i="19"/>
  <c r="AG8" i="19"/>
  <c r="AE8" i="19"/>
  <c r="AD8" i="19"/>
  <c r="W8" i="19"/>
  <c r="V8" i="19"/>
  <c r="O8" i="19"/>
  <c r="N8" i="19"/>
  <c r="L8" i="19"/>
  <c r="I8" i="19"/>
  <c r="B8" i="19"/>
  <c r="AK7" i="19"/>
  <c r="AJ7" i="19"/>
  <c r="AH7" i="19"/>
  <c r="AG7" i="19"/>
  <c r="AE7" i="19"/>
  <c r="AD7" i="19"/>
  <c r="W7" i="19"/>
  <c r="V7" i="19"/>
  <c r="O7" i="19"/>
  <c r="N7" i="19"/>
  <c r="L7" i="19"/>
  <c r="I7" i="19"/>
  <c r="B7" i="19"/>
  <c r="AK6" i="19"/>
  <c r="AJ6" i="19"/>
  <c r="AH6" i="19"/>
  <c r="AG6" i="19"/>
  <c r="AE6" i="19"/>
  <c r="AD6" i="19"/>
  <c r="W6" i="19"/>
  <c r="V6" i="19"/>
  <c r="O6" i="19"/>
  <c r="N6" i="19"/>
  <c r="L6" i="19"/>
  <c r="I6" i="19"/>
  <c r="B6" i="19"/>
  <c r="AK5" i="19"/>
  <c r="AJ5" i="19"/>
  <c r="AH5" i="19"/>
  <c r="AG5" i="19"/>
  <c r="AE5" i="19"/>
  <c r="AD5" i="19"/>
  <c r="W5" i="19"/>
  <c r="V5" i="19"/>
  <c r="O5" i="19"/>
  <c r="N5" i="19"/>
  <c r="L5" i="19"/>
  <c r="I5" i="19"/>
  <c r="B5" i="19"/>
  <c r="AK30" i="18"/>
  <c r="AJ30" i="18"/>
  <c r="AH30" i="18"/>
  <c r="AG30" i="18"/>
  <c r="AE30" i="18"/>
  <c r="AD30" i="18"/>
  <c r="W30" i="18"/>
  <c r="V30" i="18"/>
  <c r="O30" i="18"/>
  <c r="N30" i="18"/>
  <c r="L30" i="18"/>
  <c r="I30" i="18"/>
  <c r="B30" i="18"/>
  <c r="AK29" i="18"/>
  <c r="AJ29" i="18"/>
  <c r="AH29" i="18"/>
  <c r="AG29" i="18"/>
  <c r="AE29" i="18"/>
  <c r="AD29" i="18"/>
  <c r="W29" i="18"/>
  <c r="V29" i="18"/>
  <c r="O29" i="18"/>
  <c r="N29" i="18"/>
  <c r="L29" i="18"/>
  <c r="I29" i="18"/>
  <c r="B29" i="18"/>
  <c r="AK28" i="18"/>
  <c r="AJ28" i="18"/>
  <c r="AH28" i="18"/>
  <c r="AG28" i="18"/>
  <c r="AE28" i="18"/>
  <c r="AD28" i="18"/>
  <c r="W28" i="18"/>
  <c r="V28" i="18"/>
  <c r="O28" i="18"/>
  <c r="N28" i="18"/>
  <c r="L28" i="18"/>
  <c r="I28" i="18"/>
  <c r="B28" i="18"/>
  <c r="AK27" i="18"/>
  <c r="AJ27" i="18"/>
  <c r="AH27" i="18"/>
  <c r="AG27" i="18"/>
  <c r="AE27" i="18"/>
  <c r="AD27" i="18"/>
  <c r="W27" i="18"/>
  <c r="V27" i="18"/>
  <c r="O27" i="18"/>
  <c r="N27" i="18"/>
  <c r="L27" i="18"/>
  <c r="I27" i="18"/>
  <c r="B27" i="18"/>
  <c r="AK26" i="18"/>
  <c r="AJ26" i="18"/>
  <c r="AH26" i="18"/>
  <c r="AG26" i="18"/>
  <c r="AE26" i="18"/>
  <c r="AD26" i="18"/>
  <c r="W26" i="18"/>
  <c r="V26" i="18"/>
  <c r="O26" i="18"/>
  <c r="N26" i="18"/>
  <c r="L26" i="18"/>
  <c r="I26" i="18"/>
  <c r="B26" i="18"/>
  <c r="AK25" i="18"/>
  <c r="AJ25" i="18"/>
  <c r="AH25" i="18"/>
  <c r="AG25" i="18"/>
  <c r="AE25" i="18"/>
  <c r="AD25" i="18"/>
  <c r="W25" i="18"/>
  <c r="V25" i="18"/>
  <c r="O25" i="18"/>
  <c r="N25" i="18"/>
  <c r="L25" i="18"/>
  <c r="I25" i="18"/>
  <c r="B25" i="18"/>
  <c r="AK24" i="18"/>
  <c r="AJ24" i="18"/>
  <c r="AH24" i="18"/>
  <c r="AG24" i="18"/>
  <c r="AE24" i="18"/>
  <c r="AD24" i="18"/>
  <c r="W24" i="18"/>
  <c r="V24" i="18"/>
  <c r="O24" i="18"/>
  <c r="N24" i="18"/>
  <c r="L24" i="18"/>
  <c r="I24" i="18"/>
  <c r="B24" i="18"/>
  <c r="AK23" i="18"/>
  <c r="AJ23" i="18"/>
  <c r="AH23" i="18"/>
  <c r="AG23" i="18"/>
  <c r="AE23" i="18"/>
  <c r="AD23" i="18"/>
  <c r="W23" i="18"/>
  <c r="V23" i="18"/>
  <c r="O23" i="18"/>
  <c r="N23" i="18"/>
  <c r="L23" i="18"/>
  <c r="I23" i="18"/>
  <c r="B23" i="18"/>
  <c r="AK22" i="18"/>
  <c r="AJ22" i="18"/>
  <c r="AH22" i="18"/>
  <c r="AG22" i="18"/>
  <c r="AE22" i="18"/>
  <c r="AD22" i="18"/>
  <c r="W22" i="18"/>
  <c r="V22" i="18"/>
  <c r="O22" i="18"/>
  <c r="N22" i="18"/>
  <c r="L22" i="18"/>
  <c r="I22" i="18"/>
  <c r="B22" i="18"/>
  <c r="AK21" i="18"/>
  <c r="AJ21" i="18"/>
  <c r="AH21" i="18"/>
  <c r="AG21" i="18"/>
  <c r="AE21" i="18"/>
  <c r="AD21" i="18"/>
  <c r="W21" i="18"/>
  <c r="V21" i="18"/>
  <c r="O21" i="18"/>
  <c r="N21" i="18"/>
  <c r="L21" i="18"/>
  <c r="I21" i="18"/>
  <c r="B21" i="18"/>
  <c r="AK20" i="18"/>
  <c r="AJ20" i="18"/>
  <c r="AH20" i="18"/>
  <c r="AG20" i="18"/>
  <c r="AE20" i="18"/>
  <c r="AD20" i="18"/>
  <c r="W20" i="18"/>
  <c r="V20" i="18"/>
  <c r="O20" i="18"/>
  <c r="N20" i="18"/>
  <c r="L20" i="18"/>
  <c r="I20" i="18"/>
  <c r="B20" i="18"/>
  <c r="AK19" i="18"/>
  <c r="AJ19" i="18"/>
  <c r="AH19" i="18"/>
  <c r="AG19" i="18"/>
  <c r="AE19" i="18"/>
  <c r="AD19" i="18"/>
  <c r="W19" i="18"/>
  <c r="V19" i="18"/>
  <c r="O19" i="18"/>
  <c r="N19" i="18"/>
  <c r="L19" i="18"/>
  <c r="I19" i="18"/>
  <c r="B19" i="18"/>
  <c r="AK18" i="18"/>
  <c r="AJ18" i="18"/>
  <c r="AH18" i="18"/>
  <c r="AG18" i="18"/>
  <c r="AE18" i="18"/>
  <c r="AD18" i="18"/>
  <c r="W18" i="18"/>
  <c r="V18" i="18"/>
  <c r="O18" i="18"/>
  <c r="N18" i="18"/>
  <c r="L18" i="18"/>
  <c r="I18" i="18"/>
  <c r="B18" i="18"/>
  <c r="AK17" i="18"/>
  <c r="AJ17" i="18"/>
  <c r="AH17" i="18"/>
  <c r="AG17" i="18"/>
  <c r="AE17" i="18"/>
  <c r="AD17" i="18"/>
  <c r="W17" i="18"/>
  <c r="V17" i="18"/>
  <c r="O17" i="18"/>
  <c r="N17" i="18"/>
  <c r="L17" i="18"/>
  <c r="I17" i="18"/>
  <c r="B17" i="18"/>
  <c r="AK16" i="18"/>
  <c r="AJ16" i="18"/>
  <c r="AH16" i="18"/>
  <c r="AG16" i="18"/>
  <c r="AE16" i="18"/>
  <c r="AD16" i="18"/>
  <c r="W16" i="18"/>
  <c r="V16" i="18"/>
  <c r="O16" i="18"/>
  <c r="N16" i="18"/>
  <c r="L16" i="18"/>
  <c r="I16" i="18"/>
  <c r="B16" i="18"/>
  <c r="AK15" i="18"/>
  <c r="AJ15" i="18"/>
  <c r="AH15" i="18"/>
  <c r="AG15" i="18"/>
  <c r="AE15" i="18"/>
  <c r="AD15" i="18"/>
  <c r="W15" i="18"/>
  <c r="V15" i="18"/>
  <c r="O15" i="18"/>
  <c r="N15" i="18"/>
  <c r="L15" i="18"/>
  <c r="I15" i="18"/>
  <c r="B15" i="18"/>
  <c r="AK14" i="18"/>
  <c r="AJ14" i="18"/>
  <c r="AH14" i="18"/>
  <c r="AG14" i="18"/>
  <c r="AE14" i="18"/>
  <c r="AD14" i="18"/>
  <c r="W14" i="18"/>
  <c r="V14" i="18"/>
  <c r="O14" i="18"/>
  <c r="N14" i="18"/>
  <c r="L14" i="18"/>
  <c r="I14" i="18"/>
  <c r="B14" i="18"/>
  <c r="AK13" i="18"/>
  <c r="AJ13" i="18"/>
  <c r="AH13" i="18"/>
  <c r="AG13" i="18"/>
  <c r="AE13" i="18"/>
  <c r="AD13" i="18"/>
  <c r="W13" i="18"/>
  <c r="V13" i="18"/>
  <c r="O13" i="18"/>
  <c r="N13" i="18"/>
  <c r="L13" i="18"/>
  <c r="I13" i="18"/>
  <c r="B13" i="18"/>
  <c r="AK12" i="18"/>
  <c r="AJ12" i="18"/>
  <c r="AH12" i="18"/>
  <c r="AG12" i="18"/>
  <c r="AE12" i="18"/>
  <c r="AD12" i="18"/>
  <c r="W12" i="18"/>
  <c r="V12" i="18"/>
  <c r="O12" i="18"/>
  <c r="N12" i="18"/>
  <c r="L12" i="18"/>
  <c r="I12" i="18"/>
  <c r="B12" i="18"/>
  <c r="AK11" i="18"/>
  <c r="AJ11" i="18"/>
  <c r="AH11" i="18"/>
  <c r="AG11" i="18"/>
  <c r="AE11" i="18"/>
  <c r="AD11" i="18"/>
  <c r="W11" i="18"/>
  <c r="V11" i="18"/>
  <c r="O11" i="18"/>
  <c r="N11" i="18"/>
  <c r="L11" i="18"/>
  <c r="I11" i="18"/>
  <c r="B11" i="18"/>
  <c r="AK10" i="18"/>
  <c r="AJ10" i="18"/>
  <c r="AH10" i="18"/>
  <c r="AG10" i="18"/>
  <c r="AE10" i="18"/>
  <c r="AD10" i="18"/>
  <c r="W10" i="18"/>
  <c r="V10" i="18"/>
  <c r="O10" i="18"/>
  <c r="N10" i="18"/>
  <c r="L10" i="18"/>
  <c r="I10" i="18"/>
  <c r="B10" i="18"/>
  <c r="AK9" i="18"/>
  <c r="AJ9" i="18"/>
  <c r="AH9" i="18"/>
  <c r="AG9" i="18"/>
  <c r="AE9" i="18"/>
  <c r="AD9" i="18"/>
  <c r="W9" i="18"/>
  <c r="V9" i="18"/>
  <c r="O9" i="18"/>
  <c r="N9" i="18"/>
  <c r="L9" i="18"/>
  <c r="I9" i="18"/>
  <c r="B9" i="18"/>
  <c r="AK8" i="18"/>
  <c r="AJ8" i="18"/>
  <c r="AH8" i="18"/>
  <c r="AG8" i="18"/>
  <c r="AE8" i="18"/>
  <c r="AD8" i="18"/>
  <c r="W8" i="18"/>
  <c r="V8" i="18"/>
  <c r="O8" i="18"/>
  <c r="N8" i="18"/>
  <c r="L8" i="18"/>
  <c r="I8" i="18"/>
  <c r="B8" i="18"/>
  <c r="AK7" i="18"/>
  <c r="AJ7" i="18"/>
  <c r="AH7" i="18"/>
  <c r="AG7" i="18"/>
  <c r="AE7" i="18"/>
  <c r="AD7" i="18"/>
  <c r="W7" i="18"/>
  <c r="V7" i="18"/>
  <c r="O7" i="18"/>
  <c r="N7" i="18"/>
  <c r="L7" i="18"/>
  <c r="I7" i="18"/>
  <c r="B7" i="18"/>
  <c r="AK6" i="18"/>
  <c r="AJ6" i="18"/>
  <c r="AH6" i="18"/>
  <c r="AG6" i="18"/>
  <c r="AE6" i="18"/>
  <c r="AD6" i="18"/>
  <c r="W6" i="18"/>
  <c r="V6" i="18"/>
  <c r="O6" i="18"/>
  <c r="N6" i="18"/>
  <c r="L6" i="18"/>
  <c r="I6" i="18"/>
  <c r="B6" i="18"/>
  <c r="AK5" i="18"/>
  <c r="AJ5" i="18"/>
  <c r="AH5" i="18"/>
  <c r="AG5" i="18"/>
  <c r="AE5" i="18"/>
  <c r="AD5" i="18"/>
  <c r="W5" i="18"/>
  <c r="V5" i="18"/>
  <c r="O5" i="18"/>
  <c r="N5" i="18"/>
  <c r="L5" i="18"/>
  <c r="I5" i="18"/>
  <c r="B5" i="18"/>
  <c r="W65" i="17"/>
  <c r="V65" i="17"/>
  <c r="O65" i="17"/>
  <c r="N65" i="17"/>
  <c r="L65" i="17"/>
  <c r="I65" i="17"/>
  <c r="B65" i="17"/>
  <c r="W64" i="17"/>
  <c r="V64" i="17"/>
  <c r="O64" i="17"/>
  <c r="N64" i="17"/>
  <c r="L64" i="17"/>
  <c r="I64" i="17"/>
  <c r="B64" i="17"/>
  <c r="W63" i="17"/>
  <c r="V63" i="17"/>
  <c r="O63" i="17"/>
  <c r="N63" i="17"/>
  <c r="L63" i="17"/>
  <c r="I63" i="17"/>
  <c r="B63" i="17"/>
  <c r="W62" i="17"/>
  <c r="V62" i="17"/>
  <c r="O62" i="17"/>
  <c r="N62" i="17"/>
  <c r="L62" i="17"/>
  <c r="I62" i="17"/>
  <c r="B62" i="17"/>
  <c r="W61" i="17"/>
  <c r="V61" i="17"/>
  <c r="O61" i="17"/>
  <c r="N61" i="17"/>
  <c r="L61" i="17"/>
  <c r="I61" i="17"/>
  <c r="B61" i="17"/>
  <c r="W60" i="17"/>
  <c r="V60" i="17"/>
  <c r="O60" i="17"/>
  <c r="N60" i="17"/>
  <c r="L60" i="17"/>
  <c r="I60" i="17"/>
  <c r="B60" i="17"/>
  <c r="W59" i="17"/>
  <c r="V59" i="17"/>
  <c r="O59" i="17"/>
  <c r="N59" i="17"/>
  <c r="L59" i="17"/>
  <c r="I59" i="17"/>
  <c r="B59" i="17"/>
  <c r="W58" i="17"/>
  <c r="V58" i="17"/>
  <c r="O58" i="17"/>
  <c r="N58" i="17"/>
  <c r="L58" i="17"/>
  <c r="I58" i="17"/>
  <c r="B58" i="17"/>
  <c r="W57" i="17"/>
  <c r="V57" i="17"/>
  <c r="O57" i="17"/>
  <c r="N57" i="17"/>
  <c r="L57" i="17"/>
  <c r="I57" i="17"/>
  <c r="B57" i="17"/>
  <c r="W56" i="17"/>
  <c r="V56" i="17"/>
  <c r="O56" i="17"/>
  <c r="N56" i="17"/>
  <c r="L56" i="17"/>
  <c r="I56" i="17"/>
  <c r="B56" i="17"/>
  <c r="W55" i="17"/>
  <c r="V55" i="17"/>
  <c r="O55" i="17"/>
  <c r="N55" i="17"/>
  <c r="L55" i="17"/>
  <c r="I55" i="17"/>
  <c r="B55" i="17"/>
  <c r="W54" i="17"/>
  <c r="V54" i="17"/>
  <c r="O54" i="17"/>
  <c r="N54" i="17"/>
  <c r="L54" i="17"/>
  <c r="I54" i="17"/>
  <c r="B54" i="17"/>
  <c r="W53" i="17"/>
  <c r="V53" i="17"/>
  <c r="O53" i="17"/>
  <c r="N53" i="17"/>
  <c r="L53" i="17"/>
  <c r="I53" i="17"/>
  <c r="B53" i="17"/>
  <c r="W52" i="17"/>
  <c r="V52" i="17"/>
  <c r="O52" i="17"/>
  <c r="N52" i="17"/>
  <c r="L52" i="17"/>
  <c r="I52" i="17"/>
  <c r="B52" i="17"/>
  <c r="W51" i="17"/>
  <c r="V51" i="17"/>
  <c r="O51" i="17"/>
  <c r="N51" i="17"/>
  <c r="L51" i="17"/>
  <c r="I51" i="17"/>
  <c r="B51" i="17"/>
  <c r="W50" i="17"/>
  <c r="V50" i="17"/>
  <c r="O50" i="17"/>
  <c r="N50" i="17"/>
  <c r="L50" i="17"/>
  <c r="I50" i="17"/>
  <c r="B50" i="17"/>
  <c r="W49" i="17"/>
  <c r="V49" i="17"/>
  <c r="O49" i="17"/>
  <c r="N49" i="17"/>
  <c r="L49" i="17"/>
  <c r="I49" i="17"/>
  <c r="B49" i="17"/>
  <c r="W48" i="17"/>
  <c r="V48" i="17"/>
  <c r="O48" i="17"/>
  <c r="N48" i="17"/>
  <c r="L48" i="17"/>
  <c r="I48" i="17"/>
  <c r="B48" i="17"/>
  <c r="W47" i="17"/>
  <c r="V47" i="17"/>
  <c r="O47" i="17"/>
  <c r="N47" i="17"/>
  <c r="L47" i="17"/>
  <c r="I47" i="17"/>
  <c r="B47" i="17"/>
  <c r="W46" i="17"/>
  <c r="V46" i="17"/>
  <c r="O46" i="17"/>
  <c r="N46" i="17"/>
  <c r="L46" i="17"/>
  <c r="I46" i="17"/>
  <c r="B46" i="17"/>
  <c r="W45" i="17"/>
  <c r="V45" i="17"/>
  <c r="O45" i="17"/>
  <c r="N45" i="17"/>
  <c r="L45" i="17"/>
  <c r="I45" i="17"/>
  <c r="B45" i="17"/>
  <c r="W44" i="17"/>
  <c r="V44" i="17"/>
  <c r="O44" i="17"/>
  <c r="N44" i="17"/>
  <c r="L44" i="17"/>
  <c r="I44" i="17"/>
  <c r="B44" i="17"/>
  <c r="W43" i="17"/>
  <c r="V43" i="17"/>
  <c r="O43" i="17"/>
  <c r="N43" i="17"/>
  <c r="L43" i="17"/>
  <c r="I43" i="17"/>
  <c r="B43" i="17"/>
  <c r="W42" i="17"/>
  <c r="V42" i="17"/>
  <c r="O42" i="17"/>
  <c r="N42" i="17"/>
  <c r="L42" i="17"/>
  <c r="I42" i="17"/>
  <c r="B42" i="17"/>
  <c r="W41" i="17"/>
  <c r="V41" i="17"/>
  <c r="O41" i="17"/>
  <c r="N41" i="17"/>
  <c r="L41" i="17"/>
  <c r="I41" i="17"/>
  <c r="B41" i="17"/>
  <c r="W40" i="17"/>
  <c r="V40" i="17"/>
  <c r="O40" i="17"/>
  <c r="N40" i="17"/>
  <c r="L40" i="17"/>
  <c r="I40" i="17"/>
  <c r="B40" i="17"/>
  <c r="W39" i="17"/>
  <c r="V39" i="17"/>
  <c r="O39" i="17"/>
  <c r="N39" i="17"/>
  <c r="L39" i="17"/>
  <c r="I39" i="17"/>
  <c r="B39" i="17"/>
  <c r="W38" i="17"/>
  <c r="V38" i="17"/>
  <c r="O38" i="17"/>
  <c r="N38" i="17"/>
  <c r="L38" i="17"/>
  <c r="I38" i="17"/>
  <c r="B38" i="17"/>
  <c r="W37" i="17"/>
  <c r="V37" i="17"/>
  <c r="O37" i="17"/>
  <c r="N37" i="17"/>
  <c r="L37" i="17"/>
  <c r="I37" i="17"/>
  <c r="B37" i="17"/>
  <c r="W36" i="17"/>
  <c r="V36" i="17"/>
  <c r="O36" i="17"/>
  <c r="N36" i="17"/>
  <c r="L36" i="17"/>
  <c r="I36" i="17"/>
  <c r="B36" i="17"/>
  <c r="W35" i="17"/>
  <c r="V35" i="17"/>
  <c r="O35" i="17"/>
  <c r="N35" i="17"/>
  <c r="L35" i="17"/>
  <c r="I35" i="17"/>
  <c r="B35" i="17"/>
  <c r="W34" i="17"/>
  <c r="V34" i="17"/>
  <c r="O34" i="17"/>
  <c r="N34" i="17"/>
  <c r="L34" i="17"/>
  <c r="I34" i="17"/>
  <c r="B34" i="17"/>
  <c r="W33" i="17"/>
  <c r="V33" i="17"/>
  <c r="O33" i="17"/>
  <c r="N33" i="17"/>
  <c r="L33" i="17"/>
  <c r="I33" i="17"/>
  <c r="B33" i="17"/>
  <c r="W32" i="17"/>
  <c r="V32" i="17"/>
  <c r="O32" i="17"/>
  <c r="N32" i="17"/>
  <c r="L32" i="17"/>
  <c r="I32" i="17"/>
  <c r="B32" i="17"/>
  <c r="W31" i="17"/>
  <c r="V31" i="17"/>
  <c r="O31" i="17"/>
  <c r="N31" i="17"/>
  <c r="L31" i="17"/>
  <c r="I31" i="17"/>
  <c r="B31" i="17"/>
  <c r="W30" i="17"/>
  <c r="V30" i="17"/>
  <c r="O30" i="17"/>
  <c r="N30" i="17"/>
  <c r="L30" i="17"/>
  <c r="I30" i="17"/>
  <c r="B30" i="17"/>
  <c r="W29" i="17"/>
  <c r="V29" i="17"/>
  <c r="O29" i="17"/>
  <c r="N29" i="17"/>
  <c r="L29" i="17"/>
  <c r="I29" i="17"/>
  <c r="B29" i="17"/>
  <c r="W28" i="17"/>
  <c r="V28" i="17"/>
  <c r="O28" i="17"/>
  <c r="N28" i="17"/>
  <c r="L28" i="17"/>
  <c r="I28" i="17"/>
  <c r="B28" i="17"/>
  <c r="W27" i="17"/>
  <c r="V27" i="17"/>
  <c r="O27" i="17"/>
  <c r="N27" i="17"/>
  <c r="L27" i="17"/>
  <c r="I27" i="17"/>
  <c r="B27" i="17"/>
  <c r="W26" i="17"/>
  <c r="V26" i="17"/>
  <c r="O26" i="17"/>
  <c r="N26" i="17"/>
  <c r="L26" i="17"/>
  <c r="I26" i="17"/>
  <c r="B26" i="17"/>
  <c r="W25" i="17"/>
  <c r="V25" i="17"/>
  <c r="O25" i="17"/>
  <c r="N25" i="17"/>
  <c r="L25" i="17"/>
  <c r="I25" i="17"/>
  <c r="B25" i="17"/>
  <c r="W24" i="17"/>
  <c r="V24" i="17"/>
  <c r="O24" i="17"/>
  <c r="N24" i="17"/>
  <c r="L24" i="17"/>
  <c r="I24" i="17"/>
  <c r="B24" i="17"/>
  <c r="W23" i="17"/>
  <c r="V23" i="17"/>
  <c r="O23" i="17"/>
  <c r="N23" i="17"/>
  <c r="L23" i="17"/>
  <c r="I23" i="17"/>
  <c r="B23" i="17"/>
  <c r="W22" i="17"/>
  <c r="V22" i="17"/>
  <c r="O22" i="17"/>
  <c r="N22" i="17"/>
  <c r="L22" i="17"/>
  <c r="I22" i="17"/>
  <c r="B22" i="17"/>
  <c r="W21" i="17"/>
  <c r="V21" i="17"/>
  <c r="O21" i="17"/>
  <c r="N21" i="17"/>
  <c r="L21" i="17"/>
  <c r="I21" i="17"/>
  <c r="B21" i="17"/>
  <c r="W20" i="17"/>
  <c r="V20" i="17"/>
  <c r="O20" i="17"/>
  <c r="N20" i="17"/>
  <c r="L20" i="17"/>
  <c r="I20" i="17"/>
  <c r="B20" i="17"/>
  <c r="W19" i="17"/>
  <c r="V19" i="17"/>
  <c r="O19" i="17"/>
  <c r="N19" i="17"/>
  <c r="L19" i="17"/>
  <c r="I19" i="17"/>
  <c r="B19" i="17"/>
  <c r="W18" i="17"/>
  <c r="V18" i="17"/>
  <c r="O18" i="17"/>
  <c r="N18" i="17"/>
  <c r="L18" i="17"/>
  <c r="I18" i="17"/>
  <c r="B18" i="17"/>
  <c r="W17" i="17"/>
  <c r="V17" i="17"/>
  <c r="O17" i="17"/>
  <c r="N17" i="17"/>
  <c r="L17" i="17"/>
  <c r="I17" i="17"/>
  <c r="B17" i="17"/>
  <c r="W16" i="17"/>
  <c r="V16" i="17"/>
  <c r="O16" i="17"/>
  <c r="N16" i="17"/>
  <c r="L16" i="17"/>
  <c r="I16" i="17"/>
  <c r="B16" i="17"/>
  <c r="W15" i="17"/>
  <c r="V15" i="17"/>
  <c r="O15" i="17"/>
  <c r="N15" i="17"/>
  <c r="L15" i="17"/>
  <c r="I15" i="17"/>
  <c r="B15" i="17"/>
  <c r="W14" i="17"/>
  <c r="V14" i="17"/>
  <c r="O14" i="17"/>
  <c r="N14" i="17"/>
  <c r="L14" i="17"/>
  <c r="I14" i="17"/>
  <c r="B14" i="17"/>
  <c r="W13" i="17"/>
  <c r="V13" i="17"/>
  <c r="O13" i="17"/>
  <c r="N13" i="17"/>
  <c r="L13" i="17"/>
  <c r="I13" i="17"/>
  <c r="B13" i="17"/>
  <c r="W12" i="17"/>
  <c r="V12" i="17"/>
  <c r="O12" i="17"/>
  <c r="N12" i="17"/>
  <c r="L12" i="17"/>
  <c r="I12" i="17"/>
  <c r="B12" i="17"/>
  <c r="W11" i="17"/>
  <c r="V11" i="17"/>
  <c r="O11" i="17"/>
  <c r="N11" i="17"/>
  <c r="L11" i="17"/>
  <c r="I11" i="17"/>
  <c r="B11" i="17"/>
  <c r="W10" i="17"/>
  <c r="V10" i="17"/>
  <c r="O10" i="17"/>
  <c r="N10" i="17"/>
  <c r="L10" i="17"/>
  <c r="I10" i="17"/>
  <c r="B10" i="17"/>
  <c r="W9" i="17"/>
  <c r="V9" i="17"/>
  <c r="O9" i="17"/>
  <c r="N9" i="17"/>
  <c r="L9" i="17"/>
  <c r="I9" i="17"/>
  <c r="B9" i="17"/>
  <c r="W8" i="17"/>
  <c r="V8" i="17"/>
  <c r="O8" i="17"/>
  <c r="N8" i="17"/>
  <c r="L8" i="17"/>
  <c r="I8" i="17"/>
  <c r="B8" i="17"/>
  <c r="W7" i="17"/>
  <c r="V7" i="17"/>
  <c r="O7" i="17"/>
  <c r="N7" i="17"/>
  <c r="L7" i="17"/>
  <c r="I7" i="17"/>
  <c r="B7" i="17"/>
  <c r="W6" i="17"/>
  <c r="V6" i="17"/>
  <c r="O6" i="17"/>
  <c r="N6" i="17"/>
  <c r="L6" i="17"/>
  <c r="I6" i="17"/>
  <c r="B6" i="17"/>
  <c r="W5" i="17"/>
  <c r="V5" i="17"/>
  <c r="O5" i="17"/>
  <c r="N5" i="17"/>
  <c r="L5" i="17"/>
  <c r="I5" i="17"/>
  <c r="B5" i="17"/>
  <c r="I5" i="15"/>
  <c r="L5" i="15"/>
  <c r="O5" i="15"/>
  <c r="N5" i="15" s="1"/>
  <c r="V5" i="15"/>
  <c r="W5" i="15"/>
  <c r="AD5" i="15"/>
  <c r="AE5" i="15"/>
  <c r="AG5" i="15"/>
  <c r="AH5" i="15"/>
  <c r="AJ5" i="15"/>
  <c r="AK5" i="15"/>
  <c r="AM5" i="15"/>
  <c r="AK76" i="15"/>
  <c r="AJ76" i="15"/>
  <c r="AH76" i="15"/>
  <c r="AG76" i="15"/>
  <c r="AE76" i="15"/>
  <c r="AD76" i="15"/>
  <c r="W76" i="15"/>
  <c r="V76" i="15"/>
  <c r="O76" i="15"/>
  <c r="N76" i="15"/>
  <c r="L76" i="15"/>
  <c r="I76" i="15"/>
  <c r="B76" i="15"/>
  <c r="AK75" i="15"/>
  <c r="AJ75" i="15"/>
  <c r="AH75" i="15"/>
  <c r="AG75" i="15"/>
  <c r="AE75" i="15"/>
  <c r="AD75" i="15"/>
  <c r="W75" i="15"/>
  <c r="V75" i="15"/>
  <c r="O75" i="15"/>
  <c r="N75" i="15"/>
  <c r="L75" i="15"/>
  <c r="I75" i="15"/>
  <c r="B75" i="15"/>
  <c r="AK74" i="15"/>
  <c r="AJ74" i="15"/>
  <c r="AH74" i="15"/>
  <c r="AG74" i="15"/>
  <c r="AE74" i="15"/>
  <c r="AD74" i="15"/>
  <c r="W74" i="15"/>
  <c r="V74" i="15"/>
  <c r="O74" i="15"/>
  <c r="N74" i="15"/>
  <c r="L74" i="15"/>
  <c r="I74" i="15"/>
  <c r="B74" i="15"/>
  <c r="AK73" i="15"/>
  <c r="AJ73" i="15"/>
  <c r="AH73" i="15"/>
  <c r="AG73" i="15"/>
  <c r="AE73" i="15"/>
  <c r="AD73" i="15"/>
  <c r="W73" i="15"/>
  <c r="V73" i="15"/>
  <c r="O73" i="15"/>
  <c r="N73" i="15"/>
  <c r="L73" i="15"/>
  <c r="I73" i="15"/>
  <c r="B73" i="15"/>
  <c r="AK72" i="15"/>
  <c r="AJ72" i="15"/>
  <c r="AH72" i="15"/>
  <c r="AG72" i="15"/>
  <c r="AE72" i="15"/>
  <c r="AD72" i="15"/>
  <c r="W72" i="15"/>
  <c r="V72" i="15"/>
  <c r="O72" i="15"/>
  <c r="N72" i="15"/>
  <c r="L72" i="15"/>
  <c r="I72" i="15"/>
  <c r="B72" i="15"/>
  <c r="AK71" i="15"/>
  <c r="AJ71" i="15"/>
  <c r="AH71" i="15"/>
  <c r="AG71" i="15"/>
  <c r="AE71" i="15"/>
  <c r="AD71" i="15"/>
  <c r="W71" i="15"/>
  <c r="V71" i="15"/>
  <c r="O71" i="15"/>
  <c r="N71" i="15"/>
  <c r="L71" i="15"/>
  <c r="I71" i="15"/>
  <c r="B71" i="15"/>
  <c r="AK70" i="15"/>
  <c r="AJ70" i="15"/>
  <c r="AH70" i="15"/>
  <c r="AG70" i="15"/>
  <c r="AE70" i="15"/>
  <c r="AD70" i="15"/>
  <c r="W70" i="15"/>
  <c r="V70" i="15"/>
  <c r="O70" i="15"/>
  <c r="N70" i="15"/>
  <c r="L70" i="15"/>
  <c r="I70" i="15"/>
  <c r="B70" i="15"/>
  <c r="AK69" i="15"/>
  <c r="AJ69" i="15"/>
  <c r="AH69" i="15"/>
  <c r="AG69" i="15"/>
  <c r="AE69" i="15"/>
  <c r="AD69" i="15"/>
  <c r="W69" i="15"/>
  <c r="V69" i="15"/>
  <c r="O69" i="15"/>
  <c r="N69" i="15"/>
  <c r="L69" i="15"/>
  <c r="I69" i="15"/>
  <c r="B69" i="15"/>
  <c r="AK68" i="15"/>
  <c r="AJ68" i="15"/>
  <c r="AH68" i="15"/>
  <c r="AG68" i="15"/>
  <c r="AE68" i="15"/>
  <c r="AD68" i="15"/>
  <c r="W68" i="15"/>
  <c r="V68" i="15"/>
  <c r="O68" i="15"/>
  <c r="N68" i="15"/>
  <c r="L68" i="15"/>
  <c r="I68" i="15"/>
  <c r="B68" i="15"/>
  <c r="AK67" i="15"/>
  <c r="AJ67" i="15"/>
  <c r="AH67" i="15"/>
  <c r="AG67" i="15"/>
  <c r="AE67" i="15"/>
  <c r="AD67" i="15"/>
  <c r="W67" i="15"/>
  <c r="V67" i="15"/>
  <c r="O67" i="15"/>
  <c r="N67" i="15"/>
  <c r="L67" i="15"/>
  <c r="I67" i="15"/>
  <c r="B67" i="15"/>
  <c r="AK66" i="15"/>
  <c r="AJ66" i="15"/>
  <c r="AH66" i="15"/>
  <c r="AG66" i="15"/>
  <c r="AE66" i="15"/>
  <c r="AD66" i="15"/>
  <c r="W66" i="15"/>
  <c r="V66" i="15"/>
  <c r="O66" i="15"/>
  <c r="N66" i="15"/>
  <c r="L66" i="15"/>
  <c r="I66" i="15"/>
  <c r="B66" i="15"/>
  <c r="AK65" i="15"/>
  <c r="AJ65" i="15"/>
  <c r="AH65" i="15"/>
  <c r="AG65" i="15"/>
  <c r="AE65" i="15"/>
  <c r="AD65" i="15"/>
  <c r="W65" i="15"/>
  <c r="V65" i="15"/>
  <c r="O65" i="15"/>
  <c r="N65" i="15"/>
  <c r="L65" i="15"/>
  <c r="I65" i="15"/>
  <c r="B65" i="15"/>
  <c r="AK64" i="15"/>
  <c r="AJ64" i="15"/>
  <c r="AH64" i="15"/>
  <c r="AG64" i="15"/>
  <c r="AE64" i="15"/>
  <c r="AD64" i="15"/>
  <c r="W64" i="15"/>
  <c r="V64" i="15"/>
  <c r="O64" i="15"/>
  <c r="N64" i="15"/>
  <c r="L64" i="15"/>
  <c r="I64" i="15"/>
  <c r="B64" i="15"/>
  <c r="AK63" i="15"/>
  <c r="AJ63" i="15"/>
  <c r="AH63" i="15"/>
  <c r="AG63" i="15"/>
  <c r="AE63" i="15"/>
  <c r="AD63" i="15"/>
  <c r="W63" i="15"/>
  <c r="V63" i="15"/>
  <c r="O63" i="15"/>
  <c r="N63" i="15"/>
  <c r="L63" i="15"/>
  <c r="I63" i="15"/>
  <c r="B63" i="15"/>
  <c r="AK62" i="15"/>
  <c r="AJ62" i="15"/>
  <c r="AH62" i="15"/>
  <c r="AG62" i="15"/>
  <c r="AE62" i="15"/>
  <c r="AD62" i="15"/>
  <c r="W62" i="15"/>
  <c r="V62" i="15"/>
  <c r="O62" i="15"/>
  <c r="N62" i="15"/>
  <c r="L62" i="15"/>
  <c r="I62" i="15"/>
  <c r="B62" i="15"/>
  <c r="AK61" i="15"/>
  <c r="AJ61" i="15"/>
  <c r="AH61" i="15"/>
  <c r="AG61" i="15"/>
  <c r="AE61" i="15"/>
  <c r="AD61" i="15"/>
  <c r="W61" i="15"/>
  <c r="V61" i="15"/>
  <c r="O61" i="15"/>
  <c r="N61" i="15"/>
  <c r="L61" i="15"/>
  <c r="I61" i="15"/>
  <c r="B61" i="15"/>
  <c r="AK60" i="15"/>
  <c r="AJ60" i="15"/>
  <c r="AH60" i="15"/>
  <c r="AG60" i="15"/>
  <c r="AE60" i="15"/>
  <c r="AD60" i="15"/>
  <c r="W60" i="15"/>
  <c r="V60" i="15"/>
  <c r="O60" i="15"/>
  <c r="N60" i="15"/>
  <c r="L60" i="15"/>
  <c r="I60" i="15"/>
  <c r="B60" i="15"/>
  <c r="AK59" i="15"/>
  <c r="AJ59" i="15"/>
  <c r="AH59" i="15"/>
  <c r="AG59" i="15"/>
  <c r="AE59" i="15"/>
  <c r="AD59" i="15"/>
  <c r="W59" i="15"/>
  <c r="V59" i="15"/>
  <c r="O59" i="15"/>
  <c r="N59" i="15"/>
  <c r="L59" i="15"/>
  <c r="I59" i="15"/>
  <c r="B59" i="15"/>
  <c r="AK58" i="15"/>
  <c r="AJ58" i="15"/>
  <c r="AH58" i="15"/>
  <c r="AG58" i="15"/>
  <c r="AE58" i="15"/>
  <c r="AD58" i="15"/>
  <c r="W58" i="15"/>
  <c r="V58" i="15"/>
  <c r="O58" i="15"/>
  <c r="N58" i="15"/>
  <c r="L58" i="15"/>
  <c r="I58" i="15"/>
  <c r="B58" i="15"/>
  <c r="AK57" i="15"/>
  <c r="AJ57" i="15"/>
  <c r="AH57" i="15"/>
  <c r="AG57" i="15"/>
  <c r="AE57" i="15"/>
  <c r="AD57" i="15"/>
  <c r="W57" i="15"/>
  <c r="V57" i="15"/>
  <c r="O57" i="15"/>
  <c r="N57" i="15"/>
  <c r="L57" i="15"/>
  <c r="I57" i="15"/>
  <c r="B57" i="15"/>
  <c r="AK56" i="15"/>
  <c r="AJ56" i="15"/>
  <c r="AH56" i="15"/>
  <c r="AG56" i="15"/>
  <c r="AE56" i="15"/>
  <c r="AD56" i="15"/>
  <c r="W56" i="15"/>
  <c r="V56" i="15"/>
  <c r="O56" i="15"/>
  <c r="N56" i="15"/>
  <c r="L56" i="15"/>
  <c r="I56" i="15"/>
  <c r="B56" i="15"/>
  <c r="AK55" i="15"/>
  <c r="AJ55" i="15"/>
  <c r="AH55" i="15"/>
  <c r="AG55" i="15"/>
  <c r="AE55" i="15"/>
  <c r="AD55" i="15"/>
  <c r="W55" i="15"/>
  <c r="V55" i="15"/>
  <c r="O55" i="15"/>
  <c r="N55" i="15"/>
  <c r="L55" i="15"/>
  <c r="I55" i="15"/>
  <c r="B55" i="15"/>
  <c r="AK54" i="15"/>
  <c r="AJ54" i="15"/>
  <c r="AH54" i="15"/>
  <c r="AG54" i="15"/>
  <c r="AE54" i="15"/>
  <c r="AD54" i="15"/>
  <c r="W54" i="15"/>
  <c r="V54" i="15"/>
  <c r="O54" i="15"/>
  <c r="N54" i="15"/>
  <c r="L54" i="15"/>
  <c r="I54" i="15"/>
  <c r="B54" i="15"/>
  <c r="AK53" i="15"/>
  <c r="AJ53" i="15"/>
  <c r="AH53" i="15"/>
  <c r="AG53" i="15"/>
  <c r="AE53" i="15"/>
  <c r="AD53" i="15"/>
  <c r="W53" i="15"/>
  <c r="V53" i="15"/>
  <c r="O53" i="15"/>
  <c r="N53" i="15"/>
  <c r="L53" i="15"/>
  <c r="I53" i="15"/>
  <c r="B53" i="15"/>
  <c r="AK52" i="15"/>
  <c r="AJ52" i="15"/>
  <c r="AH52" i="15"/>
  <c r="AG52" i="15"/>
  <c r="AE52" i="15"/>
  <c r="AD52" i="15"/>
  <c r="W52" i="15"/>
  <c r="V52" i="15"/>
  <c r="O52" i="15"/>
  <c r="N52" i="15"/>
  <c r="L52" i="15"/>
  <c r="I52" i="15"/>
  <c r="B52" i="15"/>
  <c r="AK51" i="15"/>
  <c r="AJ51" i="15"/>
  <c r="AH51" i="15"/>
  <c r="AG51" i="15"/>
  <c r="AE51" i="15"/>
  <c r="AD51" i="15"/>
  <c r="W51" i="15"/>
  <c r="V51" i="15"/>
  <c r="O51" i="15"/>
  <c r="N51" i="15"/>
  <c r="L51" i="15"/>
  <c r="I51" i="15"/>
  <c r="B51" i="15"/>
  <c r="AK50" i="15"/>
  <c r="AJ50" i="15"/>
  <c r="AH50" i="15"/>
  <c r="AG50" i="15"/>
  <c r="AE50" i="15"/>
  <c r="AD50" i="15"/>
  <c r="W50" i="15"/>
  <c r="V50" i="15"/>
  <c r="O50" i="15"/>
  <c r="N50" i="15"/>
  <c r="L50" i="15"/>
  <c r="I50" i="15"/>
  <c r="B50" i="15"/>
  <c r="AK49" i="15"/>
  <c r="AJ49" i="15"/>
  <c r="AH49" i="15"/>
  <c r="AG49" i="15"/>
  <c r="AE49" i="15"/>
  <c r="AD49" i="15"/>
  <c r="W49" i="15"/>
  <c r="V49" i="15"/>
  <c r="O49" i="15"/>
  <c r="N49" i="15"/>
  <c r="L49" i="15"/>
  <c r="I49" i="15"/>
  <c r="B49" i="15"/>
  <c r="AK48" i="15"/>
  <c r="AJ48" i="15"/>
  <c r="AH48" i="15"/>
  <c r="AG48" i="15"/>
  <c r="AE48" i="15"/>
  <c r="AD48" i="15"/>
  <c r="W48" i="15"/>
  <c r="V48" i="15"/>
  <c r="O48" i="15"/>
  <c r="N48" i="15"/>
  <c r="L48" i="15"/>
  <c r="I48" i="15"/>
  <c r="B48" i="15"/>
  <c r="AK47" i="15"/>
  <c r="AJ47" i="15"/>
  <c r="AH47" i="15"/>
  <c r="AG47" i="15"/>
  <c r="AE47" i="15"/>
  <c r="AD47" i="15"/>
  <c r="W47" i="15"/>
  <c r="V47" i="15"/>
  <c r="O47" i="15"/>
  <c r="N47" i="15"/>
  <c r="L47" i="15"/>
  <c r="I47" i="15"/>
  <c r="B47" i="15"/>
  <c r="AK46" i="15"/>
  <c r="AJ46" i="15"/>
  <c r="AH46" i="15"/>
  <c r="AG46" i="15"/>
  <c r="AE46" i="15"/>
  <c r="AD46" i="15"/>
  <c r="W46" i="15"/>
  <c r="V46" i="15"/>
  <c r="O46" i="15"/>
  <c r="N46" i="15"/>
  <c r="L46" i="15"/>
  <c r="I46" i="15"/>
  <c r="B46" i="15"/>
  <c r="AK45" i="15"/>
  <c r="AJ45" i="15"/>
  <c r="AH45" i="15"/>
  <c r="AG45" i="15"/>
  <c r="AE45" i="15"/>
  <c r="AD45" i="15"/>
  <c r="W45" i="15"/>
  <c r="V45" i="15"/>
  <c r="O45" i="15"/>
  <c r="N45" i="15"/>
  <c r="L45" i="15"/>
  <c r="I45" i="15"/>
  <c r="B45" i="15"/>
  <c r="AK44" i="15"/>
  <c r="AJ44" i="15"/>
  <c r="AH44" i="15"/>
  <c r="AG44" i="15"/>
  <c r="AE44" i="15"/>
  <c r="AD44" i="15"/>
  <c r="W44" i="15"/>
  <c r="V44" i="15"/>
  <c r="O44" i="15"/>
  <c r="N44" i="15"/>
  <c r="L44" i="15"/>
  <c r="I44" i="15"/>
  <c r="B44" i="15"/>
  <c r="AK43" i="15"/>
  <c r="AJ43" i="15"/>
  <c r="AH43" i="15"/>
  <c r="AG43" i="15"/>
  <c r="AE43" i="15"/>
  <c r="AD43" i="15"/>
  <c r="W43" i="15"/>
  <c r="V43" i="15"/>
  <c r="O43" i="15"/>
  <c r="N43" i="15"/>
  <c r="L43" i="15"/>
  <c r="I43" i="15"/>
  <c r="B43" i="15"/>
  <c r="AK42" i="15"/>
  <c r="AJ42" i="15"/>
  <c r="AH42" i="15"/>
  <c r="AG42" i="15"/>
  <c r="AE42" i="15"/>
  <c r="AD42" i="15"/>
  <c r="W42" i="15"/>
  <c r="V42" i="15"/>
  <c r="O42" i="15"/>
  <c r="N42" i="15"/>
  <c r="L42" i="15"/>
  <c r="I42" i="15"/>
  <c r="B42" i="15"/>
  <c r="AK41" i="15"/>
  <c r="AJ41" i="15"/>
  <c r="AH41" i="15"/>
  <c r="AG41" i="15"/>
  <c r="AE41" i="15"/>
  <c r="AD41" i="15"/>
  <c r="W41" i="15"/>
  <c r="V41" i="15"/>
  <c r="O41" i="15"/>
  <c r="N41" i="15"/>
  <c r="L41" i="15"/>
  <c r="I41" i="15"/>
  <c r="B41" i="15"/>
  <c r="AK40" i="15"/>
  <c r="AJ40" i="15"/>
  <c r="AH40" i="15"/>
  <c r="AG40" i="15"/>
  <c r="AE40" i="15"/>
  <c r="AD40" i="15"/>
  <c r="W40" i="15"/>
  <c r="V40" i="15"/>
  <c r="O40" i="15"/>
  <c r="N40" i="15"/>
  <c r="L40" i="15"/>
  <c r="I40" i="15"/>
  <c r="B40" i="15"/>
  <c r="AK39" i="15"/>
  <c r="AJ39" i="15"/>
  <c r="AH39" i="15"/>
  <c r="AG39" i="15"/>
  <c r="AE39" i="15"/>
  <c r="AD39" i="15"/>
  <c r="W39" i="15"/>
  <c r="V39" i="15"/>
  <c r="O39" i="15"/>
  <c r="N39" i="15"/>
  <c r="L39" i="15"/>
  <c r="I39" i="15"/>
  <c r="B39" i="15"/>
  <c r="AK38" i="15"/>
  <c r="AJ38" i="15"/>
  <c r="AH38" i="15"/>
  <c r="AG38" i="15"/>
  <c r="AE38" i="15"/>
  <c r="AD38" i="15"/>
  <c r="W38" i="15"/>
  <c r="V38" i="15"/>
  <c r="O38" i="15"/>
  <c r="N38" i="15"/>
  <c r="L38" i="15"/>
  <c r="I38" i="15"/>
  <c r="B38" i="15"/>
  <c r="AK37" i="15"/>
  <c r="AJ37" i="15"/>
  <c r="AH37" i="15"/>
  <c r="AG37" i="15"/>
  <c r="AE37" i="15"/>
  <c r="AD37" i="15"/>
  <c r="W37" i="15"/>
  <c r="V37" i="15"/>
  <c r="O37" i="15"/>
  <c r="N37" i="15"/>
  <c r="L37" i="15"/>
  <c r="I37" i="15"/>
  <c r="B37" i="15"/>
  <c r="AK36" i="15"/>
  <c r="AJ36" i="15"/>
  <c r="AH36" i="15"/>
  <c r="AG36" i="15"/>
  <c r="AE36" i="15"/>
  <c r="AD36" i="15"/>
  <c r="W36" i="15"/>
  <c r="V36" i="15"/>
  <c r="O36" i="15"/>
  <c r="N36" i="15"/>
  <c r="L36" i="15"/>
  <c r="I36" i="15"/>
  <c r="B36" i="15"/>
  <c r="AK35" i="15"/>
  <c r="AJ35" i="15"/>
  <c r="AH35" i="15"/>
  <c r="AG35" i="15"/>
  <c r="AE35" i="15"/>
  <c r="AD35" i="15"/>
  <c r="W35" i="15"/>
  <c r="V35" i="15"/>
  <c r="O35" i="15"/>
  <c r="N35" i="15"/>
  <c r="L35" i="15"/>
  <c r="I35" i="15"/>
  <c r="B35" i="15"/>
  <c r="AK34" i="15"/>
  <c r="AJ34" i="15"/>
  <c r="AH34" i="15"/>
  <c r="AG34" i="15"/>
  <c r="AE34" i="15"/>
  <c r="AD34" i="15"/>
  <c r="W34" i="15"/>
  <c r="V34" i="15"/>
  <c r="O34" i="15"/>
  <c r="N34" i="15"/>
  <c r="L34" i="15"/>
  <c r="I34" i="15"/>
  <c r="B34" i="15"/>
  <c r="AK33" i="15"/>
  <c r="AJ33" i="15"/>
  <c r="AH33" i="15"/>
  <c r="AG33" i="15"/>
  <c r="AE33" i="15"/>
  <c r="AD33" i="15"/>
  <c r="W33" i="15"/>
  <c r="V33" i="15"/>
  <c r="O33" i="15"/>
  <c r="N33" i="15"/>
  <c r="L33" i="15"/>
  <c r="I33" i="15"/>
  <c r="B33" i="15"/>
  <c r="AK32" i="15"/>
  <c r="AJ32" i="15"/>
  <c r="AH32" i="15"/>
  <c r="AG32" i="15"/>
  <c r="AE32" i="15"/>
  <c r="AD32" i="15"/>
  <c r="W32" i="15"/>
  <c r="V32" i="15"/>
  <c r="O32" i="15"/>
  <c r="N32" i="15"/>
  <c r="L32" i="15"/>
  <c r="I32" i="15"/>
  <c r="B32" i="15"/>
  <c r="AK31" i="15"/>
  <c r="AJ31" i="15"/>
  <c r="AH31" i="15"/>
  <c r="AG31" i="15"/>
  <c r="AE31" i="15"/>
  <c r="AD31" i="15"/>
  <c r="W31" i="15"/>
  <c r="V31" i="15"/>
  <c r="O31" i="15"/>
  <c r="N31" i="15"/>
  <c r="L31" i="15"/>
  <c r="I31" i="15"/>
  <c r="B31" i="15"/>
  <c r="AK30" i="15"/>
  <c r="AJ30" i="15"/>
  <c r="AH30" i="15"/>
  <c r="AG30" i="15"/>
  <c r="AE30" i="15"/>
  <c r="AD30" i="15"/>
  <c r="W30" i="15"/>
  <c r="V30" i="15"/>
  <c r="O30" i="15"/>
  <c r="N30" i="15"/>
  <c r="L30" i="15"/>
  <c r="I30" i="15"/>
  <c r="B30" i="15"/>
  <c r="AK29" i="15"/>
  <c r="AJ29" i="15"/>
  <c r="AH29" i="15"/>
  <c r="AG29" i="15"/>
  <c r="AE29" i="15"/>
  <c r="AD29" i="15"/>
  <c r="W29" i="15"/>
  <c r="V29" i="15"/>
  <c r="O29" i="15"/>
  <c r="N29" i="15"/>
  <c r="L29" i="15"/>
  <c r="I29" i="15"/>
  <c r="B29" i="15"/>
  <c r="AK28" i="15"/>
  <c r="AJ28" i="15"/>
  <c r="AH28" i="15"/>
  <c r="AG28" i="15"/>
  <c r="AE28" i="15"/>
  <c r="AD28" i="15"/>
  <c r="W28" i="15"/>
  <c r="V28" i="15"/>
  <c r="O28" i="15"/>
  <c r="N28" i="15"/>
  <c r="L28" i="15"/>
  <c r="I28" i="15"/>
  <c r="B28" i="15"/>
  <c r="AK27" i="15"/>
  <c r="AJ27" i="15"/>
  <c r="AH27" i="15"/>
  <c r="AG27" i="15"/>
  <c r="AE27" i="15"/>
  <c r="AD27" i="15"/>
  <c r="W27" i="15"/>
  <c r="V27" i="15"/>
  <c r="O27" i="15"/>
  <c r="N27" i="15"/>
  <c r="L27" i="15"/>
  <c r="I27" i="15"/>
  <c r="B27" i="15"/>
  <c r="AK26" i="15"/>
  <c r="AJ26" i="15"/>
  <c r="AH26" i="15"/>
  <c r="AG26" i="15"/>
  <c r="AE26" i="15"/>
  <c r="AD26" i="15"/>
  <c r="W26" i="15"/>
  <c r="V26" i="15"/>
  <c r="O26" i="15"/>
  <c r="N26" i="15"/>
  <c r="L26" i="15"/>
  <c r="I26" i="15"/>
  <c r="B26" i="15"/>
  <c r="AK25" i="15"/>
  <c r="AJ25" i="15"/>
  <c r="AH25" i="15"/>
  <c r="AG25" i="15"/>
  <c r="AE25" i="15"/>
  <c r="AD25" i="15"/>
  <c r="W25" i="15"/>
  <c r="V25" i="15"/>
  <c r="O25" i="15"/>
  <c r="N25" i="15"/>
  <c r="L25" i="15"/>
  <c r="I25" i="15"/>
  <c r="B25" i="15"/>
  <c r="AK24" i="15"/>
  <c r="AJ24" i="15"/>
  <c r="AH24" i="15"/>
  <c r="AG24" i="15"/>
  <c r="AE24" i="15"/>
  <c r="AD24" i="15"/>
  <c r="W24" i="15"/>
  <c r="V24" i="15"/>
  <c r="O24" i="15"/>
  <c r="N24" i="15"/>
  <c r="L24" i="15"/>
  <c r="I24" i="15"/>
  <c r="B24" i="15"/>
  <c r="AK23" i="15"/>
  <c r="AJ23" i="15"/>
  <c r="AH23" i="15"/>
  <c r="AG23" i="15"/>
  <c r="AE23" i="15"/>
  <c r="AD23" i="15"/>
  <c r="W23" i="15"/>
  <c r="V23" i="15"/>
  <c r="O23" i="15"/>
  <c r="N23" i="15"/>
  <c r="L23" i="15"/>
  <c r="I23" i="15"/>
  <c r="B23" i="15"/>
  <c r="AK22" i="15"/>
  <c r="AJ22" i="15"/>
  <c r="AH22" i="15"/>
  <c r="AG22" i="15"/>
  <c r="AE22" i="15"/>
  <c r="AD22" i="15"/>
  <c r="W22" i="15"/>
  <c r="V22" i="15"/>
  <c r="O22" i="15"/>
  <c r="N22" i="15"/>
  <c r="L22" i="15"/>
  <c r="I22" i="15"/>
  <c r="B22" i="15"/>
  <c r="AK21" i="15"/>
  <c r="AJ21" i="15"/>
  <c r="AH21" i="15"/>
  <c r="AG21" i="15"/>
  <c r="AE21" i="15"/>
  <c r="AD21" i="15"/>
  <c r="W21" i="15"/>
  <c r="V21" i="15"/>
  <c r="O21" i="15"/>
  <c r="N21" i="15"/>
  <c r="L21" i="15"/>
  <c r="I21" i="15"/>
  <c r="B21" i="15"/>
  <c r="AK20" i="15"/>
  <c r="AJ20" i="15"/>
  <c r="AH20" i="15"/>
  <c r="AG20" i="15"/>
  <c r="AE20" i="15"/>
  <c r="AD20" i="15"/>
  <c r="W20" i="15"/>
  <c r="V20" i="15"/>
  <c r="O20" i="15"/>
  <c r="N20" i="15"/>
  <c r="L20" i="15"/>
  <c r="I20" i="15"/>
  <c r="B20" i="15"/>
  <c r="AK19" i="15"/>
  <c r="AJ19" i="15"/>
  <c r="AH19" i="15"/>
  <c r="AG19" i="15"/>
  <c r="AE19" i="15"/>
  <c r="AD19" i="15"/>
  <c r="W19" i="15"/>
  <c r="V19" i="15"/>
  <c r="O19" i="15"/>
  <c r="N19" i="15"/>
  <c r="L19" i="15"/>
  <c r="I19" i="15"/>
  <c r="B19" i="15"/>
  <c r="AK18" i="15"/>
  <c r="AJ18" i="15"/>
  <c r="AH18" i="15"/>
  <c r="AG18" i="15"/>
  <c r="AE18" i="15"/>
  <c r="AD18" i="15"/>
  <c r="W18" i="15"/>
  <c r="V18" i="15"/>
  <c r="O18" i="15"/>
  <c r="N18" i="15"/>
  <c r="L18" i="15"/>
  <c r="I18" i="15"/>
  <c r="B18" i="15"/>
  <c r="AK17" i="15"/>
  <c r="AJ17" i="15"/>
  <c r="AH17" i="15"/>
  <c r="AG17" i="15"/>
  <c r="AE17" i="15"/>
  <c r="AD17" i="15"/>
  <c r="W17" i="15"/>
  <c r="V17" i="15"/>
  <c r="O17" i="15"/>
  <c r="N17" i="15"/>
  <c r="L17" i="15"/>
  <c r="I17" i="15"/>
  <c r="B17" i="15"/>
  <c r="AK16" i="15"/>
  <c r="AJ16" i="15"/>
  <c r="AH16" i="15"/>
  <c r="AG16" i="15"/>
  <c r="AE16" i="15"/>
  <c r="AD16" i="15"/>
  <c r="W16" i="15"/>
  <c r="V16" i="15"/>
  <c r="O16" i="15"/>
  <c r="N16" i="15"/>
  <c r="L16" i="15"/>
  <c r="I16" i="15"/>
  <c r="B16" i="15"/>
  <c r="AK15" i="15"/>
  <c r="AJ15" i="15"/>
  <c r="AH15" i="15"/>
  <c r="AG15" i="15"/>
  <c r="AE15" i="15"/>
  <c r="AD15" i="15"/>
  <c r="W15" i="15"/>
  <c r="V15" i="15"/>
  <c r="O15" i="15"/>
  <c r="N15" i="15"/>
  <c r="L15" i="15"/>
  <c r="I15" i="15"/>
  <c r="B15" i="15"/>
  <c r="AK14" i="15"/>
  <c r="AJ14" i="15"/>
  <c r="AH14" i="15"/>
  <c r="AG14" i="15"/>
  <c r="AE14" i="15"/>
  <c r="AD14" i="15"/>
  <c r="W14" i="15"/>
  <c r="V14" i="15"/>
  <c r="O14" i="15"/>
  <c r="N14" i="15"/>
  <c r="L14" i="15"/>
  <c r="I14" i="15"/>
  <c r="B14" i="15"/>
  <c r="AK13" i="15"/>
  <c r="AJ13" i="15"/>
  <c r="AH13" i="15"/>
  <c r="AG13" i="15"/>
  <c r="AE13" i="15"/>
  <c r="AD13" i="15"/>
  <c r="W13" i="15"/>
  <c r="V13" i="15"/>
  <c r="O13" i="15"/>
  <c r="N13" i="15"/>
  <c r="L13" i="15"/>
  <c r="I13" i="15"/>
  <c r="B13" i="15"/>
  <c r="AK12" i="15"/>
  <c r="AJ12" i="15"/>
  <c r="AH12" i="15"/>
  <c r="AG12" i="15"/>
  <c r="AE12" i="15"/>
  <c r="AD12" i="15"/>
  <c r="W12" i="15"/>
  <c r="V12" i="15"/>
  <c r="O12" i="15"/>
  <c r="N12" i="15"/>
  <c r="L12" i="15"/>
  <c r="I12" i="15"/>
  <c r="B12" i="15"/>
  <c r="AK11" i="15"/>
  <c r="AJ11" i="15"/>
  <c r="AH11" i="15"/>
  <c r="AG11" i="15"/>
  <c r="AE11" i="15"/>
  <c r="AD11" i="15"/>
  <c r="W11" i="15"/>
  <c r="V11" i="15"/>
  <c r="O11" i="15"/>
  <c r="N11" i="15"/>
  <c r="L11" i="15"/>
  <c r="I11" i="15"/>
  <c r="B11" i="15"/>
  <c r="AK10" i="15"/>
  <c r="AJ10" i="15"/>
  <c r="AH10" i="15"/>
  <c r="AG10" i="15"/>
  <c r="AE10" i="15"/>
  <c r="AD10" i="15"/>
  <c r="W10" i="15"/>
  <c r="V10" i="15"/>
  <c r="O10" i="15"/>
  <c r="N10" i="15"/>
  <c r="L10" i="15"/>
  <c r="I10" i="15"/>
  <c r="B10" i="15"/>
  <c r="AK9" i="15"/>
  <c r="AJ9" i="15"/>
  <c r="AH9" i="15"/>
  <c r="AG9" i="15"/>
  <c r="AE9" i="15"/>
  <c r="AD9" i="15"/>
  <c r="W9" i="15"/>
  <c r="V9" i="15"/>
  <c r="O9" i="15"/>
  <c r="N9" i="15"/>
  <c r="L9" i="15"/>
  <c r="I9" i="15"/>
  <c r="B9" i="15"/>
  <c r="AK8" i="15"/>
  <c r="AJ8" i="15"/>
  <c r="AH8" i="15"/>
  <c r="AG8" i="15"/>
  <c r="AE8" i="15"/>
  <c r="AD8" i="15"/>
  <c r="W8" i="15"/>
  <c r="V8" i="15"/>
  <c r="O8" i="15"/>
  <c r="N8" i="15"/>
  <c r="L8" i="15"/>
  <c r="I8" i="15"/>
  <c r="B8" i="15"/>
  <c r="AK7" i="15"/>
  <c r="AJ7" i="15"/>
  <c r="AH7" i="15"/>
  <c r="AG7" i="15"/>
  <c r="AE7" i="15"/>
  <c r="AD7" i="15"/>
  <c r="W7" i="15"/>
  <c r="V7" i="15"/>
  <c r="O7" i="15"/>
  <c r="N7" i="15"/>
  <c r="L7" i="15"/>
  <c r="I7" i="15"/>
  <c r="B7" i="15"/>
  <c r="AK6" i="15"/>
  <c r="AJ6" i="15"/>
  <c r="AH6" i="15"/>
  <c r="AG6" i="15"/>
  <c r="AE6" i="15"/>
  <c r="AD6" i="15"/>
  <c r="W6" i="15"/>
  <c r="V6" i="15"/>
  <c r="O6" i="15"/>
  <c r="N6" i="15"/>
  <c r="L6" i="15"/>
  <c r="I6" i="15"/>
  <c r="B6" i="15"/>
  <c r="B5" i="15"/>
  <c r="B7" i="7"/>
  <c r="B8" i="7"/>
  <c r="B9" i="7"/>
  <c r="B10" i="7"/>
  <c r="B11" i="7"/>
  <c r="V174" i="4"/>
  <c r="W174" i="4"/>
  <c r="AD174" i="4"/>
  <c r="AE174" i="4"/>
  <c r="AG174" i="4"/>
  <c r="AH174" i="4"/>
  <c r="AJ174" i="4"/>
  <c r="AK174" i="4"/>
  <c r="V175" i="4"/>
  <c r="W175" i="4"/>
  <c r="AD175" i="4"/>
  <c r="AE175" i="4"/>
  <c r="AG175" i="4"/>
  <c r="AH175" i="4"/>
  <c r="AJ175" i="4"/>
  <c r="AK175" i="4"/>
  <c r="V176" i="4"/>
  <c r="W176" i="4"/>
  <c r="AD176" i="4"/>
  <c r="AE176" i="4"/>
  <c r="AG176" i="4"/>
  <c r="AH176" i="4"/>
  <c r="AJ176" i="4"/>
  <c r="AK176" i="4"/>
  <c r="V177" i="4"/>
  <c r="W177" i="4"/>
  <c r="AD177" i="4"/>
  <c r="AE177" i="4"/>
  <c r="AG177" i="4"/>
  <c r="AH177" i="4"/>
  <c r="AJ177" i="4"/>
  <c r="AK177" i="4"/>
  <c r="V178" i="4"/>
  <c r="W178" i="4"/>
  <c r="AD178" i="4"/>
  <c r="AE178" i="4"/>
  <c r="AG178" i="4"/>
  <c r="AH178" i="4"/>
  <c r="AJ178" i="4"/>
  <c r="AK178" i="4"/>
  <c r="V179" i="4"/>
  <c r="W179" i="4"/>
  <c r="AD179" i="4"/>
  <c r="AE179" i="4"/>
  <c r="AG179" i="4"/>
  <c r="AH179" i="4"/>
  <c r="AJ179" i="4"/>
  <c r="AK179" i="4"/>
  <c r="V180" i="4"/>
  <c r="W180" i="4"/>
  <c r="AD180" i="4"/>
  <c r="AE180" i="4"/>
  <c r="AG180" i="4"/>
  <c r="AH180" i="4"/>
  <c r="AJ180" i="4"/>
  <c r="AK180" i="4"/>
  <c r="V181" i="4"/>
  <c r="W181" i="4"/>
  <c r="AD181" i="4"/>
  <c r="AE181" i="4"/>
  <c r="AG181" i="4"/>
  <c r="AH181" i="4"/>
  <c r="AJ181" i="4"/>
  <c r="AK181" i="4"/>
  <c r="V182" i="4"/>
  <c r="W182" i="4"/>
  <c r="AD182" i="4"/>
  <c r="AE182" i="4"/>
  <c r="AG182" i="4"/>
  <c r="AH182" i="4"/>
  <c r="AJ182" i="4"/>
  <c r="AK182" i="4"/>
  <c r="V183" i="4"/>
  <c r="W183" i="4"/>
  <c r="AD183" i="4"/>
  <c r="AE183" i="4"/>
  <c r="AG183" i="4"/>
  <c r="AH183" i="4"/>
  <c r="AJ183" i="4"/>
  <c r="AK183" i="4"/>
  <c r="V184" i="4"/>
  <c r="W184" i="4"/>
  <c r="AD184" i="4"/>
  <c r="AE184" i="4"/>
  <c r="AG184" i="4"/>
  <c r="AH184" i="4"/>
  <c r="AJ184" i="4"/>
  <c r="AK184" i="4"/>
  <c r="V185" i="4"/>
  <c r="W185" i="4"/>
  <c r="AD185" i="4"/>
  <c r="AE185" i="4"/>
  <c r="AG185" i="4"/>
  <c r="AH185" i="4"/>
  <c r="AJ185" i="4"/>
  <c r="AK185" i="4"/>
  <c r="V186" i="4"/>
  <c r="W186" i="4"/>
  <c r="AD186" i="4"/>
  <c r="AE186" i="4"/>
  <c r="AG186" i="4"/>
  <c r="AH186" i="4"/>
  <c r="AJ186" i="4"/>
  <c r="AK186" i="4"/>
  <c r="V187" i="4"/>
  <c r="W187" i="4"/>
  <c r="AD187" i="4"/>
  <c r="AE187" i="4"/>
  <c r="AG187" i="4"/>
  <c r="AH187" i="4"/>
  <c r="AJ187" i="4"/>
  <c r="AK187" i="4"/>
  <c r="V188" i="4"/>
  <c r="W188" i="4"/>
  <c r="AD188" i="4"/>
  <c r="AE188" i="4"/>
  <c r="AG188" i="4"/>
  <c r="AH188" i="4"/>
  <c r="AJ188" i="4"/>
  <c r="AK188" i="4"/>
  <c r="V189" i="4"/>
  <c r="W189" i="4"/>
  <c r="AD189" i="4"/>
  <c r="AE189" i="4"/>
  <c r="AG189" i="4"/>
  <c r="AH189" i="4"/>
  <c r="AJ189" i="4"/>
  <c r="AK189" i="4"/>
  <c r="V190" i="4"/>
  <c r="W190" i="4"/>
  <c r="AD190" i="4"/>
  <c r="AE190" i="4"/>
  <c r="AG190" i="4"/>
  <c r="AH190" i="4"/>
  <c r="AJ190" i="4"/>
  <c r="AK190" i="4"/>
  <c r="V191" i="4"/>
  <c r="W191" i="4"/>
  <c r="AD191" i="4"/>
  <c r="AE191" i="4"/>
  <c r="AG191" i="4"/>
  <c r="AH191" i="4"/>
  <c r="AJ191" i="4"/>
  <c r="AK191" i="4"/>
  <c r="V192" i="4"/>
  <c r="W192" i="4"/>
  <c r="AD192" i="4"/>
  <c r="AE192" i="4"/>
  <c r="AG192" i="4"/>
  <c r="AH192" i="4"/>
  <c r="AJ192" i="4"/>
  <c r="AK192" i="4"/>
  <c r="V193" i="4"/>
  <c r="W193" i="4"/>
  <c r="AD193" i="4"/>
  <c r="AE193" i="4"/>
  <c r="AG193" i="4"/>
  <c r="AH193" i="4"/>
  <c r="AJ193" i="4"/>
  <c r="AK193" i="4"/>
  <c r="V194" i="4"/>
  <c r="W194" i="4"/>
  <c r="AD194" i="4"/>
  <c r="AE194" i="4"/>
  <c r="AG194" i="4"/>
  <c r="AH194" i="4"/>
  <c r="AJ194" i="4"/>
  <c r="AK194" i="4"/>
  <c r="V195" i="4"/>
  <c r="W195" i="4"/>
  <c r="AD195" i="4"/>
  <c r="AE195" i="4"/>
  <c r="AG195" i="4"/>
  <c r="AH195" i="4"/>
  <c r="AJ195" i="4"/>
  <c r="AK195" i="4"/>
  <c r="V196" i="4"/>
  <c r="W196" i="4"/>
  <c r="AD196" i="4"/>
  <c r="AE196" i="4"/>
  <c r="AG196" i="4"/>
  <c r="AH196" i="4"/>
  <c r="AJ196" i="4"/>
  <c r="AK196" i="4"/>
  <c r="V197" i="4"/>
  <c r="W197" i="4"/>
  <c r="AD197" i="4"/>
  <c r="AE197" i="4"/>
  <c r="AG197" i="4"/>
  <c r="AH197" i="4"/>
  <c r="AJ197" i="4"/>
  <c r="AK197" i="4"/>
  <c r="V198" i="4"/>
  <c r="W198" i="4"/>
  <c r="AD198" i="4"/>
  <c r="AE198" i="4"/>
  <c r="AG198" i="4"/>
  <c r="AH198" i="4"/>
  <c r="AJ198" i="4"/>
  <c r="AK198" i="4"/>
  <c r="V199" i="4"/>
  <c r="W199" i="4"/>
  <c r="AD199" i="4"/>
  <c r="AE199" i="4"/>
  <c r="AG199" i="4"/>
  <c r="AH199" i="4"/>
  <c r="AJ199" i="4"/>
  <c r="AK199" i="4"/>
  <c r="V200" i="4"/>
  <c r="W200" i="4"/>
  <c r="AD200" i="4"/>
  <c r="AE200" i="4"/>
  <c r="AG200" i="4"/>
  <c r="AH200" i="4"/>
  <c r="AJ200" i="4"/>
  <c r="AK200" i="4"/>
  <c r="O173" i="4"/>
  <c r="N173" i="4" s="1"/>
  <c r="O174" i="4"/>
  <c r="N174" i="4" s="1"/>
  <c r="O175" i="4"/>
  <c r="N175" i="4" s="1"/>
  <c r="O176" i="4"/>
  <c r="N176" i="4" s="1"/>
  <c r="O177" i="4"/>
  <c r="N177" i="4" s="1"/>
  <c r="O178" i="4"/>
  <c r="N178" i="4" s="1"/>
  <c r="O179" i="4"/>
  <c r="N179" i="4" s="1"/>
  <c r="O180" i="4"/>
  <c r="N180" i="4" s="1"/>
  <c r="O181" i="4"/>
  <c r="N181" i="4" s="1"/>
  <c r="O182" i="4"/>
  <c r="N182" i="4" s="1"/>
  <c r="O183" i="4"/>
  <c r="N183" i="4" s="1"/>
  <c r="O184" i="4"/>
  <c r="N184" i="4" s="1"/>
  <c r="O185" i="4"/>
  <c r="N185" i="4" s="1"/>
  <c r="O186" i="4"/>
  <c r="N186" i="4" s="1"/>
  <c r="O187" i="4"/>
  <c r="N187" i="4" s="1"/>
  <c r="O188" i="4"/>
  <c r="N188" i="4" s="1"/>
  <c r="O189" i="4"/>
  <c r="N189" i="4" s="1"/>
  <c r="O190" i="4"/>
  <c r="N190" i="4" s="1"/>
  <c r="O191" i="4"/>
  <c r="N191" i="4" s="1"/>
  <c r="O192" i="4"/>
  <c r="N192" i="4" s="1"/>
  <c r="O193" i="4"/>
  <c r="N193" i="4" s="1"/>
  <c r="O194" i="4"/>
  <c r="N194" i="4" s="1"/>
  <c r="O195" i="4"/>
  <c r="N195" i="4" s="1"/>
  <c r="O196" i="4"/>
  <c r="N196" i="4" s="1"/>
  <c r="O197" i="4"/>
  <c r="N197" i="4" s="1"/>
  <c r="O198" i="4"/>
  <c r="N198" i="4" s="1"/>
  <c r="O199" i="4"/>
  <c r="N199" i="4" s="1"/>
  <c r="O200" i="4"/>
  <c r="N200" i="4" s="1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V56" i="4"/>
  <c r="W56" i="4"/>
  <c r="AD56" i="4"/>
  <c r="AE56" i="4"/>
  <c r="AG56" i="4"/>
  <c r="AH56" i="4"/>
  <c r="AJ56" i="4"/>
  <c r="AK56" i="4"/>
  <c r="V57" i="4"/>
  <c r="W57" i="4"/>
  <c r="AD57" i="4"/>
  <c r="AE57" i="4"/>
  <c r="AG57" i="4"/>
  <c r="AH57" i="4"/>
  <c r="AJ57" i="4"/>
  <c r="AK57" i="4"/>
  <c r="V58" i="4"/>
  <c r="W58" i="4"/>
  <c r="AD58" i="4"/>
  <c r="AE58" i="4"/>
  <c r="AG58" i="4"/>
  <c r="AH58" i="4"/>
  <c r="AJ58" i="4"/>
  <c r="AK58" i="4"/>
  <c r="V59" i="4"/>
  <c r="W59" i="4"/>
  <c r="AD59" i="4"/>
  <c r="AE59" i="4"/>
  <c r="AG59" i="4"/>
  <c r="AH59" i="4"/>
  <c r="AJ59" i="4"/>
  <c r="AK59" i="4"/>
  <c r="V60" i="4"/>
  <c r="W60" i="4"/>
  <c r="AD60" i="4"/>
  <c r="AE60" i="4"/>
  <c r="AG60" i="4"/>
  <c r="AH60" i="4"/>
  <c r="AJ60" i="4"/>
  <c r="AK60" i="4"/>
  <c r="V61" i="4"/>
  <c r="W61" i="4"/>
  <c r="AD61" i="4"/>
  <c r="AE61" i="4"/>
  <c r="AG61" i="4"/>
  <c r="AH61" i="4"/>
  <c r="AJ61" i="4"/>
  <c r="AK61" i="4"/>
  <c r="V62" i="4"/>
  <c r="W62" i="4"/>
  <c r="AD62" i="4"/>
  <c r="AE62" i="4"/>
  <c r="AG62" i="4"/>
  <c r="AH62" i="4"/>
  <c r="AJ62" i="4"/>
  <c r="AK62" i="4"/>
  <c r="V63" i="4"/>
  <c r="W63" i="4"/>
  <c r="AD63" i="4"/>
  <c r="AE63" i="4"/>
  <c r="AG63" i="4"/>
  <c r="AH63" i="4"/>
  <c r="AJ63" i="4"/>
  <c r="AK63" i="4"/>
  <c r="V64" i="4"/>
  <c r="W64" i="4"/>
  <c r="AD64" i="4"/>
  <c r="AE64" i="4"/>
  <c r="AG64" i="4"/>
  <c r="AH64" i="4"/>
  <c r="AJ64" i="4"/>
  <c r="AK64" i="4"/>
  <c r="V65" i="4"/>
  <c r="W65" i="4"/>
  <c r="AD65" i="4"/>
  <c r="AE65" i="4"/>
  <c r="AG65" i="4"/>
  <c r="AH65" i="4"/>
  <c r="AJ65" i="4"/>
  <c r="AK65" i="4"/>
  <c r="V66" i="4"/>
  <c r="W66" i="4"/>
  <c r="AD66" i="4"/>
  <c r="AE66" i="4"/>
  <c r="AG66" i="4"/>
  <c r="AH66" i="4"/>
  <c r="AJ66" i="4"/>
  <c r="AK66" i="4"/>
  <c r="V67" i="4"/>
  <c r="W67" i="4"/>
  <c r="AD67" i="4"/>
  <c r="AE67" i="4"/>
  <c r="AG67" i="4"/>
  <c r="AH67" i="4"/>
  <c r="AJ67" i="4"/>
  <c r="AK67" i="4"/>
  <c r="V68" i="4"/>
  <c r="W68" i="4"/>
  <c r="AD68" i="4"/>
  <c r="AE68" i="4"/>
  <c r="AG68" i="4"/>
  <c r="AH68" i="4"/>
  <c r="AJ68" i="4"/>
  <c r="AK68" i="4"/>
  <c r="V69" i="4"/>
  <c r="W69" i="4"/>
  <c r="AD69" i="4"/>
  <c r="AE69" i="4"/>
  <c r="AG69" i="4"/>
  <c r="AH69" i="4"/>
  <c r="AJ69" i="4"/>
  <c r="AK69" i="4"/>
  <c r="V70" i="4"/>
  <c r="W70" i="4"/>
  <c r="AD70" i="4"/>
  <c r="AE70" i="4"/>
  <c r="AG70" i="4"/>
  <c r="AH70" i="4"/>
  <c r="AJ70" i="4"/>
  <c r="AK70" i="4"/>
  <c r="V71" i="4"/>
  <c r="W71" i="4"/>
  <c r="AD71" i="4"/>
  <c r="AE71" i="4"/>
  <c r="AG71" i="4"/>
  <c r="AH71" i="4"/>
  <c r="AJ71" i="4"/>
  <c r="AK71" i="4"/>
  <c r="V72" i="4"/>
  <c r="W72" i="4"/>
  <c r="AD72" i="4"/>
  <c r="AE72" i="4"/>
  <c r="AG72" i="4"/>
  <c r="AH72" i="4"/>
  <c r="AJ72" i="4"/>
  <c r="AK72" i="4"/>
  <c r="V73" i="4"/>
  <c r="W73" i="4"/>
  <c r="AD73" i="4"/>
  <c r="AE73" i="4"/>
  <c r="AG73" i="4"/>
  <c r="AH73" i="4"/>
  <c r="AJ73" i="4"/>
  <c r="AK73" i="4"/>
  <c r="V74" i="4"/>
  <c r="W74" i="4"/>
  <c r="AD74" i="4"/>
  <c r="AE74" i="4"/>
  <c r="AG74" i="4"/>
  <c r="AH74" i="4"/>
  <c r="AJ74" i="4"/>
  <c r="AK74" i="4"/>
  <c r="V75" i="4"/>
  <c r="W75" i="4"/>
  <c r="AD75" i="4"/>
  <c r="AE75" i="4"/>
  <c r="AG75" i="4"/>
  <c r="AH75" i="4"/>
  <c r="AJ75" i="4"/>
  <c r="AK75" i="4"/>
  <c r="V76" i="4"/>
  <c r="W76" i="4"/>
  <c r="AD76" i="4"/>
  <c r="AE76" i="4"/>
  <c r="AG76" i="4"/>
  <c r="AH76" i="4"/>
  <c r="AJ76" i="4"/>
  <c r="AK76" i="4"/>
  <c r="V77" i="4"/>
  <c r="W77" i="4"/>
  <c r="AD77" i="4"/>
  <c r="AE77" i="4"/>
  <c r="AG77" i="4"/>
  <c r="AH77" i="4"/>
  <c r="AJ77" i="4"/>
  <c r="AK77" i="4"/>
  <c r="V78" i="4"/>
  <c r="W78" i="4"/>
  <c r="AD78" i="4"/>
  <c r="AE78" i="4"/>
  <c r="AG78" i="4"/>
  <c r="AH78" i="4"/>
  <c r="AJ78" i="4"/>
  <c r="AK78" i="4"/>
  <c r="V79" i="4"/>
  <c r="W79" i="4"/>
  <c r="AD79" i="4"/>
  <c r="AE79" i="4"/>
  <c r="AG79" i="4"/>
  <c r="AH79" i="4"/>
  <c r="AJ79" i="4"/>
  <c r="AK79" i="4"/>
  <c r="V80" i="4"/>
  <c r="W80" i="4"/>
  <c r="AD80" i="4"/>
  <c r="AE80" i="4"/>
  <c r="AG80" i="4"/>
  <c r="AH80" i="4"/>
  <c r="AJ80" i="4"/>
  <c r="AK80" i="4"/>
  <c r="V81" i="4"/>
  <c r="W81" i="4"/>
  <c r="AD81" i="4"/>
  <c r="AE81" i="4"/>
  <c r="AG81" i="4"/>
  <c r="AH81" i="4"/>
  <c r="AJ81" i="4"/>
  <c r="AK81" i="4"/>
  <c r="V82" i="4"/>
  <c r="W82" i="4"/>
  <c r="AD82" i="4"/>
  <c r="AE82" i="4"/>
  <c r="AG82" i="4"/>
  <c r="AH82" i="4"/>
  <c r="AJ82" i="4"/>
  <c r="AK82" i="4"/>
  <c r="V83" i="4"/>
  <c r="W83" i="4"/>
  <c r="AD83" i="4"/>
  <c r="AE83" i="4"/>
  <c r="AG83" i="4"/>
  <c r="AH83" i="4"/>
  <c r="AJ83" i="4"/>
  <c r="AK83" i="4"/>
  <c r="V84" i="4"/>
  <c r="W84" i="4"/>
  <c r="AD84" i="4"/>
  <c r="AE84" i="4"/>
  <c r="AG84" i="4"/>
  <c r="AH84" i="4"/>
  <c r="AJ84" i="4"/>
  <c r="AK84" i="4"/>
  <c r="V85" i="4"/>
  <c r="W85" i="4"/>
  <c r="AD85" i="4"/>
  <c r="AE85" i="4"/>
  <c r="AG85" i="4"/>
  <c r="AH85" i="4"/>
  <c r="AJ85" i="4"/>
  <c r="AK85" i="4"/>
  <c r="V86" i="4"/>
  <c r="W86" i="4"/>
  <c r="AD86" i="4"/>
  <c r="AE86" i="4"/>
  <c r="AG86" i="4"/>
  <c r="AH86" i="4"/>
  <c r="AJ86" i="4"/>
  <c r="AK86" i="4"/>
  <c r="V87" i="4"/>
  <c r="W87" i="4"/>
  <c r="AD87" i="4"/>
  <c r="AE87" i="4"/>
  <c r="AG87" i="4"/>
  <c r="AH87" i="4"/>
  <c r="AJ87" i="4"/>
  <c r="AK87" i="4"/>
  <c r="V88" i="4"/>
  <c r="W88" i="4"/>
  <c r="AD88" i="4"/>
  <c r="AE88" i="4"/>
  <c r="AG88" i="4"/>
  <c r="AH88" i="4"/>
  <c r="AJ88" i="4"/>
  <c r="AK88" i="4"/>
  <c r="V89" i="4"/>
  <c r="W89" i="4"/>
  <c r="AD89" i="4"/>
  <c r="AE89" i="4"/>
  <c r="AG89" i="4"/>
  <c r="AH89" i="4"/>
  <c r="AJ89" i="4"/>
  <c r="AK89" i="4"/>
  <c r="V90" i="4"/>
  <c r="W90" i="4"/>
  <c r="AD90" i="4"/>
  <c r="AE90" i="4"/>
  <c r="AG90" i="4"/>
  <c r="AH90" i="4"/>
  <c r="AJ90" i="4"/>
  <c r="AK90" i="4"/>
  <c r="V91" i="4"/>
  <c r="W91" i="4"/>
  <c r="AD91" i="4"/>
  <c r="AE91" i="4"/>
  <c r="AG91" i="4"/>
  <c r="AH91" i="4"/>
  <c r="AJ91" i="4"/>
  <c r="AK91" i="4"/>
  <c r="V92" i="4"/>
  <c r="W92" i="4"/>
  <c r="AD92" i="4"/>
  <c r="AE92" i="4"/>
  <c r="AG92" i="4"/>
  <c r="AH92" i="4"/>
  <c r="AJ92" i="4"/>
  <c r="AK92" i="4"/>
  <c r="V93" i="4"/>
  <c r="W93" i="4"/>
  <c r="AD93" i="4"/>
  <c r="AE93" i="4"/>
  <c r="AG93" i="4"/>
  <c r="AH93" i="4"/>
  <c r="AJ93" i="4"/>
  <c r="AK93" i="4"/>
  <c r="V94" i="4"/>
  <c r="W94" i="4"/>
  <c r="AD94" i="4"/>
  <c r="AE94" i="4"/>
  <c r="AG94" i="4"/>
  <c r="AH94" i="4"/>
  <c r="AJ94" i="4"/>
  <c r="AK94" i="4"/>
  <c r="V95" i="4"/>
  <c r="W95" i="4"/>
  <c r="AD95" i="4"/>
  <c r="AE95" i="4"/>
  <c r="AG95" i="4"/>
  <c r="AH95" i="4"/>
  <c r="AJ95" i="4"/>
  <c r="AK95" i="4"/>
  <c r="V96" i="4"/>
  <c r="W96" i="4"/>
  <c r="AD96" i="4"/>
  <c r="AE96" i="4"/>
  <c r="AG96" i="4"/>
  <c r="AH96" i="4"/>
  <c r="AJ96" i="4"/>
  <c r="AK96" i="4"/>
  <c r="V97" i="4"/>
  <c r="W97" i="4"/>
  <c r="AD97" i="4"/>
  <c r="AE97" i="4"/>
  <c r="AG97" i="4"/>
  <c r="AH97" i="4"/>
  <c r="AJ97" i="4"/>
  <c r="AK97" i="4"/>
  <c r="V98" i="4"/>
  <c r="W98" i="4"/>
  <c r="AD98" i="4"/>
  <c r="AE98" i="4"/>
  <c r="AG98" i="4"/>
  <c r="AH98" i="4"/>
  <c r="AJ98" i="4"/>
  <c r="AK98" i="4"/>
  <c r="V99" i="4"/>
  <c r="W99" i="4"/>
  <c r="AD99" i="4"/>
  <c r="AE99" i="4"/>
  <c r="AG99" i="4"/>
  <c r="AH99" i="4"/>
  <c r="AJ99" i="4"/>
  <c r="AK99" i="4"/>
  <c r="V100" i="4"/>
  <c r="W100" i="4"/>
  <c r="AD100" i="4"/>
  <c r="AE100" i="4"/>
  <c r="AG100" i="4"/>
  <c r="AH100" i="4"/>
  <c r="AJ100" i="4"/>
  <c r="AK100" i="4"/>
  <c r="V101" i="4"/>
  <c r="W101" i="4"/>
  <c r="AD101" i="4"/>
  <c r="AE101" i="4"/>
  <c r="AG101" i="4"/>
  <c r="AH101" i="4"/>
  <c r="AJ101" i="4"/>
  <c r="AK101" i="4"/>
  <c r="V102" i="4"/>
  <c r="W102" i="4"/>
  <c r="AD102" i="4"/>
  <c r="AE102" i="4"/>
  <c r="AG102" i="4"/>
  <c r="AH102" i="4"/>
  <c r="AJ102" i="4"/>
  <c r="AK102" i="4"/>
  <c r="V103" i="4"/>
  <c r="W103" i="4"/>
  <c r="AD103" i="4"/>
  <c r="AE103" i="4"/>
  <c r="AG103" i="4"/>
  <c r="AH103" i="4"/>
  <c r="AJ103" i="4"/>
  <c r="AK103" i="4"/>
  <c r="V104" i="4"/>
  <c r="W104" i="4"/>
  <c r="AD104" i="4"/>
  <c r="AE104" i="4"/>
  <c r="AG104" i="4"/>
  <c r="AH104" i="4"/>
  <c r="AJ104" i="4"/>
  <c r="AK104" i="4"/>
  <c r="V105" i="4"/>
  <c r="W105" i="4"/>
  <c r="AD105" i="4"/>
  <c r="AE105" i="4"/>
  <c r="AG105" i="4"/>
  <c r="AH105" i="4"/>
  <c r="AJ105" i="4"/>
  <c r="AK105" i="4"/>
  <c r="V106" i="4"/>
  <c r="W106" i="4"/>
  <c r="AD106" i="4"/>
  <c r="AE106" i="4"/>
  <c r="AG106" i="4"/>
  <c r="AH106" i="4"/>
  <c r="AJ106" i="4"/>
  <c r="AK106" i="4"/>
  <c r="V107" i="4"/>
  <c r="W107" i="4"/>
  <c r="AD107" i="4"/>
  <c r="AE107" i="4"/>
  <c r="AG107" i="4"/>
  <c r="AH107" i="4"/>
  <c r="AJ107" i="4"/>
  <c r="AK107" i="4"/>
  <c r="V108" i="4"/>
  <c r="W108" i="4"/>
  <c r="AD108" i="4"/>
  <c r="AE108" i="4"/>
  <c r="AG108" i="4"/>
  <c r="AH108" i="4"/>
  <c r="AJ108" i="4"/>
  <c r="AK108" i="4"/>
  <c r="V109" i="4"/>
  <c r="W109" i="4"/>
  <c r="AD109" i="4"/>
  <c r="AE109" i="4"/>
  <c r="AG109" i="4"/>
  <c r="AH109" i="4"/>
  <c r="AJ109" i="4"/>
  <c r="AK109" i="4"/>
  <c r="V110" i="4"/>
  <c r="W110" i="4"/>
  <c r="AD110" i="4"/>
  <c r="AE110" i="4"/>
  <c r="AG110" i="4"/>
  <c r="AH110" i="4"/>
  <c r="AJ110" i="4"/>
  <c r="AK110" i="4"/>
  <c r="V111" i="4"/>
  <c r="W111" i="4"/>
  <c r="AD111" i="4"/>
  <c r="AE111" i="4"/>
  <c r="AG111" i="4"/>
  <c r="AH111" i="4"/>
  <c r="AJ111" i="4"/>
  <c r="AK111" i="4"/>
  <c r="V112" i="4"/>
  <c r="W112" i="4"/>
  <c r="AD112" i="4"/>
  <c r="AE112" i="4"/>
  <c r="AG112" i="4"/>
  <c r="AH112" i="4"/>
  <c r="AJ112" i="4"/>
  <c r="AK112" i="4"/>
  <c r="V113" i="4"/>
  <c r="W113" i="4"/>
  <c r="AD113" i="4"/>
  <c r="AE113" i="4"/>
  <c r="AG113" i="4"/>
  <c r="AH113" i="4"/>
  <c r="AJ113" i="4"/>
  <c r="AK113" i="4"/>
  <c r="V114" i="4"/>
  <c r="W114" i="4"/>
  <c r="AD114" i="4"/>
  <c r="AE114" i="4"/>
  <c r="AG114" i="4"/>
  <c r="AH114" i="4"/>
  <c r="AJ114" i="4"/>
  <c r="AK114" i="4"/>
  <c r="V115" i="4"/>
  <c r="W115" i="4"/>
  <c r="AD115" i="4"/>
  <c r="AE115" i="4"/>
  <c r="AG115" i="4"/>
  <c r="AH115" i="4"/>
  <c r="AJ115" i="4"/>
  <c r="AK115" i="4"/>
  <c r="V116" i="4"/>
  <c r="W116" i="4"/>
  <c r="AD116" i="4"/>
  <c r="AE116" i="4"/>
  <c r="AG116" i="4"/>
  <c r="AH116" i="4"/>
  <c r="AJ116" i="4"/>
  <c r="AK116" i="4"/>
  <c r="V117" i="4"/>
  <c r="W117" i="4"/>
  <c r="AD117" i="4"/>
  <c r="AE117" i="4"/>
  <c r="AG117" i="4"/>
  <c r="AH117" i="4"/>
  <c r="AJ117" i="4"/>
  <c r="AK117" i="4"/>
  <c r="V118" i="4"/>
  <c r="W118" i="4"/>
  <c r="AD118" i="4"/>
  <c r="AE118" i="4"/>
  <c r="AG118" i="4"/>
  <c r="AH118" i="4"/>
  <c r="AJ118" i="4"/>
  <c r="AK118" i="4"/>
  <c r="V119" i="4"/>
  <c r="W119" i="4"/>
  <c r="AD119" i="4"/>
  <c r="AE119" i="4"/>
  <c r="AG119" i="4"/>
  <c r="AH119" i="4"/>
  <c r="AJ119" i="4"/>
  <c r="AK119" i="4"/>
  <c r="V120" i="4"/>
  <c r="W120" i="4"/>
  <c r="AD120" i="4"/>
  <c r="AE120" i="4"/>
  <c r="AG120" i="4"/>
  <c r="AH120" i="4"/>
  <c r="AJ120" i="4"/>
  <c r="AK120" i="4"/>
  <c r="V121" i="4"/>
  <c r="W121" i="4"/>
  <c r="AD121" i="4"/>
  <c r="AE121" i="4"/>
  <c r="AG121" i="4"/>
  <c r="AH121" i="4"/>
  <c r="AJ121" i="4"/>
  <c r="AK121" i="4"/>
  <c r="V122" i="4"/>
  <c r="W122" i="4"/>
  <c r="AD122" i="4"/>
  <c r="AE122" i="4"/>
  <c r="AG122" i="4"/>
  <c r="AH122" i="4"/>
  <c r="AJ122" i="4"/>
  <c r="AK122" i="4"/>
  <c r="V123" i="4"/>
  <c r="W123" i="4"/>
  <c r="AD123" i="4"/>
  <c r="AE123" i="4"/>
  <c r="AG123" i="4"/>
  <c r="AH123" i="4"/>
  <c r="AJ123" i="4"/>
  <c r="AK123" i="4"/>
  <c r="V124" i="4"/>
  <c r="W124" i="4"/>
  <c r="AD124" i="4"/>
  <c r="AE124" i="4"/>
  <c r="AG124" i="4"/>
  <c r="AH124" i="4"/>
  <c r="AJ124" i="4"/>
  <c r="AK124" i="4"/>
  <c r="V125" i="4"/>
  <c r="W125" i="4"/>
  <c r="AD125" i="4"/>
  <c r="AE125" i="4"/>
  <c r="AG125" i="4"/>
  <c r="AH125" i="4"/>
  <c r="AJ125" i="4"/>
  <c r="AK125" i="4"/>
  <c r="V126" i="4"/>
  <c r="W126" i="4"/>
  <c r="AD126" i="4"/>
  <c r="AE126" i="4"/>
  <c r="AG126" i="4"/>
  <c r="AH126" i="4"/>
  <c r="AJ126" i="4"/>
  <c r="AK126" i="4"/>
  <c r="V127" i="4"/>
  <c r="W127" i="4"/>
  <c r="AD127" i="4"/>
  <c r="AE127" i="4"/>
  <c r="AG127" i="4"/>
  <c r="AH127" i="4"/>
  <c r="AJ127" i="4"/>
  <c r="AK127" i="4"/>
  <c r="V128" i="4"/>
  <c r="W128" i="4"/>
  <c r="AD128" i="4"/>
  <c r="AE128" i="4"/>
  <c r="AG128" i="4"/>
  <c r="AH128" i="4"/>
  <c r="AJ128" i="4"/>
  <c r="AK128" i="4"/>
  <c r="V129" i="4"/>
  <c r="W129" i="4"/>
  <c r="AD129" i="4"/>
  <c r="AE129" i="4"/>
  <c r="AG129" i="4"/>
  <c r="AH129" i="4"/>
  <c r="AJ129" i="4"/>
  <c r="AK129" i="4"/>
  <c r="V130" i="4"/>
  <c r="W130" i="4"/>
  <c r="AD130" i="4"/>
  <c r="AE130" i="4"/>
  <c r="AG130" i="4"/>
  <c r="AH130" i="4"/>
  <c r="AJ130" i="4"/>
  <c r="AK130" i="4"/>
  <c r="V131" i="4"/>
  <c r="W131" i="4"/>
  <c r="AD131" i="4"/>
  <c r="AE131" i="4"/>
  <c r="AG131" i="4"/>
  <c r="AH131" i="4"/>
  <c r="AJ131" i="4"/>
  <c r="AK131" i="4"/>
  <c r="V132" i="4"/>
  <c r="W132" i="4"/>
  <c r="AD132" i="4"/>
  <c r="AE132" i="4"/>
  <c r="AG132" i="4"/>
  <c r="AH132" i="4"/>
  <c r="AJ132" i="4"/>
  <c r="AK132" i="4"/>
  <c r="V133" i="4"/>
  <c r="W133" i="4"/>
  <c r="AD133" i="4"/>
  <c r="AE133" i="4"/>
  <c r="AG133" i="4"/>
  <c r="AH133" i="4"/>
  <c r="AJ133" i="4"/>
  <c r="AK133" i="4"/>
  <c r="V134" i="4"/>
  <c r="W134" i="4"/>
  <c r="AD134" i="4"/>
  <c r="AE134" i="4"/>
  <c r="AG134" i="4"/>
  <c r="AH134" i="4"/>
  <c r="AJ134" i="4"/>
  <c r="AK134" i="4"/>
  <c r="V135" i="4"/>
  <c r="W135" i="4"/>
  <c r="AD135" i="4"/>
  <c r="AE135" i="4"/>
  <c r="AG135" i="4"/>
  <c r="AH135" i="4"/>
  <c r="AJ135" i="4"/>
  <c r="AK135" i="4"/>
  <c r="V136" i="4"/>
  <c r="W136" i="4"/>
  <c r="AD136" i="4"/>
  <c r="AE136" i="4"/>
  <c r="AG136" i="4"/>
  <c r="AH136" i="4"/>
  <c r="AJ136" i="4"/>
  <c r="AK136" i="4"/>
  <c r="V137" i="4"/>
  <c r="W137" i="4"/>
  <c r="AD137" i="4"/>
  <c r="AE137" i="4"/>
  <c r="AG137" i="4"/>
  <c r="AH137" i="4"/>
  <c r="AJ137" i="4"/>
  <c r="AK137" i="4"/>
  <c r="V138" i="4"/>
  <c r="W138" i="4"/>
  <c r="AD138" i="4"/>
  <c r="AE138" i="4"/>
  <c r="AG138" i="4"/>
  <c r="AH138" i="4"/>
  <c r="AJ138" i="4"/>
  <c r="AK138" i="4"/>
  <c r="V139" i="4"/>
  <c r="W139" i="4"/>
  <c r="AD139" i="4"/>
  <c r="AE139" i="4"/>
  <c r="AG139" i="4"/>
  <c r="AH139" i="4"/>
  <c r="AJ139" i="4"/>
  <c r="AK139" i="4"/>
  <c r="V140" i="4"/>
  <c r="W140" i="4"/>
  <c r="AD140" i="4"/>
  <c r="AE140" i="4"/>
  <c r="AG140" i="4"/>
  <c r="AH140" i="4"/>
  <c r="AJ140" i="4"/>
  <c r="AK140" i="4"/>
  <c r="V141" i="4"/>
  <c r="W141" i="4"/>
  <c r="AD141" i="4"/>
  <c r="AE141" i="4"/>
  <c r="AG141" i="4"/>
  <c r="AH141" i="4"/>
  <c r="AJ141" i="4"/>
  <c r="AK141" i="4"/>
  <c r="V142" i="4"/>
  <c r="W142" i="4"/>
  <c r="AD142" i="4"/>
  <c r="AE142" i="4"/>
  <c r="AG142" i="4"/>
  <c r="AH142" i="4"/>
  <c r="AJ142" i="4"/>
  <c r="AK142" i="4"/>
  <c r="V143" i="4"/>
  <c r="W143" i="4"/>
  <c r="AD143" i="4"/>
  <c r="AE143" i="4"/>
  <c r="AG143" i="4"/>
  <c r="AH143" i="4"/>
  <c r="AJ143" i="4"/>
  <c r="AK143" i="4"/>
  <c r="V144" i="4"/>
  <c r="W144" i="4"/>
  <c r="AD144" i="4"/>
  <c r="AE144" i="4"/>
  <c r="AG144" i="4"/>
  <c r="AH144" i="4"/>
  <c r="AJ144" i="4"/>
  <c r="AK144" i="4"/>
  <c r="V145" i="4"/>
  <c r="W145" i="4"/>
  <c r="AD145" i="4"/>
  <c r="AE145" i="4"/>
  <c r="AG145" i="4"/>
  <c r="AH145" i="4"/>
  <c r="AJ145" i="4"/>
  <c r="AK145" i="4"/>
  <c r="V146" i="4"/>
  <c r="W146" i="4"/>
  <c r="AD146" i="4"/>
  <c r="AE146" i="4"/>
  <c r="AG146" i="4"/>
  <c r="AH146" i="4"/>
  <c r="AJ146" i="4"/>
  <c r="AK146" i="4"/>
  <c r="V147" i="4"/>
  <c r="W147" i="4"/>
  <c r="AD147" i="4"/>
  <c r="AE147" i="4"/>
  <c r="AG147" i="4"/>
  <c r="AH147" i="4"/>
  <c r="AJ147" i="4"/>
  <c r="AK147" i="4"/>
  <c r="V148" i="4"/>
  <c r="W148" i="4"/>
  <c r="AD148" i="4"/>
  <c r="AE148" i="4"/>
  <c r="AG148" i="4"/>
  <c r="AH148" i="4"/>
  <c r="AJ148" i="4"/>
  <c r="AK148" i="4"/>
  <c r="V149" i="4"/>
  <c r="W149" i="4"/>
  <c r="AD149" i="4"/>
  <c r="AE149" i="4"/>
  <c r="AG149" i="4"/>
  <c r="AH149" i="4"/>
  <c r="AJ149" i="4"/>
  <c r="AK149" i="4"/>
  <c r="V150" i="4"/>
  <c r="W150" i="4"/>
  <c r="AD150" i="4"/>
  <c r="AE150" i="4"/>
  <c r="AG150" i="4"/>
  <c r="AH150" i="4"/>
  <c r="AJ150" i="4"/>
  <c r="AK150" i="4"/>
  <c r="V151" i="4"/>
  <c r="W151" i="4"/>
  <c r="AD151" i="4"/>
  <c r="AE151" i="4"/>
  <c r="AG151" i="4"/>
  <c r="AH151" i="4"/>
  <c r="AJ151" i="4"/>
  <c r="AK151" i="4"/>
  <c r="V152" i="4"/>
  <c r="W152" i="4"/>
  <c r="AD152" i="4"/>
  <c r="AE152" i="4"/>
  <c r="AG152" i="4"/>
  <c r="AH152" i="4"/>
  <c r="AJ152" i="4"/>
  <c r="AK152" i="4"/>
  <c r="V153" i="4"/>
  <c r="W153" i="4"/>
  <c r="AD153" i="4"/>
  <c r="AE153" i="4"/>
  <c r="AG153" i="4"/>
  <c r="AH153" i="4"/>
  <c r="AJ153" i="4"/>
  <c r="AK153" i="4"/>
  <c r="V154" i="4"/>
  <c r="W154" i="4"/>
  <c r="AD154" i="4"/>
  <c r="AE154" i="4"/>
  <c r="AG154" i="4"/>
  <c r="AH154" i="4"/>
  <c r="AJ154" i="4"/>
  <c r="AK154" i="4"/>
  <c r="V155" i="4"/>
  <c r="W155" i="4"/>
  <c r="AD155" i="4"/>
  <c r="AE155" i="4"/>
  <c r="AG155" i="4"/>
  <c r="AH155" i="4"/>
  <c r="AJ155" i="4"/>
  <c r="AK155" i="4"/>
  <c r="V156" i="4"/>
  <c r="W156" i="4"/>
  <c r="AD156" i="4"/>
  <c r="AE156" i="4"/>
  <c r="AG156" i="4"/>
  <c r="AH156" i="4"/>
  <c r="AJ156" i="4"/>
  <c r="AK156" i="4"/>
  <c r="V157" i="4"/>
  <c r="W157" i="4"/>
  <c r="AD157" i="4"/>
  <c r="AE157" i="4"/>
  <c r="AG157" i="4"/>
  <c r="AH157" i="4"/>
  <c r="AJ157" i="4"/>
  <c r="AK157" i="4"/>
  <c r="V158" i="4"/>
  <c r="W158" i="4"/>
  <c r="AD158" i="4"/>
  <c r="AE158" i="4"/>
  <c r="AG158" i="4"/>
  <c r="AH158" i="4"/>
  <c r="AJ158" i="4"/>
  <c r="AK158" i="4"/>
  <c r="V159" i="4"/>
  <c r="W159" i="4"/>
  <c r="AD159" i="4"/>
  <c r="AE159" i="4"/>
  <c r="AG159" i="4"/>
  <c r="AH159" i="4"/>
  <c r="AJ159" i="4"/>
  <c r="AK159" i="4"/>
  <c r="V160" i="4"/>
  <c r="W160" i="4"/>
  <c r="AD160" i="4"/>
  <c r="AE160" i="4"/>
  <c r="AG160" i="4"/>
  <c r="AH160" i="4"/>
  <c r="AJ160" i="4"/>
  <c r="AK160" i="4"/>
  <c r="V161" i="4"/>
  <c r="W161" i="4"/>
  <c r="AD161" i="4"/>
  <c r="AE161" i="4"/>
  <c r="AG161" i="4"/>
  <c r="AH161" i="4"/>
  <c r="AJ161" i="4"/>
  <c r="AK161" i="4"/>
  <c r="V162" i="4"/>
  <c r="W162" i="4"/>
  <c r="AD162" i="4"/>
  <c r="AE162" i="4"/>
  <c r="AG162" i="4"/>
  <c r="AH162" i="4"/>
  <c r="AJ162" i="4"/>
  <c r="AK162" i="4"/>
  <c r="V163" i="4"/>
  <c r="W163" i="4"/>
  <c r="AD163" i="4"/>
  <c r="AE163" i="4"/>
  <c r="AG163" i="4"/>
  <c r="AH163" i="4"/>
  <c r="AJ163" i="4"/>
  <c r="AK163" i="4"/>
  <c r="V164" i="4"/>
  <c r="W164" i="4"/>
  <c r="AD164" i="4"/>
  <c r="AE164" i="4"/>
  <c r="AG164" i="4"/>
  <c r="AH164" i="4"/>
  <c r="AJ164" i="4"/>
  <c r="AK164" i="4"/>
  <c r="V165" i="4"/>
  <c r="W165" i="4"/>
  <c r="AD165" i="4"/>
  <c r="AE165" i="4"/>
  <c r="AG165" i="4"/>
  <c r="AH165" i="4"/>
  <c r="AJ165" i="4"/>
  <c r="AK165" i="4"/>
  <c r="V166" i="4"/>
  <c r="W166" i="4"/>
  <c r="AD166" i="4"/>
  <c r="AE166" i="4"/>
  <c r="AG166" i="4"/>
  <c r="AH166" i="4"/>
  <c r="AJ166" i="4"/>
  <c r="AK166" i="4"/>
  <c r="V167" i="4"/>
  <c r="W167" i="4"/>
  <c r="AD167" i="4"/>
  <c r="AE167" i="4"/>
  <c r="AG167" i="4"/>
  <c r="AH167" i="4"/>
  <c r="AJ167" i="4"/>
  <c r="AK167" i="4"/>
  <c r="V168" i="4"/>
  <c r="W168" i="4"/>
  <c r="AD168" i="4"/>
  <c r="AE168" i="4"/>
  <c r="AG168" i="4"/>
  <c r="AH168" i="4"/>
  <c r="AJ168" i="4"/>
  <c r="AK168" i="4"/>
  <c r="V169" i="4"/>
  <c r="W169" i="4"/>
  <c r="AD169" i="4"/>
  <c r="AE169" i="4"/>
  <c r="AG169" i="4"/>
  <c r="AH169" i="4"/>
  <c r="AJ169" i="4"/>
  <c r="AK169" i="4"/>
  <c r="V170" i="4"/>
  <c r="W170" i="4"/>
  <c r="AD170" i="4"/>
  <c r="AE170" i="4"/>
  <c r="AG170" i="4"/>
  <c r="AH170" i="4"/>
  <c r="AJ170" i="4"/>
  <c r="AK170" i="4"/>
  <c r="V171" i="4"/>
  <c r="W171" i="4"/>
  <c r="AD171" i="4"/>
  <c r="AE171" i="4"/>
  <c r="AG171" i="4"/>
  <c r="AH171" i="4"/>
  <c r="AJ171" i="4"/>
  <c r="AK171" i="4"/>
  <c r="V172" i="4"/>
  <c r="W172" i="4"/>
  <c r="AD172" i="4"/>
  <c r="AE172" i="4"/>
  <c r="AG172" i="4"/>
  <c r="AH172" i="4"/>
  <c r="AJ172" i="4"/>
  <c r="AK172" i="4"/>
  <c r="V173" i="4"/>
  <c r="W173" i="4"/>
  <c r="AD173" i="4"/>
  <c r="AE173" i="4"/>
  <c r="AG173" i="4"/>
  <c r="AH173" i="4"/>
  <c r="AJ173" i="4"/>
  <c r="AK173" i="4"/>
  <c r="O111" i="4"/>
  <c r="N111" i="4" s="1"/>
  <c r="O112" i="4"/>
  <c r="N112" i="4" s="1"/>
  <c r="O113" i="4"/>
  <c r="N113" i="4" s="1"/>
  <c r="O114" i="4"/>
  <c r="N114" i="4" s="1"/>
  <c r="O115" i="4"/>
  <c r="N115" i="4" s="1"/>
  <c r="O116" i="4"/>
  <c r="N116" i="4" s="1"/>
  <c r="O117" i="4"/>
  <c r="N117" i="4" s="1"/>
  <c r="O118" i="4"/>
  <c r="N118" i="4" s="1"/>
  <c r="O119" i="4"/>
  <c r="N119" i="4" s="1"/>
  <c r="O120" i="4"/>
  <c r="N120" i="4" s="1"/>
  <c r="O121" i="4"/>
  <c r="N121" i="4" s="1"/>
  <c r="O122" i="4"/>
  <c r="N122" i="4" s="1"/>
  <c r="O123" i="4"/>
  <c r="N123" i="4" s="1"/>
  <c r="O124" i="4"/>
  <c r="N124" i="4" s="1"/>
  <c r="O125" i="4"/>
  <c r="N125" i="4" s="1"/>
  <c r="O126" i="4"/>
  <c r="N126" i="4" s="1"/>
  <c r="O127" i="4"/>
  <c r="N127" i="4" s="1"/>
  <c r="O128" i="4"/>
  <c r="N128" i="4" s="1"/>
  <c r="O129" i="4"/>
  <c r="N129" i="4" s="1"/>
  <c r="O130" i="4"/>
  <c r="N130" i="4" s="1"/>
  <c r="O131" i="4"/>
  <c r="N131" i="4" s="1"/>
  <c r="O132" i="4"/>
  <c r="N132" i="4" s="1"/>
  <c r="O133" i="4"/>
  <c r="N133" i="4" s="1"/>
  <c r="O134" i="4"/>
  <c r="N134" i="4" s="1"/>
  <c r="O135" i="4"/>
  <c r="N135" i="4" s="1"/>
  <c r="O136" i="4"/>
  <c r="N136" i="4" s="1"/>
  <c r="O137" i="4"/>
  <c r="N137" i="4" s="1"/>
  <c r="O138" i="4"/>
  <c r="N138" i="4" s="1"/>
  <c r="O139" i="4"/>
  <c r="N139" i="4" s="1"/>
  <c r="O140" i="4"/>
  <c r="N140" i="4" s="1"/>
  <c r="O141" i="4"/>
  <c r="N141" i="4" s="1"/>
  <c r="O142" i="4"/>
  <c r="N142" i="4" s="1"/>
  <c r="O143" i="4"/>
  <c r="N143" i="4" s="1"/>
  <c r="O144" i="4"/>
  <c r="N144" i="4" s="1"/>
  <c r="O145" i="4"/>
  <c r="N145" i="4" s="1"/>
  <c r="O146" i="4"/>
  <c r="N146" i="4" s="1"/>
  <c r="O147" i="4"/>
  <c r="N147" i="4" s="1"/>
  <c r="O148" i="4"/>
  <c r="N148" i="4" s="1"/>
  <c r="O149" i="4"/>
  <c r="N149" i="4" s="1"/>
  <c r="O150" i="4"/>
  <c r="N150" i="4" s="1"/>
  <c r="O151" i="4"/>
  <c r="N151" i="4" s="1"/>
  <c r="O152" i="4"/>
  <c r="N152" i="4" s="1"/>
  <c r="O153" i="4"/>
  <c r="N153" i="4" s="1"/>
  <c r="O154" i="4"/>
  <c r="N154" i="4" s="1"/>
  <c r="O155" i="4"/>
  <c r="N155" i="4" s="1"/>
  <c r="O156" i="4"/>
  <c r="N156" i="4" s="1"/>
  <c r="O157" i="4"/>
  <c r="N157" i="4" s="1"/>
  <c r="O158" i="4"/>
  <c r="N158" i="4" s="1"/>
  <c r="O159" i="4"/>
  <c r="N159" i="4" s="1"/>
  <c r="O160" i="4"/>
  <c r="N160" i="4" s="1"/>
  <c r="O161" i="4"/>
  <c r="N161" i="4" s="1"/>
  <c r="O162" i="4"/>
  <c r="N162" i="4" s="1"/>
  <c r="O163" i="4"/>
  <c r="N163" i="4" s="1"/>
  <c r="O164" i="4"/>
  <c r="N164" i="4" s="1"/>
  <c r="O165" i="4"/>
  <c r="N165" i="4" s="1"/>
  <c r="O166" i="4"/>
  <c r="N166" i="4" s="1"/>
  <c r="O167" i="4"/>
  <c r="N167" i="4" s="1"/>
  <c r="O168" i="4"/>
  <c r="N168" i="4" s="1"/>
  <c r="O169" i="4"/>
  <c r="N169" i="4" s="1"/>
  <c r="O170" i="4"/>
  <c r="N170" i="4" s="1"/>
  <c r="O171" i="4"/>
  <c r="N171" i="4" s="1"/>
  <c r="O172" i="4"/>
  <c r="N172" i="4" s="1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O110" i="4"/>
  <c r="N110" i="4" s="1"/>
  <c r="O109" i="4"/>
  <c r="N109" i="4" s="1"/>
  <c r="O108" i="4"/>
  <c r="N108" i="4" s="1"/>
  <c r="O107" i="4"/>
  <c r="N107" i="4" s="1"/>
  <c r="O106" i="4"/>
  <c r="N106" i="4" s="1"/>
  <c r="O105" i="4"/>
  <c r="N105" i="4" s="1"/>
  <c r="O104" i="4"/>
  <c r="N104" i="4" s="1"/>
  <c r="O103" i="4"/>
  <c r="N103" i="4" s="1"/>
  <c r="O102" i="4"/>
  <c r="N102" i="4" s="1"/>
  <c r="O101" i="4"/>
  <c r="N101" i="4" s="1"/>
  <c r="O100" i="4"/>
  <c r="N100" i="4" s="1"/>
  <c r="O99" i="4"/>
  <c r="N99" i="4" s="1"/>
  <c r="O98" i="4"/>
  <c r="N98" i="4" s="1"/>
  <c r="O97" i="4"/>
  <c r="N97" i="4" s="1"/>
  <c r="O96" i="4"/>
  <c r="N96" i="4" s="1"/>
  <c r="O95" i="4"/>
  <c r="N95" i="4" s="1"/>
  <c r="O94" i="4"/>
  <c r="N94" i="4" s="1"/>
  <c r="O93" i="4"/>
  <c r="N93" i="4" s="1"/>
  <c r="O92" i="4"/>
  <c r="N92" i="4" s="1"/>
  <c r="O91" i="4"/>
  <c r="N91" i="4" s="1"/>
  <c r="O90" i="4"/>
  <c r="N90" i="4" s="1"/>
  <c r="O89" i="4"/>
  <c r="N89" i="4" s="1"/>
  <c r="O88" i="4"/>
  <c r="N88" i="4" s="1"/>
  <c r="O87" i="4"/>
  <c r="N87" i="4" s="1"/>
  <c r="O86" i="4"/>
  <c r="N86" i="4" s="1"/>
  <c r="O85" i="4"/>
  <c r="N85" i="4" s="1"/>
  <c r="O84" i="4"/>
  <c r="N84" i="4" s="1"/>
  <c r="O83" i="4"/>
  <c r="N83" i="4" s="1"/>
  <c r="O82" i="4"/>
  <c r="N82" i="4" s="1"/>
  <c r="O81" i="4"/>
  <c r="N81" i="4" s="1"/>
  <c r="O80" i="4"/>
  <c r="N80" i="4" s="1"/>
  <c r="O79" i="4"/>
  <c r="N79" i="4" s="1"/>
  <c r="O78" i="4"/>
  <c r="N78" i="4" s="1"/>
  <c r="O77" i="4"/>
  <c r="N77" i="4" s="1"/>
  <c r="O76" i="4"/>
  <c r="N76" i="4" s="1"/>
  <c r="O75" i="4"/>
  <c r="N75" i="4" s="1"/>
  <c r="O74" i="4"/>
  <c r="N74" i="4" s="1"/>
  <c r="O73" i="4"/>
  <c r="N73" i="4" s="1"/>
  <c r="O72" i="4"/>
  <c r="N72" i="4" s="1"/>
  <c r="O71" i="4"/>
  <c r="N71" i="4" s="1"/>
  <c r="O70" i="4"/>
  <c r="N70" i="4" s="1"/>
  <c r="O69" i="4"/>
  <c r="N69" i="4" s="1"/>
  <c r="O68" i="4"/>
  <c r="N68" i="4" s="1"/>
  <c r="O67" i="4"/>
  <c r="N67" i="4" s="1"/>
  <c r="O66" i="4"/>
  <c r="N66" i="4" s="1"/>
  <c r="O65" i="4"/>
  <c r="N65" i="4" s="1"/>
  <c r="O64" i="4"/>
  <c r="N64" i="4" s="1"/>
  <c r="O63" i="4"/>
  <c r="N63" i="4" s="1"/>
  <c r="O62" i="4"/>
  <c r="N62" i="4" s="1"/>
  <c r="O61" i="4"/>
  <c r="N61" i="4" s="1"/>
  <c r="O60" i="4"/>
  <c r="N60" i="4" s="1"/>
  <c r="O59" i="4"/>
  <c r="N59" i="4" s="1"/>
  <c r="O58" i="4"/>
  <c r="N58" i="4" s="1"/>
  <c r="O57" i="4"/>
  <c r="N57" i="4" s="1"/>
  <c r="O56" i="4"/>
  <c r="N56" i="4" s="1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V52" i="4"/>
  <c r="W52" i="4"/>
  <c r="AD52" i="4"/>
  <c r="AE52" i="4"/>
  <c r="AG52" i="4"/>
  <c r="AH52" i="4"/>
  <c r="AJ52" i="4"/>
  <c r="AK52" i="4"/>
  <c r="V53" i="4"/>
  <c r="W53" i="4"/>
  <c r="AD53" i="4"/>
  <c r="AE53" i="4"/>
  <c r="AG53" i="4"/>
  <c r="AH53" i="4"/>
  <c r="AJ53" i="4"/>
  <c r="AK53" i="4"/>
  <c r="V54" i="4"/>
  <c r="W54" i="4"/>
  <c r="AD54" i="4"/>
  <c r="AE54" i="4"/>
  <c r="AG54" i="4"/>
  <c r="AH54" i="4"/>
  <c r="AJ54" i="4"/>
  <c r="AK54" i="4"/>
  <c r="V55" i="4"/>
  <c r="W55" i="4"/>
  <c r="AD55" i="4"/>
  <c r="AE55" i="4"/>
  <c r="AG55" i="4"/>
  <c r="AH55" i="4"/>
  <c r="AJ55" i="4"/>
  <c r="AK55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O55" i="4"/>
  <c r="N55" i="4" s="1"/>
  <c r="O54" i="4"/>
  <c r="N54" i="4" s="1"/>
  <c r="O53" i="4"/>
  <c r="N53" i="4" s="1"/>
  <c r="O52" i="4"/>
  <c r="N52" i="4" s="1"/>
  <c r="O51" i="4"/>
  <c r="N51" i="4" s="1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V25" i="4"/>
  <c r="W25" i="4"/>
  <c r="AD25" i="4"/>
  <c r="AE25" i="4"/>
  <c r="AG25" i="4"/>
  <c r="AH25" i="4"/>
  <c r="AJ25" i="4"/>
  <c r="AK25" i="4"/>
  <c r="V26" i="4"/>
  <c r="W26" i="4"/>
  <c r="AD26" i="4"/>
  <c r="AE26" i="4"/>
  <c r="AG26" i="4"/>
  <c r="AH26" i="4"/>
  <c r="AJ26" i="4"/>
  <c r="AK26" i="4"/>
  <c r="V27" i="4"/>
  <c r="W27" i="4"/>
  <c r="AD27" i="4"/>
  <c r="AE27" i="4"/>
  <c r="AG27" i="4"/>
  <c r="AH27" i="4"/>
  <c r="AJ27" i="4"/>
  <c r="AK27" i="4"/>
  <c r="V28" i="4"/>
  <c r="W28" i="4"/>
  <c r="AD28" i="4"/>
  <c r="AE28" i="4"/>
  <c r="AG28" i="4"/>
  <c r="AH28" i="4"/>
  <c r="AJ28" i="4"/>
  <c r="AK28" i="4"/>
  <c r="V29" i="4"/>
  <c r="W29" i="4"/>
  <c r="AD29" i="4"/>
  <c r="AE29" i="4"/>
  <c r="AG29" i="4"/>
  <c r="AH29" i="4"/>
  <c r="AJ29" i="4"/>
  <c r="AK29" i="4"/>
  <c r="V30" i="4"/>
  <c r="W30" i="4"/>
  <c r="AD30" i="4"/>
  <c r="AE30" i="4"/>
  <c r="AG30" i="4"/>
  <c r="AH30" i="4"/>
  <c r="AJ30" i="4"/>
  <c r="AK30" i="4"/>
  <c r="V31" i="4"/>
  <c r="W31" i="4"/>
  <c r="AD31" i="4"/>
  <c r="AE31" i="4"/>
  <c r="AG31" i="4"/>
  <c r="AH31" i="4"/>
  <c r="AJ31" i="4"/>
  <c r="AK31" i="4"/>
  <c r="V32" i="4"/>
  <c r="W32" i="4"/>
  <c r="AD32" i="4"/>
  <c r="AE32" i="4"/>
  <c r="AG32" i="4"/>
  <c r="AH32" i="4"/>
  <c r="AJ32" i="4"/>
  <c r="AK32" i="4"/>
  <c r="V33" i="4"/>
  <c r="W33" i="4"/>
  <c r="AD33" i="4"/>
  <c r="AE33" i="4"/>
  <c r="AG33" i="4"/>
  <c r="AH33" i="4"/>
  <c r="AJ33" i="4"/>
  <c r="AK33" i="4"/>
  <c r="V34" i="4"/>
  <c r="W34" i="4"/>
  <c r="AD34" i="4"/>
  <c r="AE34" i="4"/>
  <c r="AG34" i="4"/>
  <c r="AH34" i="4"/>
  <c r="AJ34" i="4"/>
  <c r="AK34" i="4"/>
  <c r="V35" i="4"/>
  <c r="W35" i="4"/>
  <c r="AD35" i="4"/>
  <c r="AE35" i="4"/>
  <c r="AG35" i="4"/>
  <c r="AH35" i="4"/>
  <c r="AJ35" i="4"/>
  <c r="AK35" i="4"/>
  <c r="V36" i="4"/>
  <c r="W36" i="4"/>
  <c r="AD36" i="4"/>
  <c r="AE36" i="4"/>
  <c r="AG36" i="4"/>
  <c r="AH36" i="4"/>
  <c r="AJ36" i="4"/>
  <c r="AK36" i="4"/>
  <c r="V37" i="4"/>
  <c r="W37" i="4"/>
  <c r="AD37" i="4"/>
  <c r="AE37" i="4"/>
  <c r="AG37" i="4"/>
  <c r="AH37" i="4"/>
  <c r="AJ37" i="4"/>
  <c r="AK37" i="4"/>
  <c r="V38" i="4"/>
  <c r="W38" i="4"/>
  <c r="AD38" i="4"/>
  <c r="AE38" i="4"/>
  <c r="AG38" i="4"/>
  <c r="AH38" i="4"/>
  <c r="AJ38" i="4"/>
  <c r="AK38" i="4"/>
  <c r="V39" i="4"/>
  <c r="W39" i="4"/>
  <c r="AD39" i="4"/>
  <c r="AE39" i="4"/>
  <c r="AG39" i="4"/>
  <c r="AH39" i="4"/>
  <c r="AJ39" i="4"/>
  <c r="AK39" i="4"/>
  <c r="V40" i="4"/>
  <c r="W40" i="4"/>
  <c r="AD40" i="4"/>
  <c r="AE40" i="4"/>
  <c r="AG40" i="4"/>
  <c r="AH40" i="4"/>
  <c r="AJ40" i="4"/>
  <c r="AK40" i="4"/>
  <c r="V41" i="4"/>
  <c r="W41" i="4"/>
  <c r="AD41" i="4"/>
  <c r="AE41" i="4"/>
  <c r="AG41" i="4"/>
  <c r="AH41" i="4"/>
  <c r="AJ41" i="4"/>
  <c r="AK41" i="4"/>
  <c r="V42" i="4"/>
  <c r="W42" i="4"/>
  <c r="AD42" i="4"/>
  <c r="AE42" i="4"/>
  <c r="AG42" i="4"/>
  <c r="AH42" i="4"/>
  <c r="AJ42" i="4"/>
  <c r="AK42" i="4"/>
  <c r="V43" i="4"/>
  <c r="W43" i="4"/>
  <c r="AD43" i="4"/>
  <c r="AE43" i="4"/>
  <c r="AG43" i="4"/>
  <c r="AH43" i="4"/>
  <c r="AJ43" i="4"/>
  <c r="AK43" i="4"/>
  <c r="V44" i="4"/>
  <c r="W44" i="4"/>
  <c r="AD44" i="4"/>
  <c r="AE44" i="4"/>
  <c r="AG44" i="4"/>
  <c r="AH44" i="4"/>
  <c r="AJ44" i="4"/>
  <c r="AK44" i="4"/>
  <c r="V45" i="4"/>
  <c r="W45" i="4"/>
  <c r="AD45" i="4"/>
  <c r="AE45" i="4"/>
  <c r="AG45" i="4"/>
  <c r="AH45" i="4"/>
  <c r="AJ45" i="4"/>
  <c r="AK45" i="4"/>
  <c r="V46" i="4"/>
  <c r="W46" i="4"/>
  <c r="AD46" i="4"/>
  <c r="AE46" i="4"/>
  <c r="AG46" i="4"/>
  <c r="AH46" i="4"/>
  <c r="AJ46" i="4"/>
  <c r="AK46" i="4"/>
  <c r="V47" i="4"/>
  <c r="W47" i="4"/>
  <c r="AD47" i="4"/>
  <c r="AE47" i="4"/>
  <c r="AG47" i="4"/>
  <c r="AH47" i="4"/>
  <c r="AJ47" i="4"/>
  <c r="AK47" i="4"/>
  <c r="V48" i="4"/>
  <c r="W48" i="4"/>
  <c r="AD48" i="4"/>
  <c r="AE48" i="4"/>
  <c r="AG48" i="4"/>
  <c r="AH48" i="4"/>
  <c r="AJ48" i="4"/>
  <c r="AK48" i="4"/>
  <c r="V49" i="4"/>
  <c r="W49" i="4"/>
  <c r="AD49" i="4"/>
  <c r="AE49" i="4"/>
  <c r="AG49" i="4"/>
  <c r="AH49" i="4"/>
  <c r="AJ49" i="4"/>
  <c r="AK49" i="4"/>
  <c r="V50" i="4"/>
  <c r="W50" i="4"/>
  <c r="AD50" i="4"/>
  <c r="AE50" i="4"/>
  <c r="AG50" i="4"/>
  <c r="AH50" i="4"/>
  <c r="AJ50" i="4"/>
  <c r="AK50" i="4"/>
  <c r="V51" i="4"/>
  <c r="W51" i="4"/>
  <c r="AD51" i="4"/>
  <c r="AE51" i="4"/>
  <c r="AG51" i="4"/>
  <c r="AH51" i="4"/>
  <c r="AJ51" i="4"/>
  <c r="AK51" i="4"/>
  <c r="O26" i="4"/>
  <c r="O27" i="4"/>
  <c r="O28" i="4"/>
  <c r="N28" i="4" s="1"/>
  <c r="O29" i="4"/>
  <c r="N29" i="4" s="1"/>
  <c r="O30" i="4"/>
  <c r="N30" i="4" s="1"/>
  <c r="O31" i="4"/>
  <c r="N31" i="4" s="1"/>
  <c r="O32" i="4"/>
  <c r="N32" i="4" s="1"/>
  <c r="O33" i="4"/>
  <c r="N33" i="4" s="1"/>
  <c r="O34" i="4"/>
  <c r="N34" i="4" s="1"/>
  <c r="O35" i="4"/>
  <c r="N35" i="4" s="1"/>
  <c r="O36" i="4"/>
  <c r="N36" i="4" s="1"/>
  <c r="O37" i="4"/>
  <c r="N37" i="4" s="1"/>
  <c r="O38" i="4"/>
  <c r="N38" i="4" s="1"/>
  <c r="O39" i="4"/>
  <c r="N39" i="4" s="1"/>
  <c r="O40" i="4"/>
  <c r="N40" i="4" s="1"/>
  <c r="O41" i="4"/>
  <c r="N41" i="4" s="1"/>
  <c r="O42" i="4"/>
  <c r="N42" i="4" s="1"/>
  <c r="O43" i="4"/>
  <c r="N43" i="4" s="1"/>
  <c r="O44" i="4"/>
  <c r="N44" i="4" s="1"/>
  <c r="O45" i="4"/>
  <c r="N45" i="4" s="1"/>
  <c r="O46" i="4"/>
  <c r="N46" i="4" s="1"/>
  <c r="O47" i="4"/>
  <c r="N47" i="4" s="1"/>
  <c r="O48" i="4"/>
  <c r="N48" i="4" s="1"/>
  <c r="O49" i="4"/>
  <c r="N49" i="4" s="1"/>
  <c r="O50" i="4"/>
  <c r="N50" i="4" s="1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O25" i="4"/>
  <c r="N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O6" i="4"/>
  <c r="N6" i="4" s="1"/>
  <c r="O7" i="4"/>
  <c r="N7" i="4" s="1"/>
  <c r="O8" i="4"/>
  <c r="N8" i="4" s="1"/>
  <c r="O9" i="4"/>
  <c r="N9" i="4" s="1"/>
  <c r="O10" i="4"/>
  <c r="N10" i="4" s="1"/>
  <c r="O11" i="4"/>
  <c r="N11" i="4" s="1"/>
  <c r="O12" i="4"/>
  <c r="N12" i="4" s="1"/>
  <c r="O13" i="4"/>
  <c r="N13" i="4" s="1"/>
  <c r="O14" i="4"/>
  <c r="N14" i="4" s="1"/>
  <c r="O15" i="4"/>
  <c r="N15" i="4" s="1"/>
  <c r="O16" i="4"/>
  <c r="N16" i="4" s="1"/>
  <c r="O17" i="4"/>
  <c r="N17" i="4" s="1"/>
  <c r="O18" i="4"/>
  <c r="N18" i="4" s="1"/>
  <c r="O19" i="4"/>
  <c r="N19" i="4" s="1"/>
  <c r="O20" i="4"/>
  <c r="N20" i="4" s="1"/>
  <c r="O21" i="4"/>
  <c r="N21" i="4" s="1"/>
  <c r="O22" i="4"/>
  <c r="N22" i="4" s="1"/>
  <c r="O23" i="4"/>
  <c r="N23" i="4" s="1"/>
  <c r="O24" i="4"/>
  <c r="N24" i="4" s="1"/>
  <c r="O5" i="4"/>
  <c r="N5" i="4" s="1"/>
  <c r="J10" i="7" l="1"/>
  <c r="G26" i="21"/>
  <c r="J6" i="7"/>
  <c r="J12" i="7" s="1"/>
  <c r="C11" i="7"/>
  <c r="C9" i="7"/>
  <c r="C8" i="7"/>
  <c r="C7" i="7"/>
  <c r="C10" i="7"/>
  <c r="AM6" i="20"/>
  <c r="AM7" i="20"/>
  <c r="AM9" i="20"/>
  <c r="AM26" i="20"/>
  <c r="AM49" i="20"/>
  <c r="AM50" i="20"/>
  <c r="AM61" i="20"/>
  <c r="AM69" i="20"/>
  <c r="AM70" i="20"/>
  <c r="AM71" i="20"/>
  <c r="AM110" i="20"/>
  <c r="AM111" i="20"/>
  <c r="AM122" i="20"/>
  <c r="AM154" i="20"/>
  <c r="AM155" i="20"/>
  <c r="AM156" i="20"/>
  <c r="AM158" i="20"/>
  <c r="AM188" i="20"/>
  <c r="AM190" i="20"/>
  <c r="AM378" i="20"/>
  <c r="AM379" i="20"/>
  <c r="AM380" i="20"/>
  <c r="AM382" i="20"/>
  <c r="AM399" i="20"/>
  <c r="AM422" i="20"/>
  <c r="AM423" i="20"/>
  <c r="AM435" i="20"/>
  <c r="AM442" i="20"/>
  <c r="AM443" i="20"/>
  <c r="AM444" i="20"/>
  <c r="AM191" i="20"/>
  <c r="AM209" i="20"/>
  <c r="AM232" i="20"/>
  <c r="AM233" i="20"/>
  <c r="AM244" i="20"/>
  <c r="AM252" i="20"/>
  <c r="AM253" i="20"/>
  <c r="AM254" i="20"/>
  <c r="AM295" i="20"/>
  <c r="AM307" i="20"/>
  <c r="AM339" i="20"/>
  <c r="AM340" i="20"/>
  <c r="AM341" i="20"/>
  <c r="AM344" i="20"/>
  <c r="AM373" i="20"/>
  <c r="AM375" i="20"/>
  <c r="AM376" i="20"/>
  <c r="AM377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4" i="20"/>
  <c r="AM235" i="20"/>
  <c r="AM236" i="20"/>
  <c r="AM237" i="20"/>
  <c r="AM238" i="20"/>
  <c r="AM239" i="20"/>
  <c r="AM240" i="20"/>
  <c r="AM241" i="20"/>
  <c r="AM242" i="20"/>
  <c r="AM243" i="20"/>
  <c r="AM245" i="20"/>
  <c r="AM246" i="20"/>
  <c r="AM247" i="20"/>
  <c r="AM248" i="20"/>
  <c r="AM249" i="20"/>
  <c r="AM250" i="20"/>
  <c r="AM251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B287" i="20"/>
  <c r="AN287" i="20" s="1"/>
  <c r="AM288" i="20"/>
  <c r="AM289" i="20"/>
  <c r="AM290" i="20"/>
  <c r="AM291" i="20"/>
  <c r="AM292" i="20"/>
  <c r="AM293" i="20"/>
  <c r="AM294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8" i="20"/>
  <c r="AM309" i="20"/>
  <c r="AB309" i="20"/>
  <c r="AN309" i="20" s="1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42" i="20"/>
  <c r="AM343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4" i="20"/>
  <c r="AM381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6" i="20"/>
  <c r="AM437" i="20"/>
  <c r="AM438" i="20"/>
  <c r="AM439" i="20"/>
  <c r="AM440" i="20"/>
  <c r="AM441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B476" i="20"/>
  <c r="AN476" i="20" s="1"/>
  <c r="AM477" i="20"/>
  <c r="AM478" i="20"/>
  <c r="AM479" i="20"/>
  <c r="AM480" i="20"/>
  <c r="AM481" i="20"/>
  <c r="AM482" i="20"/>
  <c r="AM5" i="20"/>
  <c r="AM8" i="20"/>
  <c r="AM10" i="20"/>
  <c r="AM11" i="20"/>
  <c r="AM12" i="20"/>
  <c r="AM13" i="20"/>
  <c r="AM14" i="20"/>
  <c r="AM15" i="20"/>
  <c r="AM16" i="20"/>
  <c r="AM17" i="20"/>
  <c r="AM18" i="20"/>
  <c r="AM19" i="20"/>
  <c r="AM20" i="20"/>
  <c r="AM21" i="20"/>
  <c r="AM22" i="20"/>
  <c r="AM23" i="20"/>
  <c r="AM24" i="20"/>
  <c r="AM25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51" i="20"/>
  <c r="AM52" i="20"/>
  <c r="AM53" i="20"/>
  <c r="AM54" i="20"/>
  <c r="AM55" i="20"/>
  <c r="AM56" i="20"/>
  <c r="AM57" i="20"/>
  <c r="AM58" i="20"/>
  <c r="AM59" i="20"/>
  <c r="AM60" i="20"/>
  <c r="AM62" i="20"/>
  <c r="AM63" i="20"/>
  <c r="AM64" i="20"/>
  <c r="AM65" i="20"/>
  <c r="AM66" i="20"/>
  <c r="AM67" i="20"/>
  <c r="AM68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2" i="20"/>
  <c r="AM113" i="20"/>
  <c r="AM114" i="20"/>
  <c r="AM115" i="20"/>
  <c r="AM116" i="20"/>
  <c r="AM117" i="20"/>
  <c r="AM118" i="20"/>
  <c r="AM119" i="20"/>
  <c r="AM120" i="20"/>
  <c r="AM121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7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9" i="20"/>
  <c r="AM8" i="19"/>
  <c r="AM9" i="19"/>
  <c r="AM11" i="19"/>
  <c r="AM28" i="19"/>
  <c r="AM51" i="19"/>
  <c r="AM52" i="19"/>
  <c r="AM64" i="19"/>
  <c r="AM72" i="19"/>
  <c r="AM73" i="19"/>
  <c r="AM74" i="19"/>
  <c r="AM5" i="19"/>
  <c r="AM6" i="19"/>
  <c r="AM7" i="19"/>
  <c r="AM10" i="19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6" i="19"/>
  <c r="AM47" i="19"/>
  <c r="AM48" i="19"/>
  <c r="AM49" i="19"/>
  <c r="AM50" i="19"/>
  <c r="AM53" i="19"/>
  <c r="AM54" i="19"/>
  <c r="AM55" i="19"/>
  <c r="AM56" i="19"/>
  <c r="AM57" i="19"/>
  <c r="AM58" i="19"/>
  <c r="AM59" i="19"/>
  <c r="AM60" i="19"/>
  <c r="AM61" i="19"/>
  <c r="AM62" i="19"/>
  <c r="AM63" i="19"/>
  <c r="AM65" i="19"/>
  <c r="AM66" i="19"/>
  <c r="AM67" i="19"/>
  <c r="AM68" i="19"/>
  <c r="AM69" i="19"/>
  <c r="AM70" i="19"/>
  <c r="AM71" i="19"/>
  <c r="AM75" i="19"/>
  <c r="AM76" i="19"/>
  <c r="AM77" i="19"/>
  <c r="AM78" i="19"/>
  <c r="AM79" i="19"/>
  <c r="AM80" i="19"/>
  <c r="AM81" i="19"/>
  <c r="AM82" i="19"/>
  <c r="AM83" i="19"/>
  <c r="AM84" i="19"/>
  <c r="AM85" i="19"/>
  <c r="AM86" i="19"/>
  <c r="AM87" i="19"/>
  <c r="AM88" i="19"/>
  <c r="AM89" i="19"/>
  <c r="AM90" i="19"/>
  <c r="AM91" i="19"/>
  <c r="AM92" i="19"/>
  <c r="AM93" i="19"/>
  <c r="AM94" i="19"/>
  <c r="AM95" i="19"/>
  <c r="AM96" i="19"/>
  <c r="AM97" i="19"/>
  <c r="AM98" i="19"/>
  <c r="AM5" i="18"/>
  <c r="AM6" i="18"/>
  <c r="AM7" i="18"/>
  <c r="AM8" i="18"/>
  <c r="AM9" i="18"/>
  <c r="AM10" i="18"/>
  <c r="AM11" i="18"/>
  <c r="AM12" i="18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25" i="18"/>
  <c r="AM26" i="18"/>
  <c r="AM27" i="18"/>
  <c r="AM28" i="18"/>
  <c r="AM29" i="18"/>
  <c r="AM30" i="18"/>
  <c r="AM8" i="17"/>
  <c r="AM9" i="17"/>
  <c r="AM11" i="17"/>
  <c r="AM28" i="17"/>
  <c r="AM51" i="17"/>
  <c r="AM52" i="17"/>
  <c r="AM64" i="17"/>
  <c r="AM5" i="17"/>
  <c r="AM6" i="17"/>
  <c r="AM7" i="17"/>
  <c r="AM10" i="17"/>
  <c r="AM12" i="17"/>
  <c r="AM13" i="17"/>
  <c r="AM14" i="17"/>
  <c r="AM15" i="17"/>
  <c r="AM16" i="17"/>
  <c r="AM17" i="17"/>
  <c r="AM18" i="17"/>
  <c r="AM19" i="17"/>
  <c r="AM20" i="17"/>
  <c r="AM21" i="17"/>
  <c r="AM22" i="17"/>
  <c r="AM23" i="17"/>
  <c r="AM24" i="17"/>
  <c r="AM25" i="17"/>
  <c r="AM26" i="17"/>
  <c r="AM27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43" i="17"/>
  <c r="AM44" i="17"/>
  <c r="AM45" i="17"/>
  <c r="AM46" i="17"/>
  <c r="AM47" i="17"/>
  <c r="AM48" i="17"/>
  <c r="AM49" i="17"/>
  <c r="AM50" i="17"/>
  <c r="AM53" i="17"/>
  <c r="AM54" i="17"/>
  <c r="AM55" i="17"/>
  <c r="AM56" i="17"/>
  <c r="AM57" i="17"/>
  <c r="AM58" i="17"/>
  <c r="AM59" i="17"/>
  <c r="AM60" i="17"/>
  <c r="AM61" i="17"/>
  <c r="AM62" i="17"/>
  <c r="AM63" i="17"/>
  <c r="AM65" i="17"/>
  <c r="AM35" i="4"/>
  <c r="AM35" i="15"/>
  <c r="AM6" i="15"/>
  <c r="AM7" i="15"/>
  <c r="AM8" i="15"/>
  <c r="AM9" i="15"/>
  <c r="AM10" i="15"/>
  <c r="AM11" i="15"/>
  <c r="AM12" i="15"/>
  <c r="AM13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30" i="15"/>
  <c r="AM31" i="15"/>
  <c r="AM32" i="15"/>
  <c r="AM33" i="15"/>
  <c r="AM34" i="15"/>
  <c r="AM36" i="15"/>
  <c r="AM37" i="15"/>
  <c r="AM38" i="15"/>
  <c r="AM39" i="15"/>
  <c r="AM40" i="15"/>
  <c r="AM41" i="15"/>
  <c r="AM42" i="15"/>
  <c r="AM43" i="15"/>
  <c r="AM44" i="15"/>
  <c r="AM45" i="15"/>
  <c r="AM46" i="15"/>
  <c r="AM47" i="15"/>
  <c r="AM48" i="15"/>
  <c r="AM49" i="15"/>
  <c r="AM50" i="15"/>
  <c r="AM51" i="15"/>
  <c r="AM52" i="15"/>
  <c r="AM53" i="15"/>
  <c r="AM54" i="15"/>
  <c r="AM55" i="15"/>
  <c r="AM56" i="15"/>
  <c r="AM57" i="15"/>
  <c r="AM58" i="15"/>
  <c r="AM59" i="15"/>
  <c r="AM60" i="15"/>
  <c r="AM61" i="15"/>
  <c r="AM62" i="15"/>
  <c r="AM63" i="15"/>
  <c r="AM64" i="15"/>
  <c r="AM65" i="15"/>
  <c r="AM66" i="15"/>
  <c r="AM67" i="15"/>
  <c r="AM68" i="15"/>
  <c r="AM69" i="15"/>
  <c r="AM70" i="15"/>
  <c r="AM71" i="15"/>
  <c r="AM72" i="15"/>
  <c r="AM73" i="15"/>
  <c r="AM74" i="15"/>
  <c r="AM75" i="15"/>
  <c r="AM76" i="15"/>
  <c r="AM90" i="4"/>
  <c r="AM114" i="4"/>
  <c r="AM125" i="4"/>
  <c r="AM121" i="4"/>
  <c r="AM117" i="4"/>
  <c r="AM113" i="4"/>
  <c r="AM126" i="4"/>
  <c r="AM122" i="4"/>
  <c r="AM118" i="4"/>
  <c r="AM112" i="4"/>
  <c r="AM127" i="4"/>
  <c r="AM123" i="4"/>
  <c r="AM119" i="4"/>
  <c r="AM115" i="4"/>
  <c r="AM111" i="4"/>
  <c r="AM124" i="4"/>
  <c r="AM120" i="4"/>
  <c r="AM116" i="4"/>
  <c r="K9" i="7"/>
  <c r="K11" i="7"/>
  <c r="K10" i="7"/>
  <c r="AM200" i="4"/>
  <c r="AM196" i="4"/>
  <c r="AM192" i="4"/>
  <c r="AM188" i="4"/>
  <c r="AM184" i="4"/>
  <c r="AM180" i="4"/>
  <c r="AM176" i="4"/>
  <c r="AM199" i="4"/>
  <c r="AM195" i="4"/>
  <c r="AM191" i="4"/>
  <c r="AM187" i="4"/>
  <c r="AM183" i="4"/>
  <c r="AM179" i="4"/>
  <c r="AM175" i="4"/>
  <c r="AM198" i="4"/>
  <c r="AM194" i="4"/>
  <c r="AM190" i="4"/>
  <c r="AM186" i="4"/>
  <c r="AM182" i="4"/>
  <c r="AM178" i="4"/>
  <c r="AM174" i="4"/>
  <c r="AM197" i="4"/>
  <c r="AM193" i="4"/>
  <c r="AM189" i="4"/>
  <c r="AM185" i="4"/>
  <c r="AM181" i="4"/>
  <c r="AM177" i="4"/>
  <c r="AM95" i="4"/>
  <c r="AM57" i="4"/>
  <c r="AM107" i="4"/>
  <c r="AM163" i="4"/>
  <c r="AM159" i="4"/>
  <c r="AM155" i="4"/>
  <c r="AM151" i="4"/>
  <c r="AM164" i="4"/>
  <c r="AM160" i="4"/>
  <c r="AM156" i="4"/>
  <c r="AM152" i="4"/>
  <c r="AM148" i="4"/>
  <c r="AM69" i="4"/>
  <c r="AM99" i="4"/>
  <c r="AM82" i="4"/>
  <c r="AM79" i="4"/>
  <c r="AM74" i="4"/>
  <c r="AM76" i="4"/>
  <c r="AM88" i="4"/>
  <c r="AM85" i="4"/>
  <c r="AM89" i="4"/>
  <c r="AM58" i="4"/>
  <c r="AM66" i="4"/>
  <c r="AM73" i="4"/>
  <c r="AM97" i="4"/>
  <c r="AM103" i="4"/>
  <c r="AM106" i="4"/>
  <c r="AM109" i="4"/>
  <c r="AM161" i="4"/>
  <c r="AM157" i="4"/>
  <c r="AM153" i="4"/>
  <c r="AM149" i="4"/>
  <c r="AM145" i="4"/>
  <c r="AM141" i="4"/>
  <c r="AM137" i="4"/>
  <c r="AM133" i="4"/>
  <c r="AM129" i="4"/>
  <c r="AM62" i="4"/>
  <c r="AM56" i="4"/>
  <c r="AM59" i="4"/>
  <c r="AM100" i="4"/>
  <c r="AM110" i="4"/>
  <c r="AM60" i="4"/>
  <c r="AM64" i="4"/>
  <c r="AM71" i="4"/>
  <c r="AM77" i="4"/>
  <c r="AM80" i="4"/>
  <c r="AM83" i="4"/>
  <c r="AM86" i="4"/>
  <c r="AM94" i="4"/>
  <c r="AM98" i="4"/>
  <c r="AM101" i="4"/>
  <c r="AM105" i="4"/>
  <c r="AM147" i="4"/>
  <c r="AM143" i="4"/>
  <c r="AM139" i="4"/>
  <c r="AM135" i="4"/>
  <c r="AM131" i="4"/>
  <c r="AM61" i="4"/>
  <c r="AM65" i="4"/>
  <c r="AM68" i="4"/>
  <c r="AM72" i="4"/>
  <c r="AM75" i="4"/>
  <c r="AM78" i="4"/>
  <c r="AM81" i="4"/>
  <c r="AM84" i="4"/>
  <c r="AM87" i="4"/>
  <c r="AM102" i="4"/>
  <c r="AM108" i="4"/>
  <c r="AM162" i="4"/>
  <c r="AM158" i="4"/>
  <c r="AM154" i="4"/>
  <c r="AM150" i="4"/>
  <c r="AM146" i="4"/>
  <c r="AM142" i="4"/>
  <c r="AM138" i="4"/>
  <c r="AM134" i="4"/>
  <c r="AM130" i="4"/>
  <c r="AM96" i="4"/>
  <c r="AM91" i="4"/>
  <c r="AM104" i="4"/>
  <c r="AM70" i="4"/>
  <c r="AM92" i="4"/>
  <c r="AM128" i="4"/>
  <c r="AM144" i="4"/>
  <c r="AM140" i="4"/>
  <c r="AM136" i="4"/>
  <c r="AM132" i="4"/>
  <c r="AM93" i="4"/>
  <c r="AM67" i="4"/>
  <c r="AM63" i="4"/>
  <c r="AM173" i="4"/>
  <c r="AM172" i="4"/>
  <c r="AM171" i="4"/>
  <c r="AM170" i="4"/>
  <c r="AM169" i="4"/>
  <c r="AM168" i="4"/>
  <c r="AM167" i="4"/>
  <c r="AM166" i="4"/>
  <c r="AM165" i="4"/>
  <c r="AM54" i="4"/>
  <c r="AM43" i="4"/>
  <c r="AM33" i="4"/>
  <c r="AM29" i="4"/>
  <c r="AM55" i="4"/>
  <c r="AM53" i="4"/>
  <c r="N27" i="4"/>
  <c r="N26" i="4"/>
  <c r="AM52" i="4"/>
  <c r="AM34" i="4"/>
  <c r="AM30" i="4"/>
  <c r="AM25" i="4"/>
  <c r="AM47" i="4"/>
  <c r="AM48" i="4"/>
  <c r="AM44" i="4"/>
  <c r="AM36" i="4"/>
  <c r="AM32" i="4"/>
  <c r="AM28" i="4"/>
  <c r="AM31" i="4"/>
  <c r="AM51" i="4"/>
  <c r="AM40" i="4"/>
  <c r="AM39" i="4"/>
  <c r="AM50" i="4"/>
  <c r="AM46" i="4"/>
  <c r="AM42" i="4"/>
  <c r="AM38" i="4"/>
  <c r="AM49" i="4"/>
  <c r="AM45" i="4"/>
  <c r="AM41" i="4"/>
  <c r="AM37" i="4"/>
  <c r="AM26" i="4" l="1"/>
  <c r="E7" i="7"/>
  <c r="E8" i="7"/>
  <c r="E9" i="7"/>
  <c r="E11" i="7"/>
  <c r="E10" i="7"/>
  <c r="AM483" i="20"/>
  <c r="AM99" i="19"/>
  <c r="AM31" i="18"/>
  <c r="AM66" i="17"/>
  <c r="AM77" i="15"/>
  <c r="K8" i="7"/>
  <c r="H11" i="7"/>
  <c r="AM27" i="4"/>
  <c r="AD17" i="4"/>
  <c r="AE17" i="4"/>
  <c r="AG17" i="4"/>
  <c r="AH17" i="4"/>
  <c r="AJ17" i="4"/>
  <c r="AK17" i="4"/>
  <c r="AD18" i="4"/>
  <c r="AE18" i="4"/>
  <c r="AG18" i="4"/>
  <c r="AH18" i="4"/>
  <c r="AJ18" i="4"/>
  <c r="AK18" i="4"/>
  <c r="V17" i="4"/>
  <c r="W17" i="4"/>
  <c r="V18" i="4"/>
  <c r="W18" i="4"/>
  <c r="L17" i="4"/>
  <c r="L18" i="4"/>
  <c r="I17" i="4"/>
  <c r="I18" i="4"/>
  <c r="B17" i="4"/>
  <c r="B18" i="4"/>
  <c r="B9" i="5"/>
  <c r="B10" i="5"/>
  <c r="B8" i="5"/>
  <c r="G11" i="7" l="1"/>
  <c r="G10" i="7"/>
  <c r="H10" i="7"/>
  <c r="H7" i="7"/>
  <c r="G7" i="7"/>
  <c r="G9" i="7"/>
  <c r="H9" i="7"/>
  <c r="H8" i="7"/>
  <c r="G8" i="7"/>
  <c r="K7" i="7"/>
  <c r="AM18" i="4"/>
  <c r="AM17" i="4"/>
  <c r="AK20" i="4" l="1"/>
  <c r="AJ20" i="4"/>
  <c r="AH20" i="4"/>
  <c r="AG20" i="4"/>
  <c r="AE20" i="4"/>
  <c r="AD20" i="4"/>
  <c r="W20" i="4"/>
  <c r="V20" i="4"/>
  <c r="L20" i="4"/>
  <c r="I20" i="4"/>
  <c r="B20" i="4"/>
  <c r="AK19" i="4"/>
  <c r="AJ19" i="4"/>
  <c r="AH19" i="4"/>
  <c r="AG19" i="4"/>
  <c r="AE19" i="4"/>
  <c r="AD19" i="4"/>
  <c r="W19" i="4"/>
  <c r="V19" i="4"/>
  <c r="L19" i="4"/>
  <c r="I19" i="4"/>
  <c r="B19" i="4"/>
  <c r="V8" i="4" l="1"/>
  <c r="W8" i="4"/>
  <c r="AD8" i="4"/>
  <c r="AE8" i="4"/>
  <c r="AG8" i="4"/>
  <c r="AH8" i="4"/>
  <c r="AJ8" i="4"/>
  <c r="AK8" i="4"/>
  <c r="V9" i="4"/>
  <c r="W9" i="4"/>
  <c r="AD9" i="4"/>
  <c r="AE9" i="4"/>
  <c r="AG9" i="4"/>
  <c r="AH9" i="4"/>
  <c r="AJ9" i="4"/>
  <c r="AK9" i="4"/>
  <c r="V10" i="4"/>
  <c r="W10" i="4"/>
  <c r="AD10" i="4"/>
  <c r="AE10" i="4"/>
  <c r="AG10" i="4"/>
  <c r="AH10" i="4"/>
  <c r="AJ10" i="4"/>
  <c r="AK10" i="4"/>
  <c r="V11" i="4"/>
  <c r="W11" i="4"/>
  <c r="AD11" i="4"/>
  <c r="AE11" i="4"/>
  <c r="AG11" i="4"/>
  <c r="AH11" i="4"/>
  <c r="AJ11" i="4"/>
  <c r="AK11" i="4"/>
  <c r="V12" i="4"/>
  <c r="W12" i="4"/>
  <c r="AD12" i="4"/>
  <c r="AE12" i="4"/>
  <c r="AG12" i="4"/>
  <c r="AH12" i="4"/>
  <c r="AJ12" i="4"/>
  <c r="AK12" i="4"/>
  <c r="V13" i="4"/>
  <c r="W13" i="4"/>
  <c r="AD13" i="4"/>
  <c r="AE13" i="4"/>
  <c r="AG13" i="4"/>
  <c r="AH13" i="4"/>
  <c r="AJ13" i="4"/>
  <c r="AK13" i="4"/>
  <c r="V14" i="4"/>
  <c r="W14" i="4"/>
  <c r="AD14" i="4"/>
  <c r="AE14" i="4"/>
  <c r="AG14" i="4"/>
  <c r="AH14" i="4"/>
  <c r="AJ14" i="4"/>
  <c r="AK14" i="4"/>
  <c r="V15" i="4"/>
  <c r="W15" i="4"/>
  <c r="AD15" i="4"/>
  <c r="AE15" i="4"/>
  <c r="AG15" i="4"/>
  <c r="AH15" i="4"/>
  <c r="AJ15" i="4"/>
  <c r="AK15" i="4"/>
  <c r="V16" i="4"/>
  <c r="W16" i="4"/>
  <c r="AD16" i="4"/>
  <c r="AE16" i="4"/>
  <c r="AG16" i="4"/>
  <c r="AH16" i="4"/>
  <c r="AJ16" i="4"/>
  <c r="AK16" i="4"/>
  <c r="V21" i="4"/>
  <c r="W21" i="4"/>
  <c r="AD21" i="4"/>
  <c r="AE21" i="4"/>
  <c r="AG21" i="4"/>
  <c r="AH21" i="4"/>
  <c r="AJ21" i="4"/>
  <c r="AK21" i="4"/>
  <c r="V22" i="4"/>
  <c r="W22" i="4"/>
  <c r="AD22" i="4"/>
  <c r="AE22" i="4"/>
  <c r="AG22" i="4"/>
  <c r="AH22" i="4"/>
  <c r="AJ22" i="4"/>
  <c r="AK22" i="4"/>
  <c r="V23" i="4"/>
  <c r="W23" i="4"/>
  <c r="AD23" i="4"/>
  <c r="AE23" i="4"/>
  <c r="AG23" i="4"/>
  <c r="AH23" i="4"/>
  <c r="AJ23" i="4"/>
  <c r="AK23" i="4"/>
  <c r="V24" i="4"/>
  <c r="W24" i="4"/>
  <c r="AD24" i="4"/>
  <c r="AE24" i="4"/>
  <c r="AG24" i="4"/>
  <c r="AH24" i="4"/>
  <c r="AJ24" i="4"/>
  <c r="AK24" i="4"/>
  <c r="B22" i="4"/>
  <c r="B23" i="4"/>
  <c r="B24" i="4"/>
  <c r="I23" i="4"/>
  <c r="I22" i="4"/>
  <c r="I21" i="4"/>
  <c r="L11" i="4"/>
  <c r="I11" i="4"/>
  <c r="B11" i="4"/>
  <c r="I6" i="4"/>
  <c r="L6" i="4"/>
  <c r="V6" i="4"/>
  <c r="W6" i="4"/>
  <c r="AD6" i="4"/>
  <c r="AE6" i="4"/>
  <c r="AG6" i="4"/>
  <c r="AH6" i="4"/>
  <c r="AJ6" i="4"/>
  <c r="AK6" i="4"/>
  <c r="I7" i="4"/>
  <c r="L7" i="4"/>
  <c r="V7" i="4"/>
  <c r="W7" i="4"/>
  <c r="AD7" i="4"/>
  <c r="AE7" i="4"/>
  <c r="AG7" i="4"/>
  <c r="AH7" i="4"/>
  <c r="AJ7" i="4"/>
  <c r="AK7" i="4"/>
  <c r="I8" i="4"/>
  <c r="L8" i="4"/>
  <c r="I9" i="4"/>
  <c r="L9" i="4"/>
  <c r="I10" i="4"/>
  <c r="L10" i="4"/>
  <c r="I12" i="4"/>
  <c r="L12" i="4"/>
  <c r="I13" i="4"/>
  <c r="L13" i="4"/>
  <c r="I14" i="4"/>
  <c r="L14" i="4"/>
  <c r="I15" i="4"/>
  <c r="L15" i="4"/>
  <c r="I16" i="4"/>
  <c r="L16" i="4"/>
  <c r="I5" i="4"/>
  <c r="V5" i="4"/>
  <c r="W5" i="4"/>
  <c r="AD5" i="4"/>
  <c r="AE5" i="4" s="1"/>
  <c r="AG5" i="4"/>
  <c r="AH5" i="4" s="1"/>
  <c r="AJ5" i="4"/>
  <c r="AK5" i="4" s="1"/>
  <c r="L5" i="4"/>
  <c r="AM12" i="4" l="1"/>
  <c r="AM6" i="4"/>
  <c r="AM21" i="4"/>
  <c r="AM9" i="4"/>
  <c r="AM20" i="4"/>
  <c r="AM19" i="4"/>
  <c r="AM24" i="4"/>
  <c r="AM16" i="4"/>
  <c r="AM11" i="4"/>
  <c r="AM13" i="4"/>
  <c r="AM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AM8" i="4" l="1"/>
  <c r="AM14" i="4"/>
  <c r="AM7" i="4"/>
  <c r="AM10" i="4"/>
  <c r="AM22" i="4"/>
  <c r="AM23" i="4"/>
  <c r="F39" i="1" l="1"/>
  <c r="G39" i="1" s="1"/>
  <c r="H39" i="1" s="1"/>
  <c r="F40" i="1"/>
  <c r="G40" i="1" s="1"/>
  <c r="H40" i="1" s="1"/>
  <c r="F41" i="1"/>
  <c r="G41" i="1" s="1"/>
  <c r="H41" i="1" s="1"/>
  <c r="F38" i="1"/>
  <c r="G38" i="1" s="1"/>
  <c r="H38" i="1" s="1"/>
  <c r="F37" i="1"/>
  <c r="G37" i="1" s="1"/>
  <c r="H37" i="1" s="1"/>
  <c r="F29" i="1"/>
  <c r="G29" i="1" s="1"/>
  <c r="H29" i="1" s="1"/>
  <c r="F28" i="1"/>
  <c r="G28" i="1" s="1"/>
  <c r="H28" i="1" s="1"/>
  <c r="C16" i="1"/>
  <c r="H74" i="1" l="1"/>
  <c r="G74" i="1"/>
  <c r="F74" i="1"/>
  <c r="H73" i="1" l="1"/>
  <c r="G73" i="1"/>
  <c r="F73" i="1"/>
  <c r="E10" i="1" l="1"/>
  <c r="F10" i="1" s="1"/>
  <c r="E11" i="1"/>
  <c r="F11" i="1" s="1"/>
  <c r="E12" i="1"/>
  <c r="H12" i="1" s="1"/>
  <c r="G10" i="1" l="1"/>
  <c r="F12" i="1"/>
  <c r="G12" i="1"/>
  <c r="H10" i="1"/>
  <c r="H11" i="1"/>
  <c r="G11" i="1"/>
  <c r="B6" i="7" l="1"/>
  <c r="K6" i="7" l="1"/>
  <c r="K12" i="7" s="1"/>
  <c r="E13" i="1" l="1"/>
  <c r="E15" i="1" l="1"/>
  <c r="G15" i="1" s="1"/>
  <c r="E14" i="1"/>
  <c r="G14" i="1" s="1"/>
  <c r="G13" i="1"/>
  <c r="E9" i="1"/>
  <c r="E16" i="1" l="1"/>
  <c r="F9" i="1"/>
  <c r="H9" i="1"/>
  <c r="F13" i="1"/>
  <c r="H13" i="1"/>
  <c r="F14" i="1"/>
  <c r="H14" i="1"/>
  <c r="F15" i="1"/>
  <c r="H15" i="1"/>
  <c r="G9" i="1"/>
  <c r="G16" i="1" s="1"/>
  <c r="E20" i="1" l="1"/>
  <c r="E19" i="1"/>
  <c r="E22" i="1"/>
  <c r="E21" i="1"/>
  <c r="E23" i="1"/>
  <c r="G19" i="1"/>
  <c r="E24" i="1"/>
  <c r="G24" i="1"/>
  <c r="G23" i="1"/>
  <c r="G22" i="1"/>
  <c r="G21" i="1"/>
  <c r="G20" i="1"/>
  <c r="H16" i="1"/>
  <c r="F16" i="1"/>
  <c r="E25" i="1" l="1"/>
  <c r="H19" i="1"/>
  <c r="F19" i="1"/>
  <c r="G25" i="1"/>
  <c r="F24" i="1"/>
  <c r="F23" i="1"/>
  <c r="F22" i="1"/>
  <c r="F21" i="1"/>
  <c r="F20" i="1"/>
  <c r="H24" i="1"/>
  <c r="H23" i="1"/>
  <c r="H22" i="1"/>
  <c r="H21" i="1"/>
  <c r="H20" i="1"/>
  <c r="F25" i="1" l="1"/>
  <c r="H25" i="1"/>
  <c r="G31" i="1" l="1"/>
  <c r="G33" i="1" s="1"/>
  <c r="E31" i="1"/>
  <c r="E33" i="1" s="1"/>
  <c r="F42" i="1" s="1"/>
  <c r="G42" i="1" s="1"/>
  <c r="H42" i="1" s="1"/>
  <c r="E44" i="1" l="1"/>
  <c r="E46" i="1" s="1"/>
  <c r="F31" i="1"/>
  <c r="F33" i="1" s="1"/>
  <c r="H31" i="1"/>
  <c r="H33" i="1" s="1"/>
  <c r="F44" i="1"/>
  <c r="G44" i="1"/>
  <c r="G46" i="1" s="1"/>
  <c r="H44" i="1"/>
  <c r="AB5" i="15" l="1"/>
  <c r="AN5" i="15" s="1"/>
  <c r="AB6" i="20"/>
  <c r="AN6" i="20" s="1"/>
  <c r="AB7" i="20"/>
  <c r="AN7" i="20" s="1"/>
  <c r="AB9" i="20"/>
  <c r="AN9" i="20" s="1"/>
  <c r="AB26" i="20"/>
  <c r="AN26" i="20" s="1"/>
  <c r="AB49" i="20"/>
  <c r="AN49" i="20" s="1"/>
  <c r="AB50" i="20"/>
  <c r="AN50" i="20" s="1"/>
  <c r="AB61" i="20"/>
  <c r="AN61" i="20" s="1"/>
  <c r="AB69" i="20"/>
  <c r="AN69" i="20" s="1"/>
  <c r="AB70" i="20"/>
  <c r="AN70" i="20" s="1"/>
  <c r="AB71" i="20"/>
  <c r="AN71" i="20" s="1"/>
  <c r="AB110" i="20"/>
  <c r="AN110" i="20" s="1"/>
  <c r="AB111" i="20"/>
  <c r="AN111" i="20" s="1"/>
  <c r="AB122" i="20"/>
  <c r="AN122" i="20" s="1"/>
  <c r="AB154" i="20"/>
  <c r="AN154" i="20" s="1"/>
  <c r="AB155" i="20"/>
  <c r="AN155" i="20" s="1"/>
  <c r="AB156" i="20"/>
  <c r="AN156" i="20" s="1"/>
  <c r="AB158" i="20"/>
  <c r="AN158" i="20" s="1"/>
  <c r="AB188" i="20"/>
  <c r="AN188" i="20" s="1"/>
  <c r="AB190" i="20"/>
  <c r="AN190" i="20" s="1"/>
  <c r="AB378" i="20"/>
  <c r="AN378" i="20" s="1"/>
  <c r="AB379" i="20"/>
  <c r="AN379" i="20" s="1"/>
  <c r="AB380" i="20"/>
  <c r="AN380" i="20" s="1"/>
  <c r="AB382" i="20"/>
  <c r="AN382" i="20" s="1"/>
  <c r="AB399" i="20"/>
  <c r="AN399" i="20" s="1"/>
  <c r="AB422" i="20"/>
  <c r="AN422" i="20" s="1"/>
  <c r="AB423" i="20"/>
  <c r="AN423" i="20" s="1"/>
  <c r="AB435" i="20"/>
  <c r="AN435" i="20" s="1"/>
  <c r="AB442" i="20"/>
  <c r="AN442" i="20" s="1"/>
  <c r="AB443" i="20"/>
  <c r="AN443" i="20" s="1"/>
  <c r="AB444" i="20"/>
  <c r="AN444" i="20" s="1"/>
  <c r="AB191" i="20"/>
  <c r="AN191" i="20" s="1"/>
  <c r="AB209" i="20"/>
  <c r="AN209" i="20" s="1"/>
  <c r="AB232" i="20"/>
  <c r="AN232" i="20" s="1"/>
  <c r="AB233" i="20"/>
  <c r="AN233" i="20" s="1"/>
  <c r="AB244" i="20"/>
  <c r="AN244" i="20" s="1"/>
  <c r="AB252" i="20"/>
  <c r="AN252" i="20" s="1"/>
  <c r="AB253" i="20"/>
  <c r="AN253" i="20" s="1"/>
  <c r="AB254" i="20"/>
  <c r="AN254" i="20" s="1"/>
  <c r="AB295" i="20"/>
  <c r="AN295" i="20" s="1"/>
  <c r="AB307" i="20"/>
  <c r="AN307" i="20" s="1"/>
  <c r="AB339" i="20"/>
  <c r="AN339" i="20" s="1"/>
  <c r="AB340" i="20"/>
  <c r="AN340" i="20" s="1"/>
  <c r="AB341" i="20"/>
  <c r="AN341" i="20" s="1"/>
  <c r="AB344" i="20"/>
  <c r="AN344" i="20" s="1"/>
  <c r="AB373" i="20"/>
  <c r="AN373" i="20" s="1"/>
  <c r="AB375" i="20"/>
  <c r="AN375" i="20" s="1"/>
  <c r="AB376" i="20"/>
  <c r="AN376" i="20" s="1"/>
  <c r="AB377" i="20"/>
  <c r="AN377" i="20" s="1"/>
  <c r="AB192" i="20"/>
  <c r="AN192" i="20" s="1"/>
  <c r="AB193" i="20"/>
  <c r="AN193" i="20" s="1"/>
  <c r="AB194" i="20"/>
  <c r="AN194" i="20" s="1"/>
  <c r="AB195" i="20"/>
  <c r="AN195" i="20" s="1"/>
  <c r="AB196" i="20"/>
  <c r="AN196" i="20" s="1"/>
  <c r="AB197" i="20"/>
  <c r="AN197" i="20" s="1"/>
  <c r="AB198" i="20"/>
  <c r="AN198" i="20" s="1"/>
  <c r="AB199" i="20"/>
  <c r="AN199" i="20" s="1"/>
  <c r="AB200" i="20"/>
  <c r="AN200" i="20" s="1"/>
  <c r="AB201" i="20"/>
  <c r="AN201" i="20" s="1"/>
  <c r="AB202" i="20"/>
  <c r="AN202" i="20" s="1"/>
  <c r="AB203" i="20"/>
  <c r="AN203" i="20" s="1"/>
  <c r="AB204" i="20"/>
  <c r="AN204" i="20" s="1"/>
  <c r="AB205" i="20"/>
  <c r="AN205" i="20" s="1"/>
  <c r="AB206" i="20"/>
  <c r="AN206" i="20" s="1"/>
  <c r="AB207" i="20"/>
  <c r="AN207" i="20" s="1"/>
  <c r="AB208" i="20"/>
  <c r="AN208" i="20" s="1"/>
  <c r="AB210" i="20"/>
  <c r="AN210" i="20" s="1"/>
  <c r="AB211" i="20"/>
  <c r="AN211" i="20" s="1"/>
  <c r="AB212" i="20"/>
  <c r="AN212" i="20" s="1"/>
  <c r="AB213" i="20"/>
  <c r="AN213" i="20" s="1"/>
  <c r="AB214" i="20"/>
  <c r="AN214" i="20" s="1"/>
  <c r="AB215" i="20"/>
  <c r="AN215" i="20" s="1"/>
  <c r="AB216" i="20"/>
  <c r="AN216" i="20" s="1"/>
  <c r="AB217" i="20"/>
  <c r="AN217" i="20" s="1"/>
  <c r="AB218" i="20"/>
  <c r="AN218" i="20" s="1"/>
  <c r="AB219" i="20"/>
  <c r="AN219" i="20" s="1"/>
  <c r="AB220" i="20"/>
  <c r="AN220" i="20" s="1"/>
  <c r="AB221" i="20"/>
  <c r="AN221" i="20" s="1"/>
  <c r="AB222" i="20"/>
  <c r="AN222" i="20" s="1"/>
  <c r="AB223" i="20"/>
  <c r="AN223" i="20" s="1"/>
  <c r="AB224" i="20"/>
  <c r="AN224" i="20" s="1"/>
  <c r="AB225" i="20"/>
  <c r="AN225" i="20" s="1"/>
  <c r="AB226" i="20"/>
  <c r="AN226" i="20" s="1"/>
  <c r="AB227" i="20"/>
  <c r="AN227" i="20" s="1"/>
  <c r="AB228" i="20"/>
  <c r="AN228" i="20" s="1"/>
  <c r="AB229" i="20"/>
  <c r="AN229" i="20" s="1"/>
  <c r="AB230" i="20"/>
  <c r="AN230" i="20" s="1"/>
  <c r="AB231" i="20"/>
  <c r="AN231" i="20" s="1"/>
  <c r="AB234" i="20"/>
  <c r="AN234" i="20" s="1"/>
  <c r="AB235" i="20"/>
  <c r="AN235" i="20" s="1"/>
  <c r="AB236" i="20"/>
  <c r="AN236" i="20" s="1"/>
  <c r="AB237" i="20"/>
  <c r="AN237" i="20" s="1"/>
  <c r="AB238" i="20"/>
  <c r="AN238" i="20" s="1"/>
  <c r="AB239" i="20"/>
  <c r="AN239" i="20" s="1"/>
  <c r="AB240" i="20"/>
  <c r="AN240" i="20" s="1"/>
  <c r="AB241" i="20"/>
  <c r="AN241" i="20" s="1"/>
  <c r="AB242" i="20"/>
  <c r="AN242" i="20" s="1"/>
  <c r="AB243" i="20"/>
  <c r="AN243" i="20" s="1"/>
  <c r="AB245" i="20"/>
  <c r="AN245" i="20" s="1"/>
  <c r="AB246" i="20"/>
  <c r="AN246" i="20" s="1"/>
  <c r="AB247" i="20"/>
  <c r="AN247" i="20" s="1"/>
  <c r="AB248" i="20"/>
  <c r="AN248" i="20" s="1"/>
  <c r="AB249" i="20"/>
  <c r="AN249" i="20" s="1"/>
  <c r="AB250" i="20"/>
  <c r="AN250" i="20" s="1"/>
  <c r="AB251" i="20"/>
  <c r="AN251" i="20" s="1"/>
  <c r="AB255" i="20"/>
  <c r="AN255" i="20" s="1"/>
  <c r="AB256" i="20"/>
  <c r="AN256" i="20" s="1"/>
  <c r="AB257" i="20"/>
  <c r="AN257" i="20" s="1"/>
  <c r="AB258" i="20"/>
  <c r="AN258" i="20" s="1"/>
  <c r="AB259" i="20"/>
  <c r="AN259" i="20" s="1"/>
  <c r="AB260" i="20"/>
  <c r="AN260" i="20" s="1"/>
  <c r="AB261" i="20"/>
  <c r="AN261" i="20" s="1"/>
  <c r="AB262" i="20"/>
  <c r="AN262" i="20" s="1"/>
  <c r="AB263" i="20"/>
  <c r="AN263" i="20" s="1"/>
  <c r="AB264" i="20"/>
  <c r="AN264" i="20" s="1"/>
  <c r="AB265" i="20"/>
  <c r="AN265" i="20" s="1"/>
  <c r="AB266" i="20"/>
  <c r="AN266" i="20" s="1"/>
  <c r="AB267" i="20"/>
  <c r="AN267" i="20" s="1"/>
  <c r="AB268" i="20"/>
  <c r="AN268" i="20" s="1"/>
  <c r="AB269" i="20"/>
  <c r="AN269" i="20" s="1"/>
  <c r="AB270" i="20"/>
  <c r="AN270" i="20" s="1"/>
  <c r="AB271" i="20"/>
  <c r="AN271" i="20" s="1"/>
  <c r="AB272" i="20"/>
  <c r="AN272" i="20" s="1"/>
  <c r="AB273" i="20"/>
  <c r="AN273" i="20" s="1"/>
  <c r="AB274" i="20"/>
  <c r="AN274" i="20" s="1"/>
  <c r="AB275" i="20"/>
  <c r="AN275" i="20" s="1"/>
  <c r="AB276" i="20"/>
  <c r="AN276" i="20" s="1"/>
  <c r="AB277" i="20"/>
  <c r="AN277" i="20" s="1"/>
  <c r="AB278" i="20"/>
  <c r="AN278" i="20" s="1"/>
  <c r="AB279" i="20"/>
  <c r="AN279" i="20" s="1"/>
  <c r="AB280" i="20"/>
  <c r="AN280" i="20" s="1"/>
  <c r="AB281" i="20"/>
  <c r="AN281" i="20" s="1"/>
  <c r="AB282" i="20"/>
  <c r="AN282" i="20" s="1"/>
  <c r="AB283" i="20"/>
  <c r="AN283" i="20" s="1"/>
  <c r="AB284" i="20"/>
  <c r="AN284" i="20" s="1"/>
  <c r="AB285" i="20"/>
  <c r="AN285" i="20" s="1"/>
  <c r="AB286" i="20"/>
  <c r="AN286" i="20" s="1"/>
  <c r="AB288" i="20"/>
  <c r="AN288" i="20" s="1"/>
  <c r="AB289" i="20"/>
  <c r="AN289" i="20" s="1"/>
  <c r="AB290" i="20"/>
  <c r="AN290" i="20" s="1"/>
  <c r="AB291" i="20"/>
  <c r="AN291" i="20" s="1"/>
  <c r="AB292" i="20"/>
  <c r="AN292" i="20" s="1"/>
  <c r="AB293" i="20"/>
  <c r="AN293" i="20" s="1"/>
  <c r="AB294" i="20"/>
  <c r="AN294" i="20" s="1"/>
  <c r="AB296" i="20"/>
  <c r="AN296" i="20" s="1"/>
  <c r="AB297" i="20"/>
  <c r="AN297" i="20" s="1"/>
  <c r="AB298" i="20"/>
  <c r="AN298" i="20" s="1"/>
  <c r="AB299" i="20"/>
  <c r="AN299" i="20" s="1"/>
  <c r="AB300" i="20"/>
  <c r="AN300" i="20" s="1"/>
  <c r="AB301" i="20"/>
  <c r="AN301" i="20" s="1"/>
  <c r="AB302" i="20"/>
  <c r="AN302" i="20" s="1"/>
  <c r="AB303" i="20"/>
  <c r="AN303" i="20" s="1"/>
  <c r="AB304" i="20"/>
  <c r="AN304" i="20" s="1"/>
  <c r="AB305" i="20"/>
  <c r="AN305" i="20" s="1"/>
  <c r="AB306" i="20"/>
  <c r="AN306" i="20" s="1"/>
  <c r="AB308" i="20"/>
  <c r="AN308" i="20" s="1"/>
  <c r="AB310" i="20"/>
  <c r="AN310" i="20" s="1"/>
  <c r="AB311" i="20"/>
  <c r="AN311" i="20" s="1"/>
  <c r="AB312" i="20"/>
  <c r="AN312" i="20" s="1"/>
  <c r="AB313" i="20"/>
  <c r="AN313" i="20" s="1"/>
  <c r="AB314" i="20"/>
  <c r="AN314" i="20" s="1"/>
  <c r="AB315" i="20"/>
  <c r="AN315" i="20" s="1"/>
  <c r="AB316" i="20"/>
  <c r="AN316" i="20" s="1"/>
  <c r="AB317" i="20"/>
  <c r="AN317" i="20" s="1"/>
  <c r="AB318" i="20"/>
  <c r="AN318" i="20" s="1"/>
  <c r="AB319" i="20"/>
  <c r="AN319" i="20" s="1"/>
  <c r="AB320" i="20"/>
  <c r="AN320" i="20" s="1"/>
  <c r="AB321" i="20"/>
  <c r="AN321" i="20" s="1"/>
  <c r="AB322" i="20"/>
  <c r="AN322" i="20" s="1"/>
  <c r="AB323" i="20"/>
  <c r="AN323" i="20" s="1"/>
  <c r="AB324" i="20"/>
  <c r="AN324" i="20" s="1"/>
  <c r="AB325" i="20"/>
  <c r="AN325" i="20" s="1"/>
  <c r="AB326" i="20"/>
  <c r="AN326" i="20" s="1"/>
  <c r="AB327" i="20"/>
  <c r="AN327" i="20" s="1"/>
  <c r="AB328" i="20"/>
  <c r="AN328" i="20" s="1"/>
  <c r="AB329" i="20"/>
  <c r="AN329" i="20" s="1"/>
  <c r="AB330" i="20"/>
  <c r="AN330" i="20" s="1"/>
  <c r="AB331" i="20"/>
  <c r="AN331" i="20" s="1"/>
  <c r="AB332" i="20"/>
  <c r="AN332" i="20" s="1"/>
  <c r="AB333" i="20"/>
  <c r="AN333" i="20" s="1"/>
  <c r="AB334" i="20"/>
  <c r="AN334" i="20" s="1"/>
  <c r="AB335" i="20"/>
  <c r="AN335" i="20" s="1"/>
  <c r="AB336" i="20"/>
  <c r="AN336" i="20" s="1"/>
  <c r="AB337" i="20"/>
  <c r="AN337" i="20" s="1"/>
  <c r="AB338" i="20"/>
  <c r="AN338" i="20" s="1"/>
  <c r="AB342" i="20"/>
  <c r="AN342" i="20" s="1"/>
  <c r="AB343" i="20"/>
  <c r="AN343" i="20" s="1"/>
  <c r="AB345" i="20"/>
  <c r="AN345" i="20" s="1"/>
  <c r="AB346" i="20"/>
  <c r="AN346" i="20" s="1"/>
  <c r="AB347" i="20"/>
  <c r="AN347" i="20" s="1"/>
  <c r="AB348" i="20"/>
  <c r="AN348" i="20" s="1"/>
  <c r="AB349" i="20"/>
  <c r="AN349" i="20" s="1"/>
  <c r="AB350" i="20"/>
  <c r="AN350" i="20" s="1"/>
  <c r="AB351" i="20"/>
  <c r="AN351" i="20" s="1"/>
  <c r="AB352" i="20"/>
  <c r="AN352" i="20" s="1"/>
  <c r="AB353" i="20"/>
  <c r="AN353" i="20" s="1"/>
  <c r="AB354" i="20"/>
  <c r="AN354" i="20" s="1"/>
  <c r="AB355" i="20"/>
  <c r="AN355" i="20" s="1"/>
  <c r="AB356" i="20"/>
  <c r="AN356" i="20" s="1"/>
  <c r="AB357" i="20"/>
  <c r="AN357" i="20" s="1"/>
  <c r="AB358" i="20"/>
  <c r="AN358" i="20" s="1"/>
  <c r="AB359" i="20"/>
  <c r="AN359" i="20" s="1"/>
  <c r="AB360" i="20"/>
  <c r="AN360" i="20" s="1"/>
  <c r="AB361" i="20"/>
  <c r="AN361" i="20" s="1"/>
  <c r="AB362" i="20"/>
  <c r="AN362" i="20" s="1"/>
  <c r="AB363" i="20"/>
  <c r="AN363" i="20" s="1"/>
  <c r="AB364" i="20"/>
  <c r="AN364" i="20" s="1"/>
  <c r="AB365" i="20"/>
  <c r="AN365" i="20" s="1"/>
  <c r="AB366" i="20"/>
  <c r="AN366" i="20" s="1"/>
  <c r="AB367" i="20"/>
  <c r="AN367" i="20" s="1"/>
  <c r="AB368" i="20"/>
  <c r="AN368" i="20" s="1"/>
  <c r="AB369" i="20"/>
  <c r="AN369" i="20" s="1"/>
  <c r="AB370" i="20"/>
  <c r="AN370" i="20" s="1"/>
  <c r="AB371" i="20"/>
  <c r="AN371" i="20" s="1"/>
  <c r="AB372" i="20"/>
  <c r="AN372" i="20" s="1"/>
  <c r="AB374" i="20"/>
  <c r="AN374" i="20" s="1"/>
  <c r="AB381" i="20"/>
  <c r="AN381" i="20" s="1"/>
  <c r="AB383" i="20"/>
  <c r="AN383" i="20" s="1"/>
  <c r="AB384" i="20"/>
  <c r="AN384" i="20" s="1"/>
  <c r="AB385" i="20"/>
  <c r="AN385" i="20" s="1"/>
  <c r="AB386" i="20"/>
  <c r="AN386" i="20" s="1"/>
  <c r="AB387" i="20"/>
  <c r="AN387" i="20" s="1"/>
  <c r="AB388" i="20"/>
  <c r="AN388" i="20" s="1"/>
  <c r="AB389" i="20"/>
  <c r="AN389" i="20" s="1"/>
  <c r="AB390" i="20"/>
  <c r="AN390" i="20" s="1"/>
  <c r="AB391" i="20"/>
  <c r="AN391" i="20" s="1"/>
  <c r="AB392" i="20"/>
  <c r="AN392" i="20" s="1"/>
  <c r="AB393" i="20"/>
  <c r="AN393" i="20" s="1"/>
  <c r="AB394" i="20"/>
  <c r="AN394" i="20" s="1"/>
  <c r="AB395" i="20"/>
  <c r="AN395" i="20" s="1"/>
  <c r="AB396" i="20"/>
  <c r="AN396" i="20" s="1"/>
  <c r="AB397" i="20"/>
  <c r="AN397" i="20" s="1"/>
  <c r="AB398" i="20"/>
  <c r="AN398" i="20" s="1"/>
  <c r="AB400" i="20"/>
  <c r="AN400" i="20" s="1"/>
  <c r="AB401" i="20"/>
  <c r="AN401" i="20" s="1"/>
  <c r="AB402" i="20"/>
  <c r="AN402" i="20" s="1"/>
  <c r="AB403" i="20"/>
  <c r="AN403" i="20" s="1"/>
  <c r="AB404" i="20"/>
  <c r="AN404" i="20" s="1"/>
  <c r="AB405" i="20"/>
  <c r="AN405" i="20" s="1"/>
  <c r="AB406" i="20"/>
  <c r="AN406" i="20" s="1"/>
  <c r="AB407" i="20"/>
  <c r="AN407" i="20" s="1"/>
  <c r="AB408" i="20"/>
  <c r="AN408" i="20" s="1"/>
  <c r="AB409" i="20"/>
  <c r="AN409" i="20" s="1"/>
  <c r="AB410" i="20"/>
  <c r="AN410" i="20" s="1"/>
  <c r="AB411" i="20"/>
  <c r="AN411" i="20" s="1"/>
  <c r="AB412" i="20"/>
  <c r="AN412" i="20" s="1"/>
  <c r="AB413" i="20"/>
  <c r="AN413" i="20" s="1"/>
  <c r="AB414" i="20"/>
  <c r="AN414" i="20" s="1"/>
  <c r="AB415" i="20"/>
  <c r="AN415" i="20" s="1"/>
  <c r="AB416" i="20"/>
  <c r="AN416" i="20" s="1"/>
  <c r="AB417" i="20"/>
  <c r="AN417" i="20" s="1"/>
  <c r="AB418" i="20"/>
  <c r="AN418" i="20" s="1"/>
  <c r="AB419" i="20"/>
  <c r="AN419" i="20" s="1"/>
  <c r="AB420" i="20"/>
  <c r="AN420" i="20" s="1"/>
  <c r="AB421" i="20"/>
  <c r="AN421" i="20" s="1"/>
  <c r="AB424" i="20"/>
  <c r="AN424" i="20" s="1"/>
  <c r="AB425" i="20"/>
  <c r="AN425" i="20" s="1"/>
  <c r="AB426" i="20"/>
  <c r="AN426" i="20" s="1"/>
  <c r="AB427" i="20"/>
  <c r="AN427" i="20" s="1"/>
  <c r="AB428" i="20"/>
  <c r="AN428" i="20" s="1"/>
  <c r="AB429" i="20"/>
  <c r="AN429" i="20" s="1"/>
  <c r="AB430" i="20"/>
  <c r="AN430" i="20" s="1"/>
  <c r="AB431" i="20"/>
  <c r="AN431" i="20" s="1"/>
  <c r="AB432" i="20"/>
  <c r="AN432" i="20" s="1"/>
  <c r="AB433" i="20"/>
  <c r="AN433" i="20" s="1"/>
  <c r="AB434" i="20"/>
  <c r="AN434" i="20" s="1"/>
  <c r="AB436" i="20"/>
  <c r="AN436" i="20" s="1"/>
  <c r="AB437" i="20"/>
  <c r="AN437" i="20" s="1"/>
  <c r="AB438" i="20"/>
  <c r="AN438" i="20" s="1"/>
  <c r="AB439" i="20"/>
  <c r="AN439" i="20" s="1"/>
  <c r="AB440" i="20"/>
  <c r="AN440" i="20" s="1"/>
  <c r="AB441" i="20"/>
  <c r="AN441" i="20" s="1"/>
  <c r="AB445" i="20"/>
  <c r="AN445" i="20" s="1"/>
  <c r="AB446" i="20"/>
  <c r="AN446" i="20" s="1"/>
  <c r="AB447" i="20"/>
  <c r="AN447" i="20" s="1"/>
  <c r="AB448" i="20"/>
  <c r="AN448" i="20" s="1"/>
  <c r="AB449" i="20"/>
  <c r="AN449" i="20" s="1"/>
  <c r="AB450" i="20"/>
  <c r="AN450" i="20" s="1"/>
  <c r="AB451" i="20"/>
  <c r="AN451" i="20" s="1"/>
  <c r="AB452" i="20"/>
  <c r="AN452" i="20" s="1"/>
  <c r="AB453" i="20"/>
  <c r="AN453" i="20" s="1"/>
  <c r="AB454" i="20"/>
  <c r="AN454" i="20" s="1"/>
  <c r="AB455" i="20"/>
  <c r="AN455" i="20" s="1"/>
  <c r="AB456" i="20"/>
  <c r="AN456" i="20" s="1"/>
  <c r="AB457" i="20"/>
  <c r="AN457" i="20" s="1"/>
  <c r="AB458" i="20"/>
  <c r="AN458" i="20" s="1"/>
  <c r="AB459" i="20"/>
  <c r="AN459" i="20" s="1"/>
  <c r="AB460" i="20"/>
  <c r="AN460" i="20" s="1"/>
  <c r="AB461" i="20"/>
  <c r="AN461" i="20" s="1"/>
  <c r="AB462" i="20"/>
  <c r="AN462" i="20" s="1"/>
  <c r="AB463" i="20"/>
  <c r="AN463" i="20" s="1"/>
  <c r="AB464" i="20"/>
  <c r="AN464" i="20" s="1"/>
  <c r="AB465" i="20"/>
  <c r="AN465" i="20" s="1"/>
  <c r="AB466" i="20"/>
  <c r="AN466" i="20" s="1"/>
  <c r="AB467" i="20"/>
  <c r="AN467" i="20" s="1"/>
  <c r="AB468" i="20"/>
  <c r="AN468" i="20" s="1"/>
  <c r="AB469" i="20"/>
  <c r="AN469" i="20" s="1"/>
  <c r="AB470" i="20"/>
  <c r="AN470" i="20" s="1"/>
  <c r="AB471" i="20"/>
  <c r="AN471" i="20" s="1"/>
  <c r="AB472" i="20"/>
  <c r="AN472" i="20" s="1"/>
  <c r="AB473" i="20"/>
  <c r="AN473" i="20" s="1"/>
  <c r="AB474" i="20"/>
  <c r="AN474" i="20" s="1"/>
  <c r="AB475" i="20"/>
  <c r="AN475" i="20" s="1"/>
  <c r="AB477" i="20"/>
  <c r="AN477" i="20" s="1"/>
  <c r="AB478" i="20"/>
  <c r="AN478" i="20" s="1"/>
  <c r="AB479" i="20"/>
  <c r="AN479" i="20" s="1"/>
  <c r="AB480" i="20"/>
  <c r="AN480" i="20" s="1"/>
  <c r="AB481" i="20"/>
  <c r="AN481" i="20" s="1"/>
  <c r="AB482" i="20"/>
  <c r="AN482" i="20" s="1"/>
  <c r="AB5" i="20"/>
  <c r="AN5" i="20" s="1"/>
  <c r="AB8" i="20"/>
  <c r="AN8" i="20" s="1"/>
  <c r="AB10" i="20"/>
  <c r="AN10" i="20" s="1"/>
  <c r="AB11" i="20"/>
  <c r="AN11" i="20" s="1"/>
  <c r="AB12" i="20"/>
  <c r="AN12" i="20" s="1"/>
  <c r="AB13" i="20"/>
  <c r="AN13" i="20" s="1"/>
  <c r="AB14" i="20"/>
  <c r="AN14" i="20" s="1"/>
  <c r="AB15" i="20"/>
  <c r="AN15" i="20" s="1"/>
  <c r="AB16" i="20"/>
  <c r="AN16" i="20" s="1"/>
  <c r="AB17" i="20"/>
  <c r="AN17" i="20" s="1"/>
  <c r="AB18" i="20"/>
  <c r="AN18" i="20" s="1"/>
  <c r="AB19" i="20"/>
  <c r="AN19" i="20" s="1"/>
  <c r="AB20" i="20"/>
  <c r="AN20" i="20" s="1"/>
  <c r="AB21" i="20"/>
  <c r="AN21" i="20" s="1"/>
  <c r="AB22" i="20"/>
  <c r="AN22" i="20" s="1"/>
  <c r="AB23" i="20"/>
  <c r="AN23" i="20" s="1"/>
  <c r="AB24" i="20"/>
  <c r="AN24" i="20" s="1"/>
  <c r="AB25" i="20"/>
  <c r="AN25" i="20" s="1"/>
  <c r="AB27" i="20"/>
  <c r="AN27" i="20" s="1"/>
  <c r="AB28" i="20"/>
  <c r="AN28" i="20" s="1"/>
  <c r="AB29" i="20"/>
  <c r="AN29" i="20" s="1"/>
  <c r="AB30" i="20"/>
  <c r="AN30" i="20" s="1"/>
  <c r="AB31" i="20"/>
  <c r="AN31" i="20" s="1"/>
  <c r="AB32" i="20"/>
  <c r="AN32" i="20" s="1"/>
  <c r="AB33" i="20"/>
  <c r="AN33" i="20" s="1"/>
  <c r="AB34" i="20"/>
  <c r="AN34" i="20" s="1"/>
  <c r="AB35" i="20"/>
  <c r="AN35" i="20" s="1"/>
  <c r="AB36" i="20"/>
  <c r="AN36" i="20" s="1"/>
  <c r="AB37" i="20"/>
  <c r="AN37" i="20" s="1"/>
  <c r="AB38" i="20"/>
  <c r="AN38" i="20" s="1"/>
  <c r="AB39" i="20"/>
  <c r="AN39" i="20" s="1"/>
  <c r="AB40" i="20"/>
  <c r="AN40" i="20" s="1"/>
  <c r="AB41" i="20"/>
  <c r="AN41" i="20" s="1"/>
  <c r="AB42" i="20"/>
  <c r="AN42" i="20" s="1"/>
  <c r="AB43" i="20"/>
  <c r="AN43" i="20" s="1"/>
  <c r="AB44" i="20"/>
  <c r="AN44" i="20" s="1"/>
  <c r="AB45" i="20"/>
  <c r="AN45" i="20" s="1"/>
  <c r="AB46" i="20"/>
  <c r="AN46" i="20" s="1"/>
  <c r="AB47" i="20"/>
  <c r="AN47" i="20" s="1"/>
  <c r="AB48" i="20"/>
  <c r="AN48" i="20" s="1"/>
  <c r="AB51" i="20"/>
  <c r="AN51" i="20" s="1"/>
  <c r="AB52" i="20"/>
  <c r="AN52" i="20" s="1"/>
  <c r="AB53" i="20"/>
  <c r="AN53" i="20" s="1"/>
  <c r="AB54" i="20"/>
  <c r="AN54" i="20" s="1"/>
  <c r="AB55" i="20"/>
  <c r="AN55" i="20" s="1"/>
  <c r="AB56" i="20"/>
  <c r="AN56" i="20" s="1"/>
  <c r="AB57" i="20"/>
  <c r="AN57" i="20" s="1"/>
  <c r="AB58" i="20"/>
  <c r="AN58" i="20" s="1"/>
  <c r="AB59" i="20"/>
  <c r="AN59" i="20" s="1"/>
  <c r="AB60" i="20"/>
  <c r="AN60" i="20" s="1"/>
  <c r="AB62" i="20"/>
  <c r="AN62" i="20" s="1"/>
  <c r="AB63" i="20"/>
  <c r="AN63" i="20" s="1"/>
  <c r="AB64" i="20"/>
  <c r="AN64" i="20" s="1"/>
  <c r="AB65" i="20"/>
  <c r="AN65" i="20" s="1"/>
  <c r="AB66" i="20"/>
  <c r="AN66" i="20" s="1"/>
  <c r="AB67" i="20"/>
  <c r="AN67" i="20" s="1"/>
  <c r="AB68" i="20"/>
  <c r="AN68" i="20" s="1"/>
  <c r="AB72" i="20"/>
  <c r="AN72" i="20" s="1"/>
  <c r="AB73" i="20"/>
  <c r="AN73" i="20" s="1"/>
  <c r="AB74" i="20"/>
  <c r="AN74" i="20" s="1"/>
  <c r="AB75" i="20"/>
  <c r="AN75" i="20" s="1"/>
  <c r="AB76" i="20"/>
  <c r="AN76" i="20" s="1"/>
  <c r="AB77" i="20"/>
  <c r="AN77" i="20" s="1"/>
  <c r="AB78" i="20"/>
  <c r="AN78" i="20" s="1"/>
  <c r="AB79" i="20"/>
  <c r="AN79" i="20" s="1"/>
  <c r="AB80" i="20"/>
  <c r="AN80" i="20" s="1"/>
  <c r="AB81" i="20"/>
  <c r="AN81" i="20" s="1"/>
  <c r="AB82" i="20"/>
  <c r="AN82" i="20" s="1"/>
  <c r="AB83" i="20"/>
  <c r="AN83" i="20" s="1"/>
  <c r="AB84" i="20"/>
  <c r="AN84" i="20" s="1"/>
  <c r="AB85" i="20"/>
  <c r="AN85" i="20" s="1"/>
  <c r="AB86" i="20"/>
  <c r="AN86" i="20" s="1"/>
  <c r="AB87" i="20"/>
  <c r="AN87" i="20" s="1"/>
  <c r="AB88" i="20"/>
  <c r="AN88" i="20" s="1"/>
  <c r="AB89" i="20"/>
  <c r="AN89" i="20" s="1"/>
  <c r="AB90" i="20"/>
  <c r="AN90" i="20" s="1"/>
  <c r="AB91" i="20"/>
  <c r="AN91" i="20" s="1"/>
  <c r="AB92" i="20"/>
  <c r="AN92" i="20" s="1"/>
  <c r="AB93" i="20"/>
  <c r="AN93" i="20" s="1"/>
  <c r="AB94" i="20"/>
  <c r="AN94" i="20" s="1"/>
  <c r="AB95" i="20"/>
  <c r="AN95" i="20" s="1"/>
  <c r="AB96" i="20"/>
  <c r="AN96" i="20" s="1"/>
  <c r="AB97" i="20"/>
  <c r="AN97" i="20" s="1"/>
  <c r="AB98" i="20"/>
  <c r="AN98" i="20" s="1"/>
  <c r="AB99" i="20"/>
  <c r="AN99" i="20" s="1"/>
  <c r="AB100" i="20"/>
  <c r="AN100" i="20" s="1"/>
  <c r="AB101" i="20"/>
  <c r="AN101" i="20" s="1"/>
  <c r="AB102" i="20"/>
  <c r="AN102" i="20" s="1"/>
  <c r="AB103" i="20"/>
  <c r="AN103" i="20" s="1"/>
  <c r="AB104" i="20"/>
  <c r="AN104" i="20" s="1"/>
  <c r="AB105" i="20"/>
  <c r="AN105" i="20" s="1"/>
  <c r="AB106" i="20"/>
  <c r="AN106" i="20" s="1"/>
  <c r="AB107" i="20"/>
  <c r="AN107" i="20" s="1"/>
  <c r="AB108" i="20"/>
  <c r="AN108" i="20" s="1"/>
  <c r="AB109" i="20"/>
  <c r="AN109" i="20" s="1"/>
  <c r="AB112" i="20"/>
  <c r="AN112" i="20" s="1"/>
  <c r="AB113" i="20"/>
  <c r="AN113" i="20" s="1"/>
  <c r="AB114" i="20"/>
  <c r="AN114" i="20" s="1"/>
  <c r="AB115" i="20"/>
  <c r="AN115" i="20" s="1"/>
  <c r="AB116" i="20"/>
  <c r="AN116" i="20" s="1"/>
  <c r="AB117" i="20"/>
  <c r="AN117" i="20" s="1"/>
  <c r="AB118" i="20"/>
  <c r="AN118" i="20" s="1"/>
  <c r="AB119" i="20"/>
  <c r="AN119" i="20" s="1"/>
  <c r="AB120" i="20"/>
  <c r="AN120" i="20" s="1"/>
  <c r="AB121" i="20"/>
  <c r="AN121" i="20" s="1"/>
  <c r="AB123" i="20"/>
  <c r="AN123" i="20" s="1"/>
  <c r="AB124" i="20"/>
  <c r="AN124" i="20" s="1"/>
  <c r="AB125" i="20"/>
  <c r="AN125" i="20" s="1"/>
  <c r="AB126" i="20"/>
  <c r="AN126" i="20" s="1"/>
  <c r="AB127" i="20"/>
  <c r="AN127" i="20" s="1"/>
  <c r="AB128" i="20"/>
  <c r="AN128" i="20" s="1"/>
  <c r="AB129" i="20"/>
  <c r="AN129" i="20" s="1"/>
  <c r="AB130" i="20"/>
  <c r="AN130" i="20" s="1"/>
  <c r="AB131" i="20"/>
  <c r="AN131" i="20" s="1"/>
  <c r="AB132" i="20"/>
  <c r="AN132" i="20" s="1"/>
  <c r="AB133" i="20"/>
  <c r="AN133" i="20" s="1"/>
  <c r="AB134" i="20"/>
  <c r="AN134" i="20" s="1"/>
  <c r="AB135" i="20"/>
  <c r="AN135" i="20" s="1"/>
  <c r="AB136" i="20"/>
  <c r="AN136" i="20" s="1"/>
  <c r="AB137" i="20"/>
  <c r="AN137" i="20" s="1"/>
  <c r="AB138" i="20"/>
  <c r="AN138" i="20" s="1"/>
  <c r="AB139" i="20"/>
  <c r="AN139" i="20" s="1"/>
  <c r="AB140" i="20"/>
  <c r="AN140" i="20" s="1"/>
  <c r="AB141" i="20"/>
  <c r="AN141" i="20" s="1"/>
  <c r="AB142" i="20"/>
  <c r="AN142" i="20" s="1"/>
  <c r="AB143" i="20"/>
  <c r="AN143" i="20" s="1"/>
  <c r="AB144" i="20"/>
  <c r="AN144" i="20" s="1"/>
  <c r="AB145" i="20"/>
  <c r="AN145" i="20" s="1"/>
  <c r="AB146" i="20"/>
  <c r="AN146" i="20" s="1"/>
  <c r="AB147" i="20"/>
  <c r="AN147" i="20" s="1"/>
  <c r="AB148" i="20"/>
  <c r="AN148" i="20" s="1"/>
  <c r="AB149" i="20"/>
  <c r="AN149" i="20" s="1"/>
  <c r="AB150" i="20"/>
  <c r="AN150" i="20" s="1"/>
  <c r="AB151" i="20"/>
  <c r="AN151" i="20" s="1"/>
  <c r="AB152" i="20"/>
  <c r="AN152" i="20" s="1"/>
  <c r="AB153" i="20"/>
  <c r="AN153" i="20" s="1"/>
  <c r="AB157" i="20"/>
  <c r="AN157" i="20" s="1"/>
  <c r="AB159" i="20"/>
  <c r="AN159" i="20" s="1"/>
  <c r="AB160" i="20"/>
  <c r="AN160" i="20" s="1"/>
  <c r="AB161" i="20"/>
  <c r="AN161" i="20" s="1"/>
  <c r="AB162" i="20"/>
  <c r="AN162" i="20" s="1"/>
  <c r="AB163" i="20"/>
  <c r="AN163" i="20" s="1"/>
  <c r="AB164" i="20"/>
  <c r="AN164" i="20" s="1"/>
  <c r="AB165" i="20"/>
  <c r="AN165" i="20" s="1"/>
  <c r="AB166" i="20"/>
  <c r="AN166" i="20" s="1"/>
  <c r="AB167" i="20"/>
  <c r="AN167" i="20" s="1"/>
  <c r="AB168" i="20"/>
  <c r="AN168" i="20" s="1"/>
  <c r="AB169" i="20"/>
  <c r="AN169" i="20" s="1"/>
  <c r="AB170" i="20"/>
  <c r="AN170" i="20" s="1"/>
  <c r="AB171" i="20"/>
  <c r="AN171" i="20" s="1"/>
  <c r="AB172" i="20"/>
  <c r="AN172" i="20" s="1"/>
  <c r="AB173" i="20"/>
  <c r="AN173" i="20" s="1"/>
  <c r="AB174" i="20"/>
  <c r="AN174" i="20" s="1"/>
  <c r="AB175" i="20"/>
  <c r="AN175" i="20" s="1"/>
  <c r="AB176" i="20"/>
  <c r="AN176" i="20" s="1"/>
  <c r="AB177" i="20"/>
  <c r="AN177" i="20" s="1"/>
  <c r="AB178" i="20"/>
  <c r="AN178" i="20" s="1"/>
  <c r="AB179" i="20"/>
  <c r="AN179" i="20" s="1"/>
  <c r="AB180" i="20"/>
  <c r="AN180" i="20" s="1"/>
  <c r="AB181" i="20"/>
  <c r="AN181" i="20" s="1"/>
  <c r="AB182" i="20"/>
  <c r="AN182" i="20" s="1"/>
  <c r="AB183" i="20"/>
  <c r="AN183" i="20" s="1"/>
  <c r="AB184" i="20"/>
  <c r="AN184" i="20" s="1"/>
  <c r="AB185" i="20"/>
  <c r="AN185" i="20" s="1"/>
  <c r="AB186" i="20"/>
  <c r="AN186" i="20" s="1"/>
  <c r="AB187" i="20"/>
  <c r="AN187" i="20" s="1"/>
  <c r="AB189" i="20"/>
  <c r="AN189" i="20" s="1"/>
  <c r="AB8" i="19"/>
  <c r="AN8" i="19" s="1"/>
  <c r="AB9" i="19"/>
  <c r="AN9" i="19" s="1"/>
  <c r="AB11" i="19"/>
  <c r="AN11" i="19" s="1"/>
  <c r="AB28" i="19"/>
  <c r="AN28" i="19" s="1"/>
  <c r="AB51" i="19"/>
  <c r="AN51" i="19" s="1"/>
  <c r="AB52" i="19"/>
  <c r="AN52" i="19" s="1"/>
  <c r="AB64" i="19"/>
  <c r="AN64" i="19" s="1"/>
  <c r="AB72" i="19"/>
  <c r="AN72" i="19" s="1"/>
  <c r="AB73" i="19"/>
  <c r="AN73" i="19" s="1"/>
  <c r="AB74" i="19"/>
  <c r="AN74" i="19" s="1"/>
  <c r="AB5" i="19"/>
  <c r="AN5" i="19" s="1"/>
  <c r="AB6" i="19"/>
  <c r="AN6" i="19" s="1"/>
  <c r="AB7" i="19"/>
  <c r="AN7" i="19" s="1"/>
  <c r="AB10" i="19"/>
  <c r="AN10" i="19" s="1"/>
  <c r="AB12" i="19"/>
  <c r="AN12" i="19" s="1"/>
  <c r="AB13" i="19"/>
  <c r="AN13" i="19" s="1"/>
  <c r="AB14" i="19"/>
  <c r="AN14" i="19" s="1"/>
  <c r="AB15" i="19"/>
  <c r="AN15" i="19" s="1"/>
  <c r="AB16" i="19"/>
  <c r="AN16" i="19" s="1"/>
  <c r="AB17" i="19"/>
  <c r="AN17" i="19" s="1"/>
  <c r="AB18" i="19"/>
  <c r="AN18" i="19" s="1"/>
  <c r="AB19" i="19"/>
  <c r="AN19" i="19" s="1"/>
  <c r="AB20" i="19"/>
  <c r="AN20" i="19" s="1"/>
  <c r="AB21" i="19"/>
  <c r="AN21" i="19" s="1"/>
  <c r="AB22" i="19"/>
  <c r="AN22" i="19" s="1"/>
  <c r="AB23" i="19"/>
  <c r="AN23" i="19" s="1"/>
  <c r="AB24" i="19"/>
  <c r="AN24" i="19" s="1"/>
  <c r="AB25" i="19"/>
  <c r="AN25" i="19" s="1"/>
  <c r="AB26" i="19"/>
  <c r="AN26" i="19" s="1"/>
  <c r="AB27" i="19"/>
  <c r="AN27" i="19" s="1"/>
  <c r="AB29" i="19"/>
  <c r="AN29" i="19" s="1"/>
  <c r="AB30" i="19"/>
  <c r="AN30" i="19" s="1"/>
  <c r="AB31" i="19"/>
  <c r="AN31" i="19" s="1"/>
  <c r="AB32" i="19"/>
  <c r="AN32" i="19" s="1"/>
  <c r="AB33" i="19"/>
  <c r="AN33" i="19" s="1"/>
  <c r="AB34" i="19"/>
  <c r="AN34" i="19" s="1"/>
  <c r="AB35" i="19"/>
  <c r="AN35" i="19" s="1"/>
  <c r="AB36" i="19"/>
  <c r="AN36" i="19" s="1"/>
  <c r="AB37" i="19"/>
  <c r="AN37" i="19" s="1"/>
  <c r="AB38" i="19"/>
  <c r="AN38" i="19" s="1"/>
  <c r="AB39" i="19"/>
  <c r="AN39" i="19" s="1"/>
  <c r="AB40" i="19"/>
  <c r="AN40" i="19" s="1"/>
  <c r="AB41" i="19"/>
  <c r="AN41" i="19" s="1"/>
  <c r="AB42" i="19"/>
  <c r="AN42" i="19" s="1"/>
  <c r="AB43" i="19"/>
  <c r="AN43" i="19" s="1"/>
  <c r="AB44" i="19"/>
  <c r="AN44" i="19" s="1"/>
  <c r="AB45" i="19"/>
  <c r="AN45" i="19" s="1"/>
  <c r="AB46" i="19"/>
  <c r="AN46" i="19" s="1"/>
  <c r="AB47" i="19"/>
  <c r="AN47" i="19" s="1"/>
  <c r="AB48" i="19"/>
  <c r="AN48" i="19" s="1"/>
  <c r="AB49" i="19"/>
  <c r="AN49" i="19" s="1"/>
  <c r="AB50" i="19"/>
  <c r="AN50" i="19" s="1"/>
  <c r="AB53" i="19"/>
  <c r="AN53" i="19" s="1"/>
  <c r="AB54" i="19"/>
  <c r="AN54" i="19" s="1"/>
  <c r="AB55" i="19"/>
  <c r="AN55" i="19" s="1"/>
  <c r="AB56" i="19"/>
  <c r="AN56" i="19" s="1"/>
  <c r="AB57" i="19"/>
  <c r="AN57" i="19" s="1"/>
  <c r="AB58" i="19"/>
  <c r="AN58" i="19" s="1"/>
  <c r="AB59" i="19"/>
  <c r="AN59" i="19" s="1"/>
  <c r="AB60" i="19"/>
  <c r="AN60" i="19" s="1"/>
  <c r="AB61" i="19"/>
  <c r="AN61" i="19" s="1"/>
  <c r="AB62" i="19"/>
  <c r="AN62" i="19" s="1"/>
  <c r="AB63" i="19"/>
  <c r="AN63" i="19" s="1"/>
  <c r="AB65" i="19"/>
  <c r="AN65" i="19" s="1"/>
  <c r="AB66" i="19"/>
  <c r="AN66" i="19" s="1"/>
  <c r="AB67" i="19"/>
  <c r="AN67" i="19" s="1"/>
  <c r="AB68" i="19"/>
  <c r="AN68" i="19" s="1"/>
  <c r="AB69" i="19"/>
  <c r="AN69" i="19" s="1"/>
  <c r="AB70" i="19"/>
  <c r="AN70" i="19" s="1"/>
  <c r="AB71" i="19"/>
  <c r="AN71" i="19" s="1"/>
  <c r="AB75" i="19"/>
  <c r="AN75" i="19" s="1"/>
  <c r="AB76" i="19"/>
  <c r="AN76" i="19" s="1"/>
  <c r="AB77" i="19"/>
  <c r="AN77" i="19" s="1"/>
  <c r="AB78" i="19"/>
  <c r="AN78" i="19" s="1"/>
  <c r="AB79" i="19"/>
  <c r="AN79" i="19" s="1"/>
  <c r="AB80" i="19"/>
  <c r="AN80" i="19" s="1"/>
  <c r="AB81" i="19"/>
  <c r="AN81" i="19" s="1"/>
  <c r="AB82" i="19"/>
  <c r="AN82" i="19" s="1"/>
  <c r="AB83" i="19"/>
  <c r="AN83" i="19" s="1"/>
  <c r="AB84" i="19"/>
  <c r="AN84" i="19" s="1"/>
  <c r="AB85" i="19"/>
  <c r="AN85" i="19" s="1"/>
  <c r="AB86" i="19"/>
  <c r="AN86" i="19" s="1"/>
  <c r="AB87" i="19"/>
  <c r="AN87" i="19" s="1"/>
  <c r="AB88" i="19"/>
  <c r="AN88" i="19" s="1"/>
  <c r="AB89" i="19"/>
  <c r="AN89" i="19" s="1"/>
  <c r="AB90" i="19"/>
  <c r="AN90" i="19" s="1"/>
  <c r="AB91" i="19"/>
  <c r="AN91" i="19" s="1"/>
  <c r="AB92" i="19"/>
  <c r="AN92" i="19" s="1"/>
  <c r="AB93" i="19"/>
  <c r="AN93" i="19" s="1"/>
  <c r="AB94" i="19"/>
  <c r="AN94" i="19" s="1"/>
  <c r="AB95" i="19"/>
  <c r="AN95" i="19" s="1"/>
  <c r="AB96" i="19"/>
  <c r="AN96" i="19" s="1"/>
  <c r="AB97" i="19"/>
  <c r="AN97" i="19" s="1"/>
  <c r="AB98" i="19"/>
  <c r="AN98" i="19" s="1"/>
  <c r="AB5" i="18"/>
  <c r="AN5" i="18" s="1"/>
  <c r="AB6" i="18"/>
  <c r="AN6" i="18" s="1"/>
  <c r="AB7" i="18"/>
  <c r="AN7" i="18" s="1"/>
  <c r="AB8" i="18"/>
  <c r="AN8" i="18" s="1"/>
  <c r="AB9" i="18"/>
  <c r="AN9" i="18" s="1"/>
  <c r="AB10" i="18"/>
  <c r="AN10" i="18" s="1"/>
  <c r="AB11" i="18"/>
  <c r="AN11" i="18" s="1"/>
  <c r="AB12" i="18"/>
  <c r="AN12" i="18" s="1"/>
  <c r="AB13" i="18"/>
  <c r="AN13" i="18" s="1"/>
  <c r="AB14" i="18"/>
  <c r="AN14" i="18" s="1"/>
  <c r="AB15" i="18"/>
  <c r="AN15" i="18" s="1"/>
  <c r="AB16" i="18"/>
  <c r="AN16" i="18" s="1"/>
  <c r="AB17" i="18"/>
  <c r="AN17" i="18" s="1"/>
  <c r="AB18" i="18"/>
  <c r="AN18" i="18" s="1"/>
  <c r="AB19" i="18"/>
  <c r="AN19" i="18" s="1"/>
  <c r="AB20" i="18"/>
  <c r="AN20" i="18" s="1"/>
  <c r="AB21" i="18"/>
  <c r="AN21" i="18" s="1"/>
  <c r="AB22" i="18"/>
  <c r="AN22" i="18" s="1"/>
  <c r="AB23" i="18"/>
  <c r="AN23" i="18" s="1"/>
  <c r="AB24" i="18"/>
  <c r="AN24" i="18" s="1"/>
  <c r="AB25" i="18"/>
  <c r="AN25" i="18" s="1"/>
  <c r="AB26" i="18"/>
  <c r="AN26" i="18" s="1"/>
  <c r="AB27" i="18"/>
  <c r="AN27" i="18" s="1"/>
  <c r="AB28" i="18"/>
  <c r="AN28" i="18" s="1"/>
  <c r="AB29" i="18"/>
  <c r="AN29" i="18" s="1"/>
  <c r="AB30" i="18"/>
  <c r="AN30" i="18" s="1"/>
  <c r="AB8" i="17"/>
  <c r="AN8" i="17" s="1"/>
  <c r="AB9" i="17"/>
  <c r="AN9" i="17" s="1"/>
  <c r="AB11" i="17"/>
  <c r="AN11" i="17" s="1"/>
  <c r="AB28" i="17"/>
  <c r="AN28" i="17" s="1"/>
  <c r="AB51" i="17"/>
  <c r="AN51" i="17" s="1"/>
  <c r="AB52" i="17"/>
  <c r="AN52" i="17" s="1"/>
  <c r="AB64" i="17"/>
  <c r="AN64" i="17" s="1"/>
  <c r="AB5" i="17"/>
  <c r="AN5" i="17" s="1"/>
  <c r="AB6" i="17"/>
  <c r="AN6" i="17" s="1"/>
  <c r="AB7" i="17"/>
  <c r="AN7" i="17" s="1"/>
  <c r="AB10" i="17"/>
  <c r="AN10" i="17" s="1"/>
  <c r="AB12" i="17"/>
  <c r="AN12" i="17" s="1"/>
  <c r="AB13" i="17"/>
  <c r="AN13" i="17" s="1"/>
  <c r="AB14" i="17"/>
  <c r="AN14" i="17" s="1"/>
  <c r="AB15" i="17"/>
  <c r="AN15" i="17" s="1"/>
  <c r="AB16" i="17"/>
  <c r="AN16" i="17" s="1"/>
  <c r="AB17" i="17"/>
  <c r="AN17" i="17" s="1"/>
  <c r="AB18" i="17"/>
  <c r="AN18" i="17" s="1"/>
  <c r="AB19" i="17"/>
  <c r="AN19" i="17" s="1"/>
  <c r="AB20" i="17"/>
  <c r="AN20" i="17" s="1"/>
  <c r="AB21" i="17"/>
  <c r="AN21" i="17" s="1"/>
  <c r="AB22" i="17"/>
  <c r="AN22" i="17" s="1"/>
  <c r="AB23" i="17"/>
  <c r="AN23" i="17" s="1"/>
  <c r="AB24" i="17"/>
  <c r="AN24" i="17" s="1"/>
  <c r="AB25" i="17"/>
  <c r="AN25" i="17" s="1"/>
  <c r="AB26" i="17"/>
  <c r="AN26" i="17" s="1"/>
  <c r="AB27" i="17"/>
  <c r="AN27" i="17" s="1"/>
  <c r="AB29" i="17"/>
  <c r="AN29" i="17" s="1"/>
  <c r="AB30" i="17"/>
  <c r="AN30" i="17" s="1"/>
  <c r="AB31" i="17"/>
  <c r="AN31" i="17" s="1"/>
  <c r="AB32" i="17"/>
  <c r="AN32" i="17" s="1"/>
  <c r="AB33" i="17"/>
  <c r="AN33" i="17" s="1"/>
  <c r="AB34" i="17"/>
  <c r="AN34" i="17" s="1"/>
  <c r="AB35" i="17"/>
  <c r="AN35" i="17" s="1"/>
  <c r="AB36" i="17"/>
  <c r="AN36" i="17" s="1"/>
  <c r="AB37" i="17"/>
  <c r="AN37" i="17" s="1"/>
  <c r="AB38" i="17"/>
  <c r="AN38" i="17" s="1"/>
  <c r="AB39" i="17"/>
  <c r="AN39" i="17" s="1"/>
  <c r="AB40" i="17"/>
  <c r="AN40" i="17" s="1"/>
  <c r="AB41" i="17"/>
  <c r="AN41" i="17" s="1"/>
  <c r="AB42" i="17"/>
  <c r="AN42" i="17" s="1"/>
  <c r="AB43" i="17"/>
  <c r="AN43" i="17" s="1"/>
  <c r="AB44" i="17"/>
  <c r="AN44" i="17" s="1"/>
  <c r="AB45" i="17"/>
  <c r="AN45" i="17" s="1"/>
  <c r="AB46" i="17"/>
  <c r="AN46" i="17" s="1"/>
  <c r="AB47" i="17"/>
  <c r="AN47" i="17" s="1"/>
  <c r="AB48" i="17"/>
  <c r="AN48" i="17" s="1"/>
  <c r="AB49" i="17"/>
  <c r="AN49" i="17" s="1"/>
  <c r="AB50" i="17"/>
  <c r="AN50" i="17" s="1"/>
  <c r="AB53" i="17"/>
  <c r="AN53" i="17" s="1"/>
  <c r="AB54" i="17"/>
  <c r="AN54" i="17" s="1"/>
  <c r="AB55" i="17"/>
  <c r="AN55" i="17" s="1"/>
  <c r="AB56" i="17"/>
  <c r="AN56" i="17" s="1"/>
  <c r="AB57" i="17"/>
  <c r="AN57" i="17" s="1"/>
  <c r="AB58" i="17"/>
  <c r="AN58" i="17" s="1"/>
  <c r="AB59" i="17"/>
  <c r="AN59" i="17" s="1"/>
  <c r="AB60" i="17"/>
  <c r="AN60" i="17" s="1"/>
  <c r="AB61" i="17"/>
  <c r="AN61" i="17" s="1"/>
  <c r="AB62" i="17"/>
  <c r="AN62" i="17" s="1"/>
  <c r="AB63" i="17"/>
  <c r="AN63" i="17" s="1"/>
  <c r="AB65" i="17"/>
  <c r="AN65" i="17" s="1"/>
  <c r="AB35" i="4"/>
  <c r="AN35" i="4" s="1"/>
  <c r="AB35" i="15"/>
  <c r="AN35" i="15" s="1"/>
  <c r="AB6" i="15"/>
  <c r="AN6" i="15" s="1"/>
  <c r="AB7" i="15"/>
  <c r="AN7" i="15" s="1"/>
  <c r="AB8" i="15"/>
  <c r="AN8" i="15" s="1"/>
  <c r="AB9" i="15"/>
  <c r="AN9" i="15" s="1"/>
  <c r="AB10" i="15"/>
  <c r="AN10" i="15" s="1"/>
  <c r="AB11" i="15"/>
  <c r="AN11" i="15" s="1"/>
  <c r="AB12" i="15"/>
  <c r="AN12" i="15" s="1"/>
  <c r="AB13" i="15"/>
  <c r="AN13" i="15" s="1"/>
  <c r="AB14" i="15"/>
  <c r="AN14" i="15" s="1"/>
  <c r="AB15" i="15"/>
  <c r="AN15" i="15" s="1"/>
  <c r="AB16" i="15"/>
  <c r="AN16" i="15" s="1"/>
  <c r="AB17" i="15"/>
  <c r="AN17" i="15" s="1"/>
  <c r="AB18" i="15"/>
  <c r="AN18" i="15" s="1"/>
  <c r="AB19" i="15"/>
  <c r="AN19" i="15" s="1"/>
  <c r="AB20" i="15"/>
  <c r="AN20" i="15" s="1"/>
  <c r="AB21" i="15"/>
  <c r="AN21" i="15" s="1"/>
  <c r="AB22" i="15"/>
  <c r="AN22" i="15" s="1"/>
  <c r="AB23" i="15"/>
  <c r="AN23" i="15" s="1"/>
  <c r="AB24" i="15"/>
  <c r="AN24" i="15" s="1"/>
  <c r="AB25" i="15"/>
  <c r="AN25" i="15" s="1"/>
  <c r="AB26" i="15"/>
  <c r="AN26" i="15" s="1"/>
  <c r="AB27" i="15"/>
  <c r="AN27" i="15" s="1"/>
  <c r="AB28" i="15"/>
  <c r="AN28" i="15" s="1"/>
  <c r="AB29" i="15"/>
  <c r="AN29" i="15" s="1"/>
  <c r="AB30" i="15"/>
  <c r="AN30" i="15" s="1"/>
  <c r="AB31" i="15"/>
  <c r="AN31" i="15" s="1"/>
  <c r="AB32" i="15"/>
  <c r="AN32" i="15" s="1"/>
  <c r="AB33" i="15"/>
  <c r="AN33" i="15" s="1"/>
  <c r="AB34" i="15"/>
  <c r="AN34" i="15" s="1"/>
  <c r="AB36" i="15"/>
  <c r="AN36" i="15" s="1"/>
  <c r="AB37" i="15"/>
  <c r="AN37" i="15" s="1"/>
  <c r="AB38" i="15"/>
  <c r="AN38" i="15" s="1"/>
  <c r="AB39" i="15"/>
  <c r="AN39" i="15" s="1"/>
  <c r="AB40" i="15"/>
  <c r="AN40" i="15" s="1"/>
  <c r="AB41" i="15"/>
  <c r="AN41" i="15" s="1"/>
  <c r="AB42" i="15"/>
  <c r="AN42" i="15" s="1"/>
  <c r="AB43" i="15"/>
  <c r="AN43" i="15" s="1"/>
  <c r="AB44" i="15"/>
  <c r="AN44" i="15" s="1"/>
  <c r="AB45" i="15"/>
  <c r="AN45" i="15" s="1"/>
  <c r="AB46" i="15"/>
  <c r="AN46" i="15" s="1"/>
  <c r="AB47" i="15"/>
  <c r="AN47" i="15" s="1"/>
  <c r="AB48" i="15"/>
  <c r="AN48" i="15" s="1"/>
  <c r="AB49" i="15"/>
  <c r="AN49" i="15" s="1"/>
  <c r="AB50" i="15"/>
  <c r="AN50" i="15" s="1"/>
  <c r="AB51" i="15"/>
  <c r="AN51" i="15" s="1"/>
  <c r="AB52" i="15"/>
  <c r="AN52" i="15" s="1"/>
  <c r="AB53" i="15"/>
  <c r="AN53" i="15" s="1"/>
  <c r="AB54" i="15"/>
  <c r="AN54" i="15" s="1"/>
  <c r="AB55" i="15"/>
  <c r="AN55" i="15" s="1"/>
  <c r="AB56" i="15"/>
  <c r="AN56" i="15" s="1"/>
  <c r="AB57" i="15"/>
  <c r="AN57" i="15" s="1"/>
  <c r="AB58" i="15"/>
  <c r="AN58" i="15" s="1"/>
  <c r="AB59" i="15"/>
  <c r="AN59" i="15" s="1"/>
  <c r="AB60" i="15"/>
  <c r="AN60" i="15" s="1"/>
  <c r="AB61" i="15"/>
  <c r="AN61" i="15" s="1"/>
  <c r="AB62" i="15"/>
  <c r="AN62" i="15" s="1"/>
  <c r="AB63" i="15"/>
  <c r="AN63" i="15" s="1"/>
  <c r="AB64" i="15"/>
  <c r="AN64" i="15" s="1"/>
  <c r="AB65" i="15"/>
  <c r="AN65" i="15" s="1"/>
  <c r="AB66" i="15"/>
  <c r="AN66" i="15" s="1"/>
  <c r="AB67" i="15"/>
  <c r="AN67" i="15" s="1"/>
  <c r="AB68" i="15"/>
  <c r="AN68" i="15" s="1"/>
  <c r="AB69" i="15"/>
  <c r="AN69" i="15" s="1"/>
  <c r="AB70" i="15"/>
  <c r="AN70" i="15" s="1"/>
  <c r="AB71" i="15"/>
  <c r="AN71" i="15" s="1"/>
  <c r="AB72" i="15"/>
  <c r="AN72" i="15" s="1"/>
  <c r="AB73" i="15"/>
  <c r="AN73" i="15" s="1"/>
  <c r="AB74" i="15"/>
  <c r="AN74" i="15" s="1"/>
  <c r="AB75" i="15"/>
  <c r="AN75" i="15" s="1"/>
  <c r="AB76" i="15"/>
  <c r="AN76" i="15" s="1"/>
  <c r="F46" i="1"/>
  <c r="I9" i="7"/>
  <c r="I11" i="7"/>
  <c r="I7" i="7"/>
  <c r="I8" i="7"/>
  <c r="AB164" i="4"/>
  <c r="AN164" i="4" s="1"/>
  <c r="AB140" i="4"/>
  <c r="AN140" i="4" s="1"/>
  <c r="AB51" i="4"/>
  <c r="AN51" i="4" s="1"/>
  <c r="AB200" i="4"/>
  <c r="AN200" i="4" s="1"/>
  <c r="AB192" i="4"/>
  <c r="AN192" i="4" s="1"/>
  <c r="AB184" i="4"/>
  <c r="AN184" i="4" s="1"/>
  <c r="AB195" i="4"/>
  <c r="AN195" i="4" s="1"/>
  <c r="AB187" i="4"/>
  <c r="AN187" i="4" s="1"/>
  <c r="AB179" i="4"/>
  <c r="AN179" i="4" s="1"/>
  <c r="AB198" i="4"/>
  <c r="AN198" i="4" s="1"/>
  <c r="AB190" i="4"/>
  <c r="AN190" i="4" s="1"/>
  <c r="AB182" i="4"/>
  <c r="AN182" i="4" s="1"/>
  <c r="AB174" i="4"/>
  <c r="AN174" i="4" s="1"/>
  <c r="AB197" i="4"/>
  <c r="AN197" i="4" s="1"/>
  <c r="AB189" i="4"/>
  <c r="AN189" i="4" s="1"/>
  <c r="AB181" i="4"/>
  <c r="AN181" i="4" s="1"/>
  <c r="AB159" i="4"/>
  <c r="AN159" i="4" s="1"/>
  <c r="AB151" i="4"/>
  <c r="AN151" i="4" s="1"/>
  <c r="AB119" i="4"/>
  <c r="AN119" i="4" s="1"/>
  <c r="AB79" i="4"/>
  <c r="AN79" i="4" s="1"/>
  <c r="AB76" i="4"/>
  <c r="AN76" i="4" s="1"/>
  <c r="AB85" i="4"/>
  <c r="AN85" i="4" s="1"/>
  <c r="AB113" i="4"/>
  <c r="AN113" i="4" s="1"/>
  <c r="AB123" i="4"/>
  <c r="AN123" i="4" s="1"/>
  <c r="AB58" i="4"/>
  <c r="AN58" i="4" s="1"/>
  <c r="AB73" i="4"/>
  <c r="AN73" i="4" s="1"/>
  <c r="AB103" i="4"/>
  <c r="AN103" i="4" s="1"/>
  <c r="AB157" i="4"/>
  <c r="AN157" i="4" s="1"/>
  <c r="AB149" i="4"/>
  <c r="AN149" i="4" s="1"/>
  <c r="AB110" i="4"/>
  <c r="AN110" i="4" s="1"/>
  <c r="AB77" i="4"/>
  <c r="AN77" i="4" s="1"/>
  <c r="AB83" i="4"/>
  <c r="AN83" i="4" s="1"/>
  <c r="AB94" i="4"/>
  <c r="AN94" i="4" s="1"/>
  <c r="AB72" i="4"/>
  <c r="AN72" i="4" s="1"/>
  <c r="AB78" i="4"/>
  <c r="AN78" i="4" s="1"/>
  <c r="AB84" i="4"/>
  <c r="AN84" i="4" s="1"/>
  <c r="AB102" i="4"/>
  <c r="AN102" i="4" s="1"/>
  <c r="AB162" i="4"/>
  <c r="AN162" i="4" s="1"/>
  <c r="AB154" i="4"/>
  <c r="AN154" i="4" s="1"/>
  <c r="AB91" i="4"/>
  <c r="AN91" i="4" s="1"/>
  <c r="AB70" i="4"/>
  <c r="AN70" i="4" s="1"/>
  <c r="AB128" i="4"/>
  <c r="AN128" i="4" s="1"/>
  <c r="AB120" i="4"/>
  <c r="AN120" i="4" s="1"/>
  <c r="AB112" i="4"/>
  <c r="AN112" i="4" s="1"/>
  <c r="AB173" i="4"/>
  <c r="AN173" i="4" s="1"/>
  <c r="AB171" i="4"/>
  <c r="AN171" i="4" s="1"/>
  <c r="AB169" i="4"/>
  <c r="AN169" i="4" s="1"/>
  <c r="AB167" i="4"/>
  <c r="AN167" i="4" s="1"/>
  <c r="AB165" i="4"/>
  <c r="AN165" i="4" s="1"/>
  <c r="AB53" i="4"/>
  <c r="AN53" i="4" s="1"/>
  <c r="AB44" i="4"/>
  <c r="AN44" i="4" s="1"/>
  <c r="AB32" i="4"/>
  <c r="AN32" i="4" s="1"/>
  <c r="AB31" i="4"/>
  <c r="AN31" i="4" s="1"/>
  <c r="AB40" i="4"/>
  <c r="AN40" i="4" s="1"/>
  <c r="AB50" i="4"/>
  <c r="AN50" i="4" s="1"/>
  <c r="AB42" i="4"/>
  <c r="AN42" i="4" s="1"/>
  <c r="AB41" i="4"/>
  <c r="AN41" i="4" s="1"/>
  <c r="AB172" i="4"/>
  <c r="AN172" i="4" s="1"/>
  <c r="AB168" i="4"/>
  <c r="AN168" i="4" s="1"/>
  <c r="AB54" i="4"/>
  <c r="AN54" i="4" s="1"/>
  <c r="AB29" i="4"/>
  <c r="AN29" i="4" s="1"/>
  <c r="AB28" i="4"/>
  <c r="AN28" i="4" s="1"/>
  <c r="AB46" i="4"/>
  <c r="AN46" i="4" s="1"/>
  <c r="AB45" i="4"/>
  <c r="AN45" i="4" s="1"/>
  <c r="AB144" i="4"/>
  <c r="AN144" i="4" s="1"/>
  <c r="AB121" i="4"/>
  <c r="AN121" i="4" s="1"/>
  <c r="AB141" i="4"/>
  <c r="AN141" i="4" s="1"/>
  <c r="AB59" i="4"/>
  <c r="AN59" i="4" s="1"/>
  <c r="AB147" i="4"/>
  <c r="AN147" i="4" s="1"/>
  <c r="AB156" i="4"/>
  <c r="AN156" i="4" s="1"/>
  <c r="AB136" i="4"/>
  <c r="AN136" i="4" s="1"/>
  <c r="AB25" i="4"/>
  <c r="AN25" i="4" s="1"/>
  <c r="AB160" i="4"/>
  <c r="AN160" i="4" s="1"/>
  <c r="I10" i="7"/>
  <c r="AB175" i="4"/>
  <c r="AN175" i="4" s="1"/>
  <c r="AB177" i="4"/>
  <c r="AN177" i="4" s="1"/>
  <c r="AB127" i="4"/>
  <c r="AN127" i="4" s="1"/>
  <c r="AB125" i="4"/>
  <c r="AN125" i="4" s="1"/>
  <c r="AB115" i="4"/>
  <c r="AN115" i="4" s="1"/>
  <c r="AB66" i="4"/>
  <c r="AN66" i="4" s="1"/>
  <c r="AB97" i="4"/>
  <c r="AN97" i="4" s="1"/>
  <c r="AB145" i="4"/>
  <c r="AN145" i="4" s="1"/>
  <c r="AB137" i="4"/>
  <c r="AN137" i="4" s="1"/>
  <c r="AB129" i="4"/>
  <c r="AN129" i="4" s="1"/>
  <c r="AB60" i="4"/>
  <c r="AN60" i="4" s="1"/>
  <c r="AB71" i="4"/>
  <c r="AN71" i="4" s="1"/>
  <c r="AB105" i="4"/>
  <c r="AN105" i="4" s="1"/>
  <c r="AB143" i="4"/>
  <c r="AN143" i="4" s="1"/>
  <c r="AB135" i="4"/>
  <c r="AN135" i="4" s="1"/>
  <c r="AB61" i="4"/>
  <c r="AN61" i="4" s="1"/>
  <c r="AB142" i="4"/>
  <c r="AN142" i="4" s="1"/>
  <c r="AB134" i="4"/>
  <c r="AN134" i="4" s="1"/>
  <c r="AB126" i="4"/>
  <c r="AN126" i="4" s="1"/>
  <c r="AB118" i="4"/>
  <c r="AN118" i="4" s="1"/>
  <c r="AB57" i="4"/>
  <c r="AN57" i="4" s="1"/>
  <c r="AB34" i="4"/>
  <c r="AN34" i="4" s="1"/>
  <c r="AB48" i="4"/>
  <c r="AN48" i="4" s="1"/>
  <c r="AB155" i="4"/>
  <c r="AN155" i="4" s="1"/>
  <c r="AB111" i="4"/>
  <c r="AN111" i="4" s="1"/>
  <c r="AB82" i="4"/>
  <c r="AN82" i="4" s="1"/>
  <c r="AB74" i="4"/>
  <c r="AN74" i="4" s="1"/>
  <c r="AB88" i="4"/>
  <c r="AN88" i="4" s="1"/>
  <c r="AB89" i="4"/>
  <c r="AN89" i="4" s="1"/>
  <c r="AB117" i="4"/>
  <c r="AN117" i="4" s="1"/>
  <c r="AB69" i="4"/>
  <c r="AN69" i="4" s="1"/>
  <c r="AB106" i="4"/>
  <c r="AN106" i="4" s="1"/>
  <c r="AB161" i="4"/>
  <c r="AN161" i="4" s="1"/>
  <c r="AB153" i="4"/>
  <c r="AN153" i="4" s="1"/>
  <c r="AB56" i="4"/>
  <c r="AN56" i="4" s="1"/>
  <c r="AB100" i="4"/>
  <c r="AN100" i="4" s="1"/>
  <c r="AB80" i="4"/>
  <c r="AN80" i="4" s="1"/>
  <c r="AB86" i="4"/>
  <c r="AN86" i="4" s="1"/>
  <c r="AB98" i="4"/>
  <c r="AN98" i="4" s="1"/>
  <c r="AB68" i="4"/>
  <c r="AN68" i="4" s="1"/>
  <c r="AB75" i="4"/>
  <c r="AN75" i="4" s="1"/>
  <c r="AB81" i="4"/>
  <c r="AN81" i="4" s="1"/>
  <c r="AB87" i="4"/>
  <c r="AN87" i="4" s="1"/>
  <c r="AB108" i="4"/>
  <c r="AN108" i="4" s="1"/>
  <c r="AB158" i="4"/>
  <c r="AN158" i="4" s="1"/>
  <c r="AB150" i="4"/>
  <c r="AN150" i="4" s="1"/>
  <c r="AB96" i="4"/>
  <c r="AN96" i="4" s="1"/>
  <c r="AB104" i="4"/>
  <c r="AN104" i="4" s="1"/>
  <c r="AB92" i="4"/>
  <c r="AN92" i="4" s="1"/>
  <c r="AB124" i="4"/>
  <c r="AN124" i="4" s="1"/>
  <c r="AB116" i="4"/>
  <c r="AN116" i="4" s="1"/>
  <c r="AB107" i="4"/>
  <c r="AN107" i="4" s="1"/>
  <c r="AB90" i="4"/>
  <c r="AN90" i="4" s="1"/>
  <c r="AB170" i="4"/>
  <c r="AN170" i="4" s="1"/>
  <c r="AB166" i="4"/>
  <c r="AN166" i="4" s="1"/>
  <c r="AB55" i="4"/>
  <c r="AN55" i="4" s="1"/>
  <c r="AB36" i="4"/>
  <c r="AN36" i="4" s="1"/>
  <c r="AB33" i="4"/>
  <c r="AN33" i="4" s="1"/>
  <c r="AB38" i="4"/>
  <c r="AN38" i="4" s="1"/>
  <c r="AB37" i="4"/>
  <c r="AN37" i="4" s="1"/>
  <c r="AB67" i="4"/>
  <c r="AN67" i="4" s="1"/>
  <c r="AB132" i="4"/>
  <c r="AN132" i="4" s="1"/>
  <c r="AB176" i="4"/>
  <c r="AN176" i="4" s="1"/>
  <c r="AB109" i="4"/>
  <c r="AN109" i="4" s="1"/>
  <c r="AB133" i="4"/>
  <c r="AN133" i="4" s="1"/>
  <c r="AB64" i="4"/>
  <c r="AN64" i="4" s="1"/>
  <c r="AB139" i="4"/>
  <c r="AN139" i="4" s="1"/>
  <c r="AB152" i="4"/>
  <c r="AN152" i="4" s="1"/>
  <c r="AB63" i="4"/>
  <c r="AN63" i="4" s="1"/>
  <c r="AB52" i="4"/>
  <c r="AN52" i="4" s="1"/>
  <c r="AB148" i="4"/>
  <c r="AN148" i="4" s="1"/>
  <c r="AB196" i="4"/>
  <c r="AN196" i="4" s="1"/>
  <c r="AB188" i="4"/>
  <c r="AN188" i="4" s="1"/>
  <c r="AB180" i="4"/>
  <c r="AN180" i="4" s="1"/>
  <c r="AB199" i="4"/>
  <c r="AN199" i="4" s="1"/>
  <c r="AB191" i="4"/>
  <c r="AN191" i="4" s="1"/>
  <c r="AB183" i="4"/>
  <c r="AN183" i="4" s="1"/>
  <c r="AB194" i="4"/>
  <c r="AN194" i="4" s="1"/>
  <c r="AB186" i="4"/>
  <c r="AN186" i="4" s="1"/>
  <c r="AB178" i="4"/>
  <c r="AN178" i="4" s="1"/>
  <c r="AB193" i="4"/>
  <c r="AN193" i="4" s="1"/>
  <c r="AB185" i="4"/>
  <c r="AN185" i="4" s="1"/>
  <c r="AB163" i="4"/>
  <c r="AN163" i="4" s="1"/>
  <c r="AB39" i="4"/>
  <c r="AN39" i="4" s="1"/>
  <c r="AB93" i="4"/>
  <c r="AN93" i="4" s="1"/>
  <c r="AB95" i="4"/>
  <c r="AN95" i="4" s="1"/>
  <c r="AB62" i="4"/>
  <c r="AN62" i="4" s="1"/>
  <c r="AB101" i="4"/>
  <c r="AN101" i="4" s="1"/>
  <c r="AB131" i="4"/>
  <c r="AN131" i="4" s="1"/>
  <c r="AB130" i="4"/>
  <c r="AN130" i="4" s="1"/>
  <c r="AB122" i="4"/>
  <c r="AN122" i="4" s="1"/>
  <c r="AB30" i="4"/>
  <c r="AN30" i="4" s="1"/>
  <c r="AB138" i="4"/>
  <c r="AN138" i="4" s="1"/>
  <c r="AB114" i="4"/>
  <c r="AN114" i="4" s="1"/>
  <c r="AB49" i="4"/>
  <c r="AN49" i="4" s="1"/>
  <c r="AB43" i="4"/>
  <c r="AN43" i="4" s="1"/>
  <c r="AB65" i="4"/>
  <c r="AN65" i="4" s="1"/>
  <c r="AB146" i="4"/>
  <c r="AN146" i="4" s="1"/>
  <c r="AB99" i="4"/>
  <c r="AN99" i="4" s="1"/>
  <c r="AB47" i="4"/>
  <c r="AN47" i="4" s="1"/>
  <c r="AB27" i="4"/>
  <c r="AN27" i="4" s="1"/>
  <c r="AB26" i="4"/>
  <c r="AN26" i="4" s="1"/>
  <c r="AB17" i="4"/>
  <c r="AN17" i="4" s="1"/>
  <c r="AB18" i="4"/>
  <c r="AN18" i="4" s="1"/>
  <c r="AB20" i="4"/>
  <c r="AN20" i="4" s="1"/>
  <c r="AB19" i="4"/>
  <c r="AN19" i="4" s="1"/>
  <c r="AB23" i="4"/>
  <c r="AN23" i="4" s="1"/>
  <c r="AB7" i="4"/>
  <c r="AN7" i="4" s="1"/>
  <c r="AB14" i="4"/>
  <c r="AN14" i="4" s="1"/>
  <c r="AB9" i="4"/>
  <c r="AN9" i="4" s="1"/>
  <c r="AB24" i="4"/>
  <c r="AN24" i="4" s="1"/>
  <c r="AB8" i="4"/>
  <c r="AN8" i="4" s="1"/>
  <c r="AB10" i="4"/>
  <c r="AN10" i="4" s="1"/>
  <c r="AB22" i="4"/>
  <c r="AN22" i="4" s="1"/>
  <c r="AB16" i="4"/>
  <c r="AN16" i="4" s="1"/>
  <c r="AB12" i="4"/>
  <c r="AN12" i="4" s="1"/>
  <c r="AB11" i="4"/>
  <c r="AN11" i="4" s="1"/>
  <c r="AB13" i="4"/>
  <c r="AN13" i="4" s="1"/>
  <c r="AB15" i="4"/>
  <c r="AN15" i="4" s="1"/>
  <c r="AB21" i="4"/>
  <c r="AN21" i="4" s="1"/>
  <c r="AB6" i="4"/>
  <c r="AN6" i="4" s="1"/>
  <c r="H46" i="1"/>
  <c r="AN66" i="17" l="1"/>
  <c r="AN31" i="18"/>
  <c r="AN99" i="19"/>
  <c r="AN483" i="20"/>
  <c r="AN77" i="15"/>
  <c r="C6" i="7"/>
  <c r="AM5" i="4" l="1"/>
  <c r="AM201" i="4" s="1"/>
  <c r="AB5" i="4"/>
  <c r="AN5" i="4" s="1"/>
  <c r="AN201" i="4" s="1"/>
  <c r="E6" i="7" l="1"/>
  <c r="H6" i="7" l="1"/>
  <c r="G6" i="7"/>
  <c r="I6" i="7" s="1"/>
  <c r="I12" i="7" s="1"/>
  <c r="K14" i="7" s="1"/>
</calcChain>
</file>

<file path=xl/sharedStrings.xml><?xml version="1.0" encoding="utf-8"?>
<sst xmlns="http://schemas.openxmlformats.org/spreadsheetml/2006/main" count="6078" uniqueCount="1627">
  <si>
    <t>Gebouw #</t>
  </si>
  <si>
    <t>Locatie</t>
  </si>
  <si>
    <t>Adres</t>
  </si>
  <si>
    <t>Postcode</t>
  </si>
  <si>
    <t>Plaats</t>
  </si>
  <si>
    <t>Linoleum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</si>
  <si>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</si>
  <si>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</si>
  <si>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</si>
  <si>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</si>
  <si>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</si>
  <si>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</si>
  <si>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</si>
  <si>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</si>
  <si>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</si>
  <si>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</si>
  <si>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Inzet (uren)</t>
  </si>
  <si>
    <t>Gemiddeld loonbedrag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</si>
  <si>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</si>
  <si>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</si>
  <si>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</si>
  <si>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</si>
  <si>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</si>
  <si>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</si>
  <si>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</si>
  <si>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</si>
  <si>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</si>
  <si>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</si>
  <si>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</si>
  <si>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</si>
  <si>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</si>
  <si>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</si>
  <si>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</si>
  <si>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</si>
  <si>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</si>
  <si>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</si>
  <si>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</si>
  <si>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</si>
  <si>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</si>
  <si>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</si>
  <si>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</si>
  <si>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</si>
  <si>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</si>
  <si>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</si>
  <si>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</si>
  <si>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</si>
  <si>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</si>
  <si>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</si>
  <si>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</si>
  <si>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</si>
  <si>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</si>
  <si>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</si>
  <si>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</si>
  <si>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</si>
  <si>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</si>
  <si>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</si>
  <si>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Gevelglas binnenzijde</t>
  </si>
  <si>
    <t>Separatieglas (m ² is totaal)</t>
  </si>
  <si>
    <t>Tarieven vloeronderhoud</t>
  </si>
  <si>
    <t>Sprayen / opwrijven</t>
  </si>
  <si>
    <t>Polymeren</t>
  </si>
  <si>
    <t>Reinigen tapijt</t>
  </si>
  <si>
    <t>Specialistische regiewerkzaamheden</t>
  </si>
  <si>
    <t>prijs per uur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</si>
  <si>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</si>
  <si>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</si>
  <si>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</si>
  <si>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</si>
  <si>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</si>
  <si>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</si>
  <si>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</si>
  <si>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</si>
  <si>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</si>
  <si>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</si>
  <si>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</si>
  <si>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</si>
  <si>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</si>
  <si>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</si>
  <si>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</si>
  <si>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</si>
  <si>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</si>
  <si>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</si>
  <si>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</si>
  <si>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</si>
  <si>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</si>
  <si>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</si>
  <si>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</si>
  <si>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</si>
  <si>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</si>
  <si>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</si>
  <si>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</si>
  <si>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</si>
  <si>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</si>
  <si>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</si>
  <si>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</si>
  <si>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</si>
  <si>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</si>
  <si>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</si>
  <si>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</si>
  <si>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</si>
  <si>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</si>
  <si>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</si>
  <si>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</si>
  <si>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</si>
  <si>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</si>
  <si>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</si>
  <si>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</si>
  <si>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</si>
  <si>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</si>
  <si>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</si>
  <si>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</si>
  <si>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</si>
  <si>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</si>
  <si>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</si>
  <si>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</si>
  <si>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</si>
  <si>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</si>
  <si>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</si>
  <si>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</si>
  <si>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</si>
  <si>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</si>
  <si>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</si>
  <si>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</si>
  <si>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</si>
  <si>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</si>
  <si>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</si>
  <si>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</si>
  <si>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</si>
  <si>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</si>
  <si>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</si>
  <si>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</si>
  <si>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</si>
  <si>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</si>
  <si>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</si>
  <si>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</si>
  <si>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1e verdieping</t>
  </si>
  <si>
    <t>Gang</t>
  </si>
  <si>
    <t>Toilet</t>
  </si>
  <si>
    <t>Frequentie/jaar</t>
  </si>
  <si>
    <t>kosten / beurt</t>
  </si>
  <si>
    <t>kosten / jaar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</si>
  <si>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</si>
  <si>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</si>
  <si>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</si>
  <si>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</si>
  <si>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</si>
  <si>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</si>
  <si>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</si>
  <si>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Soort locatie</t>
  </si>
  <si>
    <t>zie tabblad glasbewassing</t>
  </si>
  <si>
    <t>Tarieven overige (afroep)werkzaamheden</t>
  </si>
  <si>
    <t>N.v.t.</t>
  </si>
  <si>
    <t>Toiletten</t>
  </si>
  <si>
    <t>Verkeersruimte</t>
  </si>
  <si>
    <t>Overig / Magazijn / Archief / Berging / Technische ruimte</t>
  </si>
  <si>
    <t>Kleedruimte</t>
  </si>
  <si>
    <t>oppervlakte per beurt</t>
  </si>
  <si>
    <t>Vloerafwerking en aanpassing frequenties</t>
  </si>
  <si>
    <t>Totaaloverzicht per jaar per locatie</t>
  </si>
  <si>
    <t>Kantoor</t>
  </si>
  <si>
    <t>Keuken</t>
  </si>
  <si>
    <t>Werkkamer</t>
  </si>
  <si>
    <t>begane grond</t>
  </si>
  <si>
    <t>Kantine</t>
  </si>
  <si>
    <t>Hal</t>
  </si>
  <si>
    <t>Magazijn</t>
  </si>
  <si>
    <t>Opmerkingen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</si>
  <si>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</si>
  <si>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</si>
  <si>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</si>
  <si>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</si>
  <si>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2e verdieping</t>
  </si>
  <si>
    <t>3e verdieping</t>
  </si>
  <si>
    <t>Werkruimte</t>
  </si>
  <si>
    <t>Vergaderruimte</t>
  </si>
  <si>
    <t>1.10</t>
  </si>
  <si>
    <t>1.11</t>
  </si>
  <si>
    <t>1.12</t>
  </si>
  <si>
    <t>1.13</t>
  </si>
  <si>
    <t>1.14</t>
  </si>
  <si>
    <t>1.16</t>
  </si>
  <si>
    <t>1.17</t>
  </si>
  <si>
    <t>1.18</t>
  </si>
  <si>
    <t>1.19</t>
  </si>
  <si>
    <t>1.20</t>
  </si>
  <si>
    <t>Entree</t>
  </si>
  <si>
    <t>Receptie</t>
  </si>
  <si>
    <t>Inloopmat</t>
  </si>
  <si>
    <t>?</t>
  </si>
  <si>
    <t>gang</t>
  </si>
  <si>
    <t>keuken</t>
  </si>
  <si>
    <t>toilet</t>
  </si>
  <si>
    <t>receptie</t>
  </si>
  <si>
    <t>magazijn</t>
  </si>
  <si>
    <t>Nijmegen</t>
  </si>
  <si>
    <t>Garderobe</t>
  </si>
  <si>
    <t>0.1</t>
  </si>
  <si>
    <t>0.10</t>
  </si>
  <si>
    <t>0.11</t>
  </si>
  <si>
    <t>1e etage</t>
  </si>
  <si>
    <t>Inschrijver vult de geel gearceerde cellen in.</t>
  </si>
  <si>
    <t>Gebouwnaam</t>
  </si>
  <si>
    <t>Heyendaalseweg 98</t>
  </si>
  <si>
    <t>Boxmeer</t>
  </si>
  <si>
    <t>Begijnenstraat 2</t>
  </si>
  <si>
    <t>Schoolgebouw</t>
  </si>
  <si>
    <t>Energieweg 25</t>
  </si>
  <si>
    <t>Tarweweg 3</t>
  </si>
  <si>
    <t>Campusbaan 6</t>
  </si>
  <si>
    <t>Marterstraat 45</t>
  </si>
  <si>
    <t>Totaaloverzicht locaties ROC Nijmegen</t>
  </si>
  <si>
    <t>Gebouwinformatie</t>
  </si>
  <si>
    <t>Zie bijlage '… Locatieoverzicht ROC Nijmegen'.</t>
  </si>
  <si>
    <t>Uurloon
01-07-2025</t>
  </si>
  <si>
    <t>+30%</t>
  </si>
  <si>
    <t>+50%</t>
  </si>
  <si>
    <t>+150%</t>
  </si>
  <si>
    <t>Beganegrond</t>
  </si>
  <si>
    <t xml:space="preserve">3e verdieping </t>
  </si>
  <si>
    <t>Hal bij inkomst</t>
  </si>
  <si>
    <t xml:space="preserve">Gang met stenen vloer achterkant </t>
  </si>
  <si>
    <t>Gang met linoleum vloer achterkant</t>
  </si>
  <si>
    <t xml:space="preserve">Gang naar fitlokaal linoleum </t>
  </si>
  <si>
    <t>Gang naar fitlokaal tapijt</t>
  </si>
  <si>
    <t>Plek voor fitlokaal gietvloer</t>
  </si>
  <si>
    <t>Kleedkamer dames</t>
  </si>
  <si>
    <t xml:space="preserve">Kleedkamer heren </t>
  </si>
  <si>
    <t>Plek met banken begin (verlengde kantine)</t>
  </si>
  <si>
    <t>Theorielokaal</t>
  </si>
  <si>
    <t>Presentiepunt</t>
  </si>
  <si>
    <t>ICT kantoor</t>
  </si>
  <si>
    <t>Studentenadministratie</t>
  </si>
  <si>
    <t xml:space="preserve">Kantoor </t>
  </si>
  <si>
    <t xml:space="preserve">Personeelskamer flexplekken </t>
  </si>
  <si>
    <t>Personeelskantine</t>
  </si>
  <si>
    <t>Spreekruimte</t>
  </si>
  <si>
    <t xml:space="preserve">Fitlokaal </t>
  </si>
  <si>
    <t>Gang bij lokalen 057, 059, 060</t>
  </si>
  <si>
    <t>Trappenhuis bgg bij ingang</t>
  </si>
  <si>
    <t>Trappenhuis bgg bij 0.60</t>
  </si>
  <si>
    <t xml:space="preserve">Verkeersruimte (gehele gang) </t>
  </si>
  <si>
    <t>Trappenhuis 1e verd kant van 1.10</t>
  </si>
  <si>
    <t>Trappenhuis 1e verd</t>
  </si>
  <si>
    <t>Trappenhuis 2e verd.kant van 2.10</t>
  </si>
  <si>
    <t>Trappenhuis 2e verd.18</t>
  </si>
  <si>
    <t>Trappenhuis 3e verd kant van 3.10</t>
  </si>
  <si>
    <t>Trappenhuis 3e verd kant van ketelruimte</t>
  </si>
  <si>
    <t>0.20</t>
  </si>
  <si>
    <t>0.30</t>
  </si>
  <si>
    <t>0.40</t>
  </si>
  <si>
    <t>0.47</t>
  </si>
  <si>
    <t>T.03</t>
  </si>
  <si>
    <t xml:space="preserve">0.46  </t>
  </si>
  <si>
    <t>0.41</t>
  </si>
  <si>
    <t>0.42</t>
  </si>
  <si>
    <t>0.43</t>
  </si>
  <si>
    <t>0.44</t>
  </si>
  <si>
    <t>0.45</t>
  </si>
  <si>
    <t>T.04</t>
  </si>
  <si>
    <t>0.50</t>
  </si>
  <si>
    <t>0.51</t>
  </si>
  <si>
    <t>0.52</t>
  </si>
  <si>
    <t>0.53</t>
  </si>
  <si>
    <t>0.54</t>
  </si>
  <si>
    <t>0.55</t>
  </si>
  <si>
    <t>0.56</t>
  </si>
  <si>
    <t>0.57</t>
  </si>
  <si>
    <t>0.59</t>
  </si>
  <si>
    <t>0.60</t>
  </si>
  <si>
    <t>T.BG.02</t>
  </si>
  <si>
    <t>T.BG.03</t>
  </si>
  <si>
    <t>T.BG.04</t>
  </si>
  <si>
    <t>T.BG.05</t>
  </si>
  <si>
    <t>T.BG.06</t>
  </si>
  <si>
    <t>T.BG.01</t>
  </si>
  <si>
    <t>1.30</t>
  </si>
  <si>
    <t>1.40</t>
  </si>
  <si>
    <t xml:space="preserve">1.50 </t>
  </si>
  <si>
    <t>1.60</t>
  </si>
  <si>
    <t>T1.1</t>
  </si>
  <si>
    <t>2.09</t>
  </si>
  <si>
    <t>2.10</t>
  </si>
  <si>
    <t>2.20</t>
  </si>
  <si>
    <t>2.30</t>
  </si>
  <si>
    <t>T2.E2.01</t>
  </si>
  <si>
    <t>T2.E2.02</t>
  </si>
  <si>
    <t>3.10</t>
  </si>
  <si>
    <t>3.20</t>
  </si>
  <si>
    <t>3.30</t>
  </si>
  <si>
    <t>T3E.01</t>
  </si>
  <si>
    <t>T3E.02</t>
  </si>
  <si>
    <t>3.09</t>
  </si>
  <si>
    <t>Dagschoonmaak</t>
  </si>
  <si>
    <t>Zowel dag als avond</t>
  </si>
  <si>
    <t>Voorkeur dag (tot 16:00u)</t>
  </si>
  <si>
    <t>Natuursteen</t>
  </si>
  <si>
    <t>Gietvloer</t>
  </si>
  <si>
    <t>PVC</t>
  </si>
  <si>
    <t>Laminaat</t>
  </si>
  <si>
    <t>Leslokalen theorie</t>
  </si>
  <si>
    <t>Leslokalen praktijk</t>
  </si>
  <si>
    <t>Les</t>
  </si>
  <si>
    <t>5 x per week, 2x daags</t>
  </si>
  <si>
    <t>15w</t>
  </si>
  <si>
    <t>5x per week, 2x daags + 1x naloop</t>
  </si>
  <si>
    <t>20w</t>
  </si>
  <si>
    <t>5x per week, 2x daags + 2x naloop</t>
  </si>
  <si>
    <t>Kelder -2</t>
  </si>
  <si>
    <t>Kelder -1</t>
  </si>
  <si>
    <t>4e verdieping</t>
  </si>
  <si>
    <t xml:space="preserve">Alle verdiepingen </t>
  </si>
  <si>
    <t>Nooduitgang bij parkeerhelling</t>
  </si>
  <si>
    <t xml:space="preserve">Nooduitgang zijkant </t>
  </si>
  <si>
    <t>Parkeerlaag</t>
  </si>
  <si>
    <t>Compressor</t>
  </si>
  <si>
    <t>Sprinklerbassin</t>
  </si>
  <si>
    <t>Noodtrap 1</t>
  </si>
  <si>
    <t xml:space="preserve">Metaal ruimte </t>
  </si>
  <si>
    <t>Noodtrap 2</t>
  </si>
  <si>
    <t>Parkeerlaag P1</t>
  </si>
  <si>
    <t>Helling parkeergarage naar -1</t>
  </si>
  <si>
    <t>Fietsenstalling studenten</t>
  </si>
  <si>
    <t xml:space="preserve">Fietsenstalling medewerkers </t>
  </si>
  <si>
    <t xml:space="preserve">Hal voor parkeergarage </t>
  </si>
  <si>
    <t xml:space="preserve">Gang voor lokalen </t>
  </si>
  <si>
    <t>Onderwijsruimte</t>
  </si>
  <si>
    <t>Spreekkamer</t>
  </si>
  <si>
    <t>Instructie Bouw 1/2/3</t>
  </si>
  <si>
    <t>Werkplaats metselen</t>
  </si>
  <si>
    <t>Magazijn bouw</t>
  </si>
  <si>
    <t>Opslag 0</t>
  </si>
  <si>
    <t>Simulatieruimte SPOS</t>
  </si>
  <si>
    <t>Magazijn SPOS</t>
  </si>
  <si>
    <t>Was-/ kleedruimte SPOS</t>
  </si>
  <si>
    <t xml:space="preserve">Multifunctionele ruimte &amp; overleg </t>
  </si>
  <si>
    <t>Werkkamer docenten -1</t>
  </si>
  <si>
    <t>Schoonmaak</t>
  </si>
  <si>
    <t xml:space="preserve">Werkplaats MEI (wtb) Metaalplein </t>
  </si>
  <si>
    <t xml:space="preserve">Dames kleedkamer </t>
  </si>
  <si>
    <t xml:space="preserve">Noodtrap 1 naar -1 </t>
  </si>
  <si>
    <t>Trap begane grond midden</t>
  </si>
  <si>
    <t>Hal 000</t>
  </si>
  <si>
    <t>Portaal 001</t>
  </si>
  <si>
    <t>Receptie 002</t>
  </si>
  <si>
    <t>Gang 003</t>
  </si>
  <si>
    <t>Entreehal 004</t>
  </si>
  <si>
    <t>Werkplaats banktimmeren 010</t>
  </si>
  <si>
    <t>Kleedruimte BORN 011</t>
  </si>
  <si>
    <t xml:space="preserve">Kantoor timmer </t>
  </si>
  <si>
    <t>Kantoor hout en meubel</t>
  </si>
  <si>
    <t>Machinale werkplaats 015</t>
  </si>
  <si>
    <t>Magazijn 016 2 x</t>
  </si>
  <si>
    <t>Motruimte 017</t>
  </si>
  <si>
    <t>Sturen &amp; bewegen 020</t>
  </si>
  <si>
    <t xml:space="preserve">Tech lab </t>
  </si>
  <si>
    <t>Projectruimte JT 030</t>
  </si>
  <si>
    <t>Beveiliging 040</t>
  </si>
  <si>
    <t>Werkplaats MEI (wtb) 041</t>
  </si>
  <si>
    <t>Restaurant 050</t>
  </si>
  <si>
    <t>Uitgifte keuken 051</t>
  </si>
  <si>
    <t xml:space="preserve">Kantoor keuken </t>
  </si>
  <si>
    <t>Spreekk. 053/service balie</t>
  </si>
  <si>
    <t>Spreekk. 054/ICT</t>
  </si>
  <si>
    <t>EHBO 061</t>
  </si>
  <si>
    <t>Facilitaire berging</t>
  </si>
  <si>
    <t>Drukkerij/ Repro 063</t>
  </si>
  <si>
    <t>Spreekkamer 011</t>
  </si>
  <si>
    <t>Containers 065</t>
  </si>
  <si>
    <t xml:space="preserve">Algemene ruimte </t>
  </si>
  <si>
    <t>Toilet D 070</t>
  </si>
  <si>
    <t>Toilet H 071</t>
  </si>
  <si>
    <t>MIVA 072</t>
  </si>
  <si>
    <t>Werkkast 074</t>
  </si>
  <si>
    <t>Techniekruimte 087</t>
  </si>
  <si>
    <t>MER-ruimte 088</t>
  </si>
  <si>
    <t xml:space="preserve">Trap 1e midden </t>
  </si>
  <si>
    <t>Hele gang 1e etage inclusief gangen bij ICT</t>
  </si>
  <si>
    <t>Elektro-installatie techniek Niveau 2 en 3</t>
  </si>
  <si>
    <t>Lokaal 128</t>
  </si>
  <si>
    <t>Kantoor 129</t>
  </si>
  <si>
    <t xml:space="preserve">Magazijn </t>
  </si>
  <si>
    <t xml:space="preserve">Kleedruimte </t>
  </si>
  <si>
    <t>Instructielokaal</t>
  </si>
  <si>
    <t>Spreekkamer 134</t>
  </si>
  <si>
    <t>Spreekkamer 136</t>
  </si>
  <si>
    <t>Instructie lokaal CAD</t>
  </si>
  <si>
    <t xml:space="preserve">Instructie lokaal talen </t>
  </si>
  <si>
    <t xml:space="preserve">Projectlokaal </t>
  </si>
  <si>
    <t>Projectlokaal ICT</t>
  </si>
  <si>
    <t xml:space="preserve">Instructie lokaal TCT </t>
  </si>
  <si>
    <t>Projectruimte 113</t>
  </si>
  <si>
    <t xml:space="preserve">Pc lokaal NWB </t>
  </si>
  <si>
    <t>Instructie ruimte 122</t>
  </si>
  <si>
    <t>Pc lokaal TCT</t>
  </si>
  <si>
    <t xml:space="preserve">Instructielokaal TCT </t>
  </si>
  <si>
    <t>Pc lokaal 117</t>
  </si>
  <si>
    <t>Spreekkamer 118</t>
  </si>
  <si>
    <t>Tutor 119</t>
  </si>
  <si>
    <t>Instructie algemeen 120</t>
  </si>
  <si>
    <t>Instructie algemeen 121</t>
  </si>
  <si>
    <t>Instructie algemeen 121A</t>
  </si>
  <si>
    <t>Trajact begeleiders 121B</t>
  </si>
  <si>
    <t>Werkkamer ICT 121C</t>
  </si>
  <si>
    <t xml:space="preserve">Praktijklokaal Mechanisatie </t>
  </si>
  <si>
    <t>Lokaal 124A</t>
  </si>
  <si>
    <t>Personeelskamer 124</t>
  </si>
  <si>
    <t>Instructie algemeen 141</t>
  </si>
  <si>
    <t>Spreekkamer 103</t>
  </si>
  <si>
    <t>Elektrotechniek Niveau 4</t>
  </si>
  <si>
    <t>Instructie specifiek 146</t>
  </si>
  <si>
    <t>Instructie specifiek 147</t>
  </si>
  <si>
    <t>Toilet D 170</t>
  </si>
  <si>
    <t>Toilet H 171</t>
  </si>
  <si>
    <t>Werkkast 1,09</t>
  </si>
  <si>
    <t>SER - ruimte</t>
  </si>
  <si>
    <t>Hele gang 2e etage (Atrium)</t>
  </si>
  <si>
    <t xml:space="preserve">Noodtrappenhuis </t>
  </si>
  <si>
    <t>Trap 201</t>
  </si>
  <si>
    <t>Instructielokaal algemeen 204</t>
  </si>
  <si>
    <t>Instructielokaal 205</t>
  </si>
  <si>
    <t>Werkkamer directie</t>
  </si>
  <si>
    <t>Werkkamer teammanagers 240</t>
  </si>
  <si>
    <t>Trap 301 vloer gedeeltebij trappenhal</t>
  </si>
  <si>
    <t xml:space="preserve">Trap 301 trap gedeelte bij trappenhal </t>
  </si>
  <si>
    <t>Trap midden gebouw</t>
  </si>
  <si>
    <t>Gang hele 3e etage (Atrium)</t>
  </si>
  <si>
    <t>Magazijn 311</t>
  </si>
  <si>
    <t>Examenbureau</t>
  </si>
  <si>
    <t>Werkkamer 315</t>
  </si>
  <si>
    <t>Voorruimte 317 (voorstuk 3.18)</t>
  </si>
  <si>
    <t>Werkkamer 319</t>
  </si>
  <si>
    <t>Werkkamer 320</t>
  </si>
  <si>
    <t>Atelier 321</t>
  </si>
  <si>
    <t xml:space="preserve">Gang naar voorzijde pand </t>
  </si>
  <si>
    <t>Werkkamer 323</t>
  </si>
  <si>
    <t>Opmaak 325 Grafische werkplaats</t>
  </si>
  <si>
    <t>Instructieruimte algemeen (medialab)</t>
  </si>
  <si>
    <t xml:space="preserve">Instructielokaal </t>
  </si>
  <si>
    <t xml:space="preserve">Trap zijkant pand </t>
  </si>
  <si>
    <t>Multifunctionele ruimte 331</t>
  </si>
  <si>
    <t>Instructieruimte</t>
  </si>
  <si>
    <t>Examenruimte</t>
  </si>
  <si>
    <t>Instructielokaal 331</t>
  </si>
  <si>
    <t>Instructielokaal 332</t>
  </si>
  <si>
    <t>Spreekkamer 333</t>
  </si>
  <si>
    <t>Werkkamer 334 &amp; 335</t>
  </si>
  <si>
    <t>Werkkamer 336</t>
  </si>
  <si>
    <t>Werkkamer 337</t>
  </si>
  <si>
    <t>Roosterbureau teamkamer 338</t>
  </si>
  <si>
    <t>Instructielokaal 339</t>
  </si>
  <si>
    <t>Voorstuk naar 302 en 303</t>
  </si>
  <si>
    <t>Instructielokaal 302</t>
  </si>
  <si>
    <t>Berging 352</t>
  </si>
  <si>
    <t xml:space="preserve">School maatschappelijk werk </t>
  </si>
  <si>
    <t xml:space="preserve">Toegang 305, 306, 307 </t>
  </si>
  <si>
    <t>Licht archief 355</t>
  </si>
  <si>
    <t>Werkkast 322</t>
  </si>
  <si>
    <t>Toilet H 371</t>
  </si>
  <si>
    <t>Toilet D 372</t>
  </si>
  <si>
    <t xml:space="preserve">Techn. ruimte luchtbehandel. 380 </t>
  </si>
  <si>
    <t>Gang 4e etage (Atrium)</t>
  </si>
  <si>
    <t>Trap 401 vloer gedeeltebij trappenhal</t>
  </si>
  <si>
    <t xml:space="preserve">Trap 401 trap gedeelte bij trappenhal </t>
  </si>
  <si>
    <t>Garderobe 403 voor herentoilet</t>
  </si>
  <si>
    <t>Garderobe 404 voor damestoilet</t>
  </si>
  <si>
    <t>Projectruimte bouw -4 410</t>
  </si>
  <si>
    <t>Maquetteruimte bouw -4 411</t>
  </si>
  <si>
    <t>Tutorruimte algemeen 413</t>
  </si>
  <si>
    <t>Instructie algemeen 414</t>
  </si>
  <si>
    <t>Instructie algemeen 415</t>
  </si>
  <si>
    <t>Audiotechniek 420</t>
  </si>
  <si>
    <t>Audioruimte 421</t>
  </si>
  <si>
    <t>Studio 423</t>
  </si>
  <si>
    <t>Werkkamer 4.25</t>
  </si>
  <si>
    <t>Video 424</t>
  </si>
  <si>
    <t>Multifunctioneel 430</t>
  </si>
  <si>
    <t>Multifunctioneel 430 achterste gedeelte tapijt</t>
  </si>
  <si>
    <t>Projectruimte instructie 431</t>
  </si>
  <si>
    <t>Instructie 432</t>
  </si>
  <si>
    <t>Werkkamer docenten 434</t>
  </si>
  <si>
    <t>Projectruimte bouw -4 440</t>
  </si>
  <si>
    <t>Projectruimte JT 441</t>
  </si>
  <si>
    <t>Instructie algemeen 442</t>
  </si>
  <si>
    <t>Instructie specifiek 443</t>
  </si>
  <si>
    <t>spreekkamer 405</t>
  </si>
  <si>
    <t>spreekkamer 406</t>
  </si>
  <si>
    <t>spreekkamer 407</t>
  </si>
  <si>
    <t>Toilet H 471</t>
  </si>
  <si>
    <t>Werkkast 472</t>
  </si>
  <si>
    <t>Toilet D 473</t>
  </si>
  <si>
    <t>Techniek 480</t>
  </si>
  <si>
    <t>CV- ruimte 481</t>
  </si>
  <si>
    <t>SER 482</t>
  </si>
  <si>
    <t xml:space="preserve">Lift </t>
  </si>
  <si>
    <t>ROC lokaalnummer</t>
  </si>
  <si>
    <t>NT P1-</t>
  </si>
  <si>
    <t>NT P2-</t>
  </si>
  <si>
    <t>P20</t>
  </si>
  <si>
    <t>P21</t>
  </si>
  <si>
    <t>P22</t>
  </si>
  <si>
    <t>NT S.1</t>
  </si>
  <si>
    <t>NT S.01</t>
  </si>
  <si>
    <t>NT S.2</t>
  </si>
  <si>
    <t>NT S.02</t>
  </si>
  <si>
    <t>NT S.3</t>
  </si>
  <si>
    <t>NT S. 03</t>
  </si>
  <si>
    <t>P10</t>
  </si>
  <si>
    <t>P01</t>
  </si>
  <si>
    <t>P14</t>
  </si>
  <si>
    <t>P08</t>
  </si>
  <si>
    <t>S00</t>
  </si>
  <si>
    <t>S01</t>
  </si>
  <si>
    <t>S10</t>
  </si>
  <si>
    <t>S05</t>
  </si>
  <si>
    <t>S11</t>
  </si>
  <si>
    <t>S06</t>
  </si>
  <si>
    <t>S12</t>
  </si>
  <si>
    <t>S07</t>
  </si>
  <si>
    <t>S13</t>
  </si>
  <si>
    <t>S09A</t>
  </si>
  <si>
    <t>S09</t>
  </si>
  <si>
    <t>S14</t>
  </si>
  <si>
    <t>S08</t>
  </si>
  <si>
    <t>S20</t>
  </si>
  <si>
    <t>S21</t>
  </si>
  <si>
    <t>S30</t>
  </si>
  <si>
    <t>S31</t>
  </si>
  <si>
    <t>S18</t>
  </si>
  <si>
    <t>S32</t>
  </si>
  <si>
    <t>S17</t>
  </si>
  <si>
    <t>S33</t>
  </si>
  <si>
    <t>S16</t>
  </si>
  <si>
    <t>S34</t>
  </si>
  <si>
    <t>S15</t>
  </si>
  <si>
    <t>S35</t>
  </si>
  <si>
    <t>S40</t>
  </si>
  <si>
    <t>S04</t>
  </si>
  <si>
    <t>S41</t>
  </si>
  <si>
    <t>S03</t>
  </si>
  <si>
    <t>S50</t>
  </si>
  <si>
    <t>S19</t>
  </si>
  <si>
    <t>S60</t>
  </si>
  <si>
    <t>S02</t>
  </si>
  <si>
    <t>NT 0.1</t>
  </si>
  <si>
    <t>NT 0.01</t>
  </si>
  <si>
    <t>NT 0.2</t>
  </si>
  <si>
    <t>NT 0.02</t>
  </si>
  <si>
    <t>001</t>
  </si>
  <si>
    <t>000</t>
  </si>
  <si>
    <t>002</t>
  </si>
  <si>
    <t>009</t>
  </si>
  <si>
    <t>027</t>
  </si>
  <si>
    <t>022</t>
  </si>
  <si>
    <t>023</t>
  </si>
  <si>
    <t>029</t>
  </si>
  <si>
    <t>028</t>
  </si>
  <si>
    <t>025</t>
  </si>
  <si>
    <t>024</t>
  </si>
  <si>
    <t>031</t>
  </si>
  <si>
    <t>032</t>
  </si>
  <si>
    <t>033</t>
  </si>
  <si>
    <t>003</t>
  </si>
  <si>
    <t>004</t>
  </si>
  <si>
    <t>005</t>
  </si>
  <si>
    <t>006</t>
  </si>
  <si>
    <t>018</t>
  </si>
  <si>
    <t>019</t>
  </si>
  <si>
    <t>013</t>
  </si>
  <si>
    <t>012</t>
  </si>
  <si>
    <t>007</t>
  </si>
  <si>
    <t>011</t>
  </si>
  <si>
    <t>008</t>
  </si>
  <si>
    <t>010</t>
  </si>
  <si>
    <t>017</t>
  </si>
  <si>
    <t>020</t>
  </si>
  <si>
    <t>015</t>
  </si>
  <si>
    <t>015A</t>
  </si>
  <si>
    <t>014</t>
  </si>
  <si>
    <t>016</t>
  </si>
  <si>
    <t>130</t>
  </si>
  <si>
    <t>128</t>
  </si>
  <si>
    <t>129</t>
  </si>
  <si>
    <t>132 A</t>
  </si>
  <si>
    <t>132 B</t>
  </si>
  <si>
    <t>133 A</t>
  </si>
  <si>
    <t>134</t>
  </si>
  <si>
    <t>136</t>
  </si>
  <si>
    <t>110</t>
  </si>
  <si>
    <t>111</t>
  </si>
  <si>
    <t>112A</t>
  </si>
  <si>
    <t>112B</t>
  </si>
  <si>
    <t>112C</t>
  </si>
  <si>
    <t>113</t>
  </si>
  <si>
    <t>114</t>
  </si>
  <si>
    <t>122</t>
  </si>
  <si>
    <t>115</t>
  </si>
  <si>
    <t>116</t>
  </si>
  <si>
    <t>117</t>
  </si>
  <si>
    <t>118</t>
  </si>
  <si>
    <t>119</t>
  </si>
  <si>
    <t>120</t>
  </si>
  <si>
    <t>121</t>
  </si>
  <si>
    <t>121A</t>
  </si>
  <si>
    <t>121B</t>
  </si>
  <si>
    <t>121C</t>
  </si>
  <si>
    <t>123</t>
  </si>
  <si>
    <t>124</t>
  </si>
  <si>
    <t>124A</t>
  </si>
  <si>
    <t>102</t>
  </si>
  <si>
    <t>103</t>
  </si>
  <si>
    <t>125</t>
  </si>
  <si>
    <t>126 + 127</t>
  </si>
  <si>
    <t>104</t>
  </si>
  <si>
    <t>105</t>
  </si>
  <si>
    <t>107</t>
  </si>
  <si>
    <t>108</t>
  </si>
  <si>
    <t>109</t>
  </si>
  <si>
    <t>106</t>
  </si>
  <si>
    <t>201</t>
  </si>
  <si>
    <t>NT2.04</t>
  </si>
  <si>
    <t>204</t>
  </si>
  <si>
    <t>205</t>
  </si>
  <si>
    <t>202</t>
  </si>
  <si>
    <t>203</t>
  </si>
  <si>
    <t>312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</si>
  <si>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</si>
  <si>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</si>
  <si>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</si>
  <si>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</si>
  <si>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</si>
  <si>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</si>
  <si>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</si>
  <si>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</si>
  <si>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</si>
  <si>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325</t>
  </si>
  <si>
    <t>329</t>
  </si>
  <si>
    <t>329 A</t>
  </si>
  <si>
    <t>329 B</t>
  </si>
  <si>
    <t>326</t>
  </si>
  <si>
    <t xml:space="preserve"> </t>
  </si>
  <si>
    <t>326 A</t>
  </si>
  <si>
    <t>326 B</t>
  </si>
  <si>
    <t>331</t>
  </si>
  <si>
    <t>332</t>
  </si>
  <si>
    <t>333</t>
  </si>
  <si>
    <t>334, 335</t>
  </si>
  <si>
    <t>336</t>
  </si>
  <si>
    <t>337</t>
  </si>
  <si>
    <t>338</t>
  </si>
  <si>
    <t>339</t>
  </si>
  <si>
    <t>304</t>
  </si>
  <si>
    <t>302</t>
  </si>
  <si>
    <t>303</t>
  </si>
  <si>
    <t>308</t>
  </si>
  <si>
    <t>309</t>
  </si>
  <si>
    <t>306</t>
  </si>
  <si>
    <t>322</t>
  </si>
  <si>
    <t>328</t>
  </si>
  <si>
    <t>330</t>
  </si>
  <si>
    <t>307</t>
  </si>
  <si>
    <t>401</t>
  </si>
  <si>
    <t>408</t>
  </si>
  <si>
    <t>NT4.03</t>
  </si>
  <si>
    <t>418</t>
  </si>
  <si>
    <t>424</t>
  </si>
  <si>
    <t>410</t>
  </si>
  <si>
    <t>409</t>
  </si>
  <si>
    <t>411</t>
  </si>
  <si>
    <t>412</t>
  </si>
  <si>
    <t>413</t>
  </si>
  <si>
    <t>415</t>
  </si>
  <si>
    <t>414</t>
  </si>
  <si>
    <t>426</t>
  </si>
  <si>
    <t>425</t>
  </si>
  <si>
    <t>427</t>
  </si>
  <si>
    <t>421</t>
  </si>
  <si>
    <t>419</t>
  </si>
  <si>
    <t>420</t>
  </si>
  <si>
    <t>422</t>
  </si>
  <si>
    <t>428</t>
  </si>
  <si>
    <t>429</t>
  </si>
  <si>
    <t>430</t>
  </si>
  <si>
    <t>431</t>
  </si>
  <si>
    <t>405</t>
  </si>
  <si>
    <t>406</t>
  </si>
  <si>
    <t>407</t>
  </si>
  <si>
    <t>417</t>
  </si>
  <si>
    <t>416</t>
  </si>
  <si>
    <t>423</t>
  </si>
  <si>
    <t>403</t>
  </si>
  <si>
    <t>402</t>
  </si>
  <si>
    <t>404</t>
  </si>
  <si>
    <t>-</t>
  </si>
  <si>
    <t>Geen schoonmaak nodig</t>
  </si>
  <si>
    <t>Beton</t>
  </si>
  <si>
    <t>Gietvloer en Topshield</t>
  </si>
  <si>
    <t>Topshield</t>
  </si>
  <si>
    <t>Klik laminaat, PVC en beton</t>
  </si>
  <si>
    <t>Cement</t>
  </si>
  <si>
    <t>Coating</t>
  </si>
  <si>
    <t>Staal</t>
  </si>
  <si>
    <t xml:space="preserve">Aluminium </t>
  </si>
  <si>
    <t>Staal met coating</t>
  </si>
  <si>
    <t xml:space="preserve">Staal  </t>
  </si>
  <si>
    <t>Facilitaire Dienst</t>
  </si>
  <si>
    <t>Huiskamer</t>
  </si>
  <si>
    <t>Leslokaal</t>
  </si>
  <si>
    <t>Wesseldijk administratie</t>
  </si>
  <si>
    <t>Wesseldijk vergaderruimte</t>
  </si>
  <si>
    <t>Wesseldijk directie</t>
  </si>
  <si>
    <t>Kantine Personeel</t>
  </si>
  <si>
    <t>Entree zijingang</t>
  </si>
  <si>
    <t>Verzuim</t>
  </si>
  <si>
    <t>Roostermaker/ Manager ass.</t>
  </si>
  <si>
    <t>Teammanager</t>
  </si>
  <si>
    <t>Kantoor directie Wesseldijk</t>
  </si>
  <si>
    <t>Heren toilet</t>
  </si>
  <si>
    <t>Dames Toilet</t>
  </si>
  <si>
    <t>Invalide toilet</t>
  </si>
  <si>
    <t>Wasruimte</t>
  </si>
  <si>
    <t>Spreekkamer Traject Begeiding</t>
  </si>
  <si>
    <t>Leslokaal/ instructie</t>
  </si>
  <si>
    <t>Logistiek Parktijkruimte</t>
  </si>
  <si>
    <t>Teamkamer Logistiek</t>
  </si>
  <si>
    <t>Wesseldijk Instructie</t>
  </si>
  <si>
    <t>Instructie lokaal</t>
  </si>
  <si>
    <t>Vide gang verdieping</t>
  </si>
  <si>
    <t>Kantoor Mobiliteit</t>
  </si>
  <si>
    <t>Werkplaats Mobiliteit</t>
  </si>
  <si>
    <t>Werkplaats Wesseldijk</t>
  </si>
  <si>
    <t>Teamkamer Mobiliteit</t>
  </si>
  <si>
    <t>Gang B t/m dubbele deur incl zijgang</t>
  </si>
  <si>
    <t>Gang A gedeelte</t>
  </si>
  <si>
    <t>Gang A kantoren</t>
  </si>
  <si>
    <t>Hoofdingang Entree</t>
  </si>
  <si>
    <t>Uitgang studenten zijgang</t>
  </si>
  <si>
    <t>Halletje facilitair</t>
  </si>
  <si>
    <t>Kleedkamer Wesseldijk</t>
  </si>
  <si>
    <t>Leslokaal, diagnosecentrum</t>
  </si>
  <si>
    <t>Toilet C gebouw</t>
  </si>
  <si>
    <t>Opslag kleding Wesseldijk</t>
  </si>
  <si>
    <t>Teamkamer Entree</t>
  </si>
  <si>
    <t>Verkeers theorielokaal</t>
  </si>
  <si>
    <t>Gang lang C</t>
  </si>
  <si>
    <t>Gang zijkant C</t>
  </si>
  <si>
    <t>Gang lang smal C</t>
  </si>
  <si>
    <t>A12</t>
  </si>
  <si>
    <t>A2.1</t>
  </si>
  <si>
    <t>A10</t>
  </si>
  <si>
    <t>A11</t>
  </si>
  <si>
    <t>A14.2</t>
  </si>
  <si>
    <t>A4</t>
  </si>
  <si>
    <t>A6</t>
  </si>
  <si>
    <t>A8</t>
  </si>
  <si>
    <t>A9</t>
  </si>
  <si>
    <t>A3</t>
  </si>
  <si>
    <t>A17.2</t>
  </si>
  <si>
    <t>A17.1</t>
  </si>
  <si>
    <t>A17.3</t>
  </si>
  <si>
    <t>B8.3</t>
  </si>
  <si>
    <t>B8.2</t>
  </si>
  <si>
    <t>B8.1</t>
  </si>
  <si>
    <t>B8.4</t>
  </si>
  <si>
    <t>B10.1</t>
  </si>
  <si>
    <t>B10.2</t>
  </si>
  <si>
    <t>B9.1</t>
  </si>
  <si>
    <t>B9.2</t>
  </si>
  <si>
    <t>B9.4</t>
  </si>
  <si>
    <t>B9.3</t>
  </si>
  <si>
    <t>B12</t>
  </si>
  <si>
    <t>B16</t>
  </si>
  <si>
    <t>B13.1</t>
  </si>
  <si>
    <t>B13.3</t>
  </si>
  <si>
    <t>B13.4</t>
  </si>
  <si>
    <t>B13.2</t>
  </si>
  <si>
    <t>B14.1</t>
  </si>
  <si>
    <t>B14.2</t>
  </si>
  <si>
    <t>B14.3</t>
  </si>
  <si>
    <t>B14.4</t>
  </si>
  <si>
    <t>B6</t>
  </si>
  <si>
    <t>B2/5/7</t>
  </si>
  <si>
    <t>B1</t>
  </si>
  <si>
    <t>B4</t>
  </si>
  <si>
    <t>C14</t>
  </si>
  <si>
    <t>C11</t>
  </si>
  <si>
    <t>C1</t>
  </si>
  <si>
    <t>C2, C10</t>
  </si>
  <si>
    <t>C4</t>
  </si>
  <si>
    <t>C4.2</t>
  </si>
  <si>
    <t>C5</t>
  </si>
  <si>
    <t>C6</t>
  </si>
  <si>
    <t>C7</t>
  </si>
  <si>
    <t>06:00 - 09:00 uur naloop 13:00 uur</t>
  </si>
  <si>
    <t>Tapijt tegels</t>
  </si>
  <si>
    <t>Tegelvloer</t>
  </si>
  <si>
    <t>Tegels</t>
  </si>
  <si>
    <t>Vloerbedekking</t>
  </si>
  <si>
    <t>Begane Grond</t>
  </si>
  <si>
    <t>Chill out ruimte</t>
  </si>
  <si>
    <t>Spreekkamer A</t>
  </si>
  <si>
    <t>Spreekkamer B</t>
  </si>
  <si>
    <t>Spreekkamer C</t>
  </si>
  <si>
    <t>Spreekkamer D</t>
  </si>
  <si>
    <t>Spreekkamer E</t>
  </si>
  <si>
    <t>Trappenhuis</t>
  </si>
  <si>
    <t>Kantoor Linge 1</t>
  </si>
  <si>
    <t>Kantoor Linge 2</t>
  </si>
  <si>
    <t>Kantoor Rijn 2</t>
  </si>
  <si>
    <t>Gang Rijn 1</t>
  </si>
  <si>
    <t>Spreekkamer A Rijn 3</t>
  </si>
  <si>
    <t>Spreekkamer A Rijn 4</t>
  </si>
  <si>
    <t xml:space="preserve"> Maas</t>
  </si>
  <si>
    <t>DHTG</t>
  </si>
  <si>
    <t>0.00</t>
  </si>
  <si>
    <t>0.01</t>
  </si>
  <si>
    <t>0.02</t>
  </si>
  <si>
    <t>0.03</t>
  </si>
  <si>
    <t>0.04</t>
  </si>
  <si>
    <t>0.04a</t>
  </si>
  <si>
    <t>0.06</t>
  </si>
  <si>
    <t>0.07</t>
  </si>
  <si>
    <t>0.08</t>
  </si>
  <si>
    <t>0.09</t>
  </si>
  <si>
    <t>0.12</t>
  </si>
  <si>
    <t>0.13</t>
  </si>
  <si>
    <t>0.16</t>
  </si>
  <si>
    <t>0.17</t>
  </si>
  <si>
    <t>0.17a</t>
  </si>
  <si>
    <t>0.18</t>
  </si>
  <si>
    <t>0.19</t>
  </si>
  <si>
    <t>0.21</t>
  </si>
  <si>
    <t>0.22</t>
  </si>
  <si>
    <t>0.23</t>
  </si>
  <si>
    <t>0.25</t>
  </si>
  <si>
    <t>0.26</t>
  </si>
  <si>
    <t>0.27</t>
  </si>
  <si>
    <t>0.29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</si>
  <si>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</si>
  <si>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</si>
  <si>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</si>
  <si>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</si>
  <si>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</si>
  <si>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</si>
  <si>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</si>
  <si>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</si>
  <si>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</si>
  <si>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0.46</t>
  </si>
  <si>
    <t>0.48</t>
  </si>
  <si>
    <t>0.49</t>
  </si>
  <si>
    <t>0.58</t>
  </si>
  <si>
    <t>1.01</t>
  </si>
  <si>
    <t>1.03</t>
  </si>
  <si>
    <t>1.04</t>
  </si>
  <si>
    <t>1.05</t>
  </si>
  <si>
    <t>1.06</t>
  </si>
  <si>
    <t>1.07</t>
  </si>
  <si>
    <t>1.08</t>
  </si>
  <si>
    <t>1.09</t>
  </si>
  <si>
    <t>1.15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</si>
  <si>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</si>
  <si>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</si>
  <si>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</si>
  <si>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</si>
  <si>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</si>
  <si>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</si>
  <si>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</si>
  <si>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</si>
  <si>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</si>
  <si>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1.31</t>
  </si>
  <si>
    <t>1.32</t>
  </si>
  <si>
    <t>1.33</t>
  </si>
  <si>
    <t>1.35</t>
  </si>
  <si>
    <t>1.36</t>
  </si>
  <si>
    <t>1.37</t>
  </si>
  <si>
    <t>1.38</t>
  </si>
  <si>
    <t>1.39</t>
  </si>
  <si>
    <t>1.41</t>
  </si>
  <si>
    <t>Toneel</t>
  </si>
  <si>
    <t>Open leercentrum</t>
  </si>
  <si>
    <t>Werkplekken docenten</t>
  </si>
  <si>
    <t>Douches</t>
  </si>
  <si>
    <t>Kleedruimte docenten</t>
  </si>
  <si>
    <t>Gymzaal</t>
  </si>
  <si>
    <t>Kantoor Facilitair</t>
  </si>
  <si>
    <t>Lift</t>
  </si>
  <si>
    <t>Computerlokaal 05</t>
  </si>
  <si>
    <t>Lokaal 06</t>
  </si>
  <si>
    <t>Computerlokaal 07</t>
  </si>
  <si>
    <t>Lokaal 08</t>
  </si>
  <si>
    <t>Computerlokaal 09</t>
  </si>
  <si>
    <t>Computerlokaal 10</t>
  </si>
  <si>
    <t>Computerlokaal 11</t>
  </si>
  <si>
    <t>Computerlokaal 12</t>
  </si>
  <si>
    <t>Computerlokaal 13</t>
  </si>
  <si>
    <t>Studentenwerkplekken</t>
  </si>
  <si>
    <t>Lokaal 15</t>
  </si>
  <si>
    <t>Computerlokaal 16</t>
  </si>
  <si>
    <t>Studienissen</t>
  </si>
  <si>
    <t>Lokaal 17</t>
  </si>
  <si>
    <t>Kantoor 18</t>
  </si>
  <si>
    <t>Lokaal 19</t>
  </si>
  <si>
    <t>Lokaal 20</t>
  </si>
  <si>
    <t xml:space="preserve">Keuken  </t>
  </si>
  <si>
    <t>Hoofdtrappenhuis</t>
  </si>
  <si>
    <t>Theorielokaal 21</t>
  </si>
  <si>
    <t>Theorielokaal 22</t>
  </si>
  <si>
    <t>Theorielokaal 23</t>
  </si>
  <si>
    <t>Theorielokaal 24</t>
  </si>
  <si>
    <t>Theorielokaal 25</t>
  </si>
  <si>
    <t>Theorielokaal 26</t>
  </si>
  <si>
    <t>Theorielokaal 27</t>
  </si>
  <si>
    <t>Lokaal 28</t>
  </si>
  <si>
    <t>Lokaal 29</t>
  </si>
  <si>
    <t>Lokaal 30</t>
  </si>
  <si>
    <t>Lokaal 31</t>
  </si>
  <si>
    <t>Lokaal 32</t>
  </si>
  <si>
    <t xml:space="preserve">Lokaal </t>
  </si>
  <si>
    <t>Spreekkamer / studieruimte</t>
  </si>
  <si>
    <t>Lokaal</t>
  </si>
  <si>
    <t xml:space="preserve">Portaal  </t>
  </si>
  <si>
    <t>Docentenkamer</t>
  </si>
  <si>
    <t>Open werkplekken</t>
  </si>
  <si>
    <t>Loopbrug</t>
  </si>
  <si>
    <t>Sure step</t>
  </si>
  <si>
    <t>Rubber</t>
  </si>
  <si>
    <t>Anders</t>
  </si>
  <si>
    <t>Kelder Noord</t>
  </si>
  <si>
    <t>Begane Grond Noord</t>
  </si>
  <si>
    <t>Begane grond Zuid</t>
  </si>
  <si>
    <t>1e verdieping noord</t>
  </si>
  <si>
    <t>2e verdieping noord</t>
  </si>
  <si>
    <t>3e verdieping Noord</t>
  </si>
  <si>
    <t>4e verdieping noord</t>
  </si>
  <si>
    <t>1e verdieping zuid</t>
  </si>
  <si>
    <t>2e verdieping zuid</t>
  </si>
  <si>
    <t>3e verdieping Zuid</t>
  </si>
  <si>
    <t>4e verdieping Zuid</t>
  </si>
  <si>
    <t>Gehele fietsenkelder tot trap naar buiten</t>
  </si>
  <si>
    <t>Entree vanaf fietsenkelder</t>
  </si>
  <si>
    <t>Asito</t>
  </si>
  <si>
    <t xml:space="preserve">Asito opslag </t>
  </si>
  <si>
    <t>Kleedkamer heren</t>
  </si>
  <si>
    <t>Sportzaal</t>
  </si>
  <si>
    <t>Danszaal</t>
  </si>
  <si>
    <t>Kleedkamer + Wc + douche</t>
  </si>
  <si>
    <t>Muzieklokaal</t>
  </si>
  <si>
    <t>Gang bij lift</t>
  </si>
  <si>
    <t>Gang bij sportzaal tot deur richting archief</t>
  </si>
  <si>
    <t>Trap bij danszaal naar Fitness</t>
  </si>
  <si>
    <t>Lift K-L-M</t>
  </si>
  <si>
    <t>Beveiliging/receptie</t>
  </si>
  <si>
    <t>Het startpunt</t>
  </si>
  <si>
    <t>Back-office</t>
  </si>
  <si>
    <t xml:space="preserve">Spreekkamer </t>
  </si>
  <si>
    <t>Pauzeruimte</t>
  </si>
  <si>
    <t>Teamkamer</t>
  </si>
  <si>
    <t xml:space="preserve">Manager </t>
  </si>
  <si>
    <t>Voorbij dubbele deur tot begin trap</t>
  </si>
  <si>
    <t>Leslokaal + computerlokaal</t>
  </si>
  <si>
    <t>Halletje voor fitnesszaal</t>
  </si>
  <si>
    <t>EHBO</t>
  </si>
  <si>
    <t>Fitnesszaal</t>
  </si>
  <si>
    <t>SOM</t>
  </si>
  <si>
    <t>Fysio</t>
  </si>
  <si>
    <t>De supermarkt</t>
  </si>
  <si>
    <t>Hal (overige) Plaza-centraal</t>
  </si>
  <si>
    <t>Plaza-centraal (terras deel)</t>
  </si>
  <si>
    <t>Binnenstraat plaza noord</t>
  </si>
  <si>
    <t>Binnenstraat plaza zuid</t>
  </si>
  <si>
    <t>Manager</t>
  </si>
  <si>
    <t>Praktijklokaal</t>
  </si>
  <si>
    <t>Koffieautomaat</t>
  </si>
  <si>
    <t>Gang K-L</t>
  </si>
  <si>
    <t>Brug K-M</t>
  </si>
  <si>
    <t>Praktijk-, leslokaal</t>
  </si>
  <si>
    <t>Halletje</t>
  </si>
  <si>
    <t>Gang tussen L-M</t>
  </si>
  <si>
    <t>Trajectbegeleiders</t>
  </si>
  <si>
    <t>Management assistente</t>
  </si>
  <si>
    <t>Spreekkamer + kantoor trajectbegeleiders</t>
  </si>
  <si>
    <t>Computerlokaal</t>
  </si>
  <si>
    <t xml:space="preserve">Leslokaal </t>
  </si>
  <si>
    <t>Bij koffieautomaat</t>
  </si>
  <si>
    <t>Kantoor/spreekkamer</t>
  </si>
  <si>
    <t>Gang L-M</t>
  </si>
  <si>
    <t>Voorraadhok</t>
  </si>
  <si>
    <t>Spreekkamer/stilteruimte</t>
  </si>
  <si>
    <t xml:space="preserve">Examenbureau </t>
  </si>
  <si>
    <t>OLG</t>
  </si>
  <si>
    <t>Gang tussen K-L</t>
  </si>
  <si>
    <t>Examenlokaal</t>
  </si>
  <si>
    <t>Examen-, Leslokaal</t>
  </si>
  <si>
    <t>Zitje brug L-M</t>
  </si>
  <si>
    <t>Leslokaal + Teamkamer</t>
  </si>
  <si>
    <t xml:space="preserve">OLC + onder trap </t>
  </si>
  <si>
    <t xml:space="preserve">Gang </t>
  </si>
  <si>
    <t>Gang, Lift naar deur trappenhuis K4</t>
  </si>
  <si>
    <t xml:space="preserve">Trap K4 </t>
  </si>
  <si>
    <t>Trap bij lift naar K3</t>
  </si>
  <si>
    <t xml:space="preserve">Teammanager </t>
  </si>
  <si>
    <t>Klein kantoor</t>
  </si>
  <si>
    <t>Klaslokaal</t>
  </si>
  <si>
    <t>Stilteruimte</t>
  </si>
  <si>
    <t xml:space="preserve">Kantoor + zitje </t>
  </si>
  <si>
    <t>Deur L4 tot deur L4</t>
  </si>
  <si>
    <t>Trap L4</t>
  </si>
  <si>
    <t>Studenten-, Ondernemingsraad</t>
  </si>
  <si>
    <t xml:space="preserve">Gang, Lift naar deur trappenhuis </t>
  </si>
  <si>
    <t>Wenteltrap</t>
  </si>
  <si>
    <t>Trap M4</t>
  </si>
  <si>
    <t>OLW</t>
  </si>
  <si>
    <t>Kantoor Facilitaire dienst</t>
  </si>
  <si>
    <t>Kantoor Monique/ICT/Servicedesk</t>
  </si>
  <si>
    <t>Kantoor Fleur</t>
  </si>
  <si>
    <t>Lift A - F</t>
  </si>
  <si>
    <t>Servicepunt ICT</t>
  </si>
  <si>
    <t>Containerruimte</t>
  </si>
  <si>
    <t>Bakkerij</t>
  </si>
  <si>
    <t>Bakkerijwinkel</t>
  </si>
  <si>
    <t>Spoelkeuken</t>
  </si>
  <si>
    <t>Ruimte waar de mixers staan</t>
  </si>
  <si>
    <t>Kleedkamer docent</t>
  </si>
  <si>
    <t>Douche</t>
  </si>
  <si>
    <t>Eethoek</t>
  </si>
  <si>
    <t>Praktijkkeuken busbaanzijde</t>
  </si>
  <si>
    <t>Praktijkkeuken spoorzijde</t>
  </si>
  <si>
    <t>Spoelkeuken busbaanzijde</t>
  </si>
  <si>
    <t>Spoelkeuken spoorzijde</t>
  </si>
  <si>
    <t xml:space="preserve">Drankenopslag </t>
  </si>
  <si>
    <t>Opslag o.a. kruiden</t>
  </si>
  <si>
    <t>Restaurant</t>
  </si>
  <si>
    <t>Backoffice</t>
  </si>
  <si>
    <t>Café</t>
  </si>
  <si>
    <t>OLC</t>
  </si>
  <si>
    <t>Reisbureau</t>
  </si>
  <si>
    <t>Halletje voor F0.11 t/m F0.13</t>
  </si>
  <si>
    <t>Bezet (24/10)</t>
  </si>
  <si>
    <t>theorielokaal</t>
  </si>
  <si>
    <t>Gangetje A1.43 / A1.45</t>
  </si>
  <si>
    <t>mf ruimte</t>
  </si>
  <si>
    <t>wasserij</t>
  </si>
  <si>
    <t>Gangetje A1.52 / A1.54</t>
  </si>
  <si>
    <t xml:space="preserve">voorraad kleding wasserij </t>
  </si>
  <si>
    <t>Luchtvaart</t>
  </si>
  <si>
    <t>Toilet Heren</t>
  </si>
  <si>
    <t>Toilet Dames</t>
  </si>
  <si>
    <t>Miva</t>
  </si>
  <si>
    <t>Gang bij theorie A1.10 / A1.30</t>
  </si>
  <si>
    <t>Gang voor bij wasserij</t>
  </si>
  <si>
    <t>Brug A - F</t>
  </si>
  <si>
    <t>Brug A - B</t>
  </si>
  <si>
    <t>Zitgedeelte</t>
  </si>
  <si>
    <t>Gangetje</t>
  </si>
  <si>
    <t>teamkamer</t>
  </si>
  <si>
    <t>Gang B1.95 / B1.60</t>
  </si>
  <si>
    <t>Brug B - E</t>
  </si>
  <si>
    <t>Brug B - C</t>
  </si>
  <si>
    <t xml:space="preserve">Bedrijfsrestaurant </t>
  </si>
  <si>
    <t>toilet Heren</t>
  </si>
  <si>
    <t>toilet Dames</t>
  </si>
  <si>
    <t>Brug C - D</t>
  </si>
  <si>
    <t>Balkon' restaurant</t>
  </si>
  <si>
    <t>Presentatieruimte</t>
  </si>
  <si>
    <t>Gang voor D1.20</t>
  </si>
  <si>
    <t>Brug D - E</t>
  </si>
  <si>
    <t>Dramalokaal incl. tribunes</t>
  </si>
  <si>
    <t>Berging</t>
  </si>
  <si>
    <t>Praktijk</t>
  </si>
  <si>
    <t>Gang E1.10 / E1.40</t>
  </si>
  <si>
    <t>Brug E - F</t>
  </si>
  <si>
    <t>Gang F1.10 / F1.20</t>
  </si>
  <si>
    <t>Gangetje bij mf ruimtes</t>
  </si>
  <si>
    <t>Werken en overleggen</t>
  </si>
  <si>
    <t xml:space="preserve">leerplein + A2 gang </t>
  </si>
  <si>
    <t>presentatie</t>
  </si>
  <si>
    <t>berging</t>
  </si>
  <si>
    <t>Kolfkamer</t>
  </si>
  <si>
    <t>Brug A - B excl. Onze opslag</t>
  </si>
  <si>
    <t>Gangetje bij B2.11 / B2.14</t>
  </si>
  <si>
    <t>praktijk</t>
  </si>
  <si>
    <t>gangetje B2.33 / B2.34</t>
  </si>
  <si>
    <t>Flexplekken B - C</t>
  </si>
  <si>
    <t>atelier</t>
  </si>
  <si>
    <t>theorie</t>
  </si>
  <si>
    <t>toilet heren</t>
  </si>
  <si>
    <t>Brug C-D</t>
  </si>
  <si>
    <t>leerplein</t>
  </si>
  <si>
    <t>werken en overleggen</t>
  </si>
  <si>
    <t>balkon tussen D - E</t>
  </si>
  <si>
    <t>overleggen, werken en ontmoeten</t>
  </si>
  <si>
    <t>Balkon E - F</t>
  </si>
  <si>
    <t>leerplein + A3 gang</t>
  </si>
  <si>
    <t>toilet dames</t>
  </si>
  <si>
    <t>MIVA</t>
  </si>
  <si>
    <t>werken, overleggen en ontmoeten</t>
  </si>
  <si>
    <t>Koffiecorner B - C</t>
  </si>
  <si>
    <t>open behandelruimte</t>
  </si>
  <si>
    <t>behandelkamer</t>
  </si>
  <si>
    <t>sterilisatie</t>
  </si>
  <si>
    <t>praktijk TA / röntgen</t>
  </si>
  <si>
    <t>Wenteltrap naar C4</t>
  </si>
  <si>
    <t>werkruimte studenten</t>
  </si>
  <si>
    <t>praktijk AA</t>
  </si>
  <si>
    <t>Wenteltrap naar D4</t>
  </si>
  <si>
    <t>Balkon D - E</t>
  </si>
  <si>
    <t>ontmoeten, werken en overleggen</t>
  </si>
  <si>
    <t>ADL</t>
  </si>
  <si>
    <t>balkon E - F</t>
  </si>
  <si>
    <t>Gang F3.11 / F3.12</t>
  </si>
  <si>
    <t>leerplein + gang A4</t>
  </si>
  <si>
    <t>pantry, periferie gezondheidszorg</t>
  </si>
  <si>
    <t>mf activiteiten ruimte</t>
  </si>
  <si>
    <t>Park, hekjes tot begin park</t>
  </si>
  <si>
    <t>Busbaanzijde buiten bij tourniquet</t>
  </si>
  <si>
    <t>Voorbij dubbele deuren tot trap</t>
  </si>
  <si>
    <t>Trap</t>
  </si>
  <si>
    <t>Tussenstuk</t>
  </si>
  <si>
    <t>HS.20</t>
  </si>
  <si>
    <t>HS.T</t>
  </si>
  <si>
    <t>S.20</t>
  </si>
  <si>
    <t>S.30</t>
  </si>
  <si>
    <t>S.40</t>
  </si>
  <si>
    <t>S.50</t>
  </si>
  <si>
    <t>S.60</t>
  </si>
  <si>
    <t>S.70</t>
  </si>
  <si>
    <t>S.80</t>
  </si>
  <si>
    <t>S.81</t>
  </si>
  <si>
    <t>S.82</t>
  </si>
  <si>
    <t>S.90</t>
  </si>
  <si>
    <t>S.G</t>
  </si>
  <si>
    <t>S.T</t>
  </si>
  <si>
    <t>K0.10</t>
  </si>
  <si>
    <t>K0.20</t>
  </si>
  <si>
    <t>K0.21</t>
  </si>
  <si>
    <t>K0.30</t>
  </si>
  <si>
    <t>K0.31</t>
  </si>
  <si>
    <t>K0.32</t>
  </si>
  <si>
    <t>K0.33</t>
  </si>
  <si>
    <t>K0.34</t>
  </si>
  <si>
    <t>K0.50</t>
  </si>
  <si>
    <t>K0.60</t>
  </si>
  <si>
    <t>K0.70</t>
  </si>
  <si>
    <t>K0.71</t>
  </si>
  <si>
    <t>K0.81</t>
  </si>
  <si>
    <t>K0.82</t>
  </si>
  <si>
    <t>K0.83</t>
  </si>
  <si>
    <t>KL.0T</t>
  </si>
  <si>
    <t>KL.0Ta</t>
  </si>
  <si>
    <t>L0.10</t>
  </si>
  <si>
    <t>L0.11</t>
  </si>
  <si>
    <t>L0.20</t>
  </si>
  <si>
    <t>L0.21</t>
  </si>
  <si>
    <t>L0.22</t>
  </si>
  <si>
    <t>M0.10</t>
  </si>
  <si>
    <t>M0.20</t>
  </si>
  <si>
    <t>M0.30</t>
  </si>
  <si>
    <t>Plaza Centra</t>
  </si>
  <si>
    <t>Plaza Noord</t>
  </si>
  <si>
    <t>Plaza Zuid</t>
  </si>
  <si>
    <t>K.1G</t>
  </si>
  <si>
    <t>K1.10</t>
  </si>
  <si>
    <t>K1.11</t>
  </si>
  <si>
    <t>K1.12</t>
  </si>
  <si>
    <t>K1.13</t>
  </si>
  <si>
    <t>K1.20</t>
  </si>
  <si>
    <t>K1.21</t>
  </si>
  <si>
    <t>K1.30</t>
  </si>
  <si>
    <t>K1.40</t>
  </si>
  <si>
    <t>KL.1T</t>
  </si>
  <si>
    <t>KL.1Ta</t>
  </si>
  <si>
    <t>KM.1B</t>
  </si>
  <si>
    <t>L1.10</t>
  </si>
  <si>
    <t>L1.12</t>
  </si>
  <si>
    <t>L1.13</t>
  </si>
  <si>
    <t>L1.20</t>
  </si>
  <si>
    <t>Onbekend, alleen te openen met sleutel</t>
  </si>
  <si>
    <t>L1.30</t>
  </si>
  <si>
    <t>L1.40</t>
  </si>
  <si>
    <t>L1.81</t>
  </si>
  <si>
    <t>L1.82</t>
  </si>
  <si>
    <t>L1.83</t>
  </si>
  <si>
    <t>L1.G</t>
  </si>
  <si>
    <t>LM.1G</t>
  </si>
  <si>
    <t>M1.10</t>
  </si>
  <si>
    <t>M1.20</t>
  </si>
  <si>
    <t>M1.30</t>
  </si>
  <si>
    <t>M1.40</t>
  </si>
  <si>
    <t>M1.50</t>
  </si>
  <si>
    <t>M1.G</t>
  </si>
  <si>
    <t>K2.10</t>
  </si>
  <si>
    <t>K2.11</t>
  </si>
  <si>
    <t>K2.13</t>
  </si>
  <si>
    <t>K2.20</t>
  </si>
  <si>
    <t>K2.21</t>
  </si>
  <si>
    <t>K2.30</t>
  </si>
  <si>
    <t>K2.22</t>
  </si>
  <si>
    <t>K2.31</t>
  </si>
  <si>
    <t>K2.G</t>
  </si>
  <si>
    <t>KL.2T</t>
  </si>
  <si>
    <t>KL.2Ta</t>
  </si>
  <si>
    <t>KM.2B</t>
  </si>
  <si>
    <t>L2.10</t>
  </si>
  <si>
    <t>L2.11</t>
  </si>
  <si>
    <t>L2.12</t>
  </si>
  <si>
    <t>L2.13</t>
  </si>
  <si>
    <t>L2.14</t>
  </si>
  <si>
    <t>L2.20</t>
  </si>
  <si>
    <t>L2.21</t>
  </si>
  <si>
    <t>L2.22</t>
  </si>
  <si>
    <t>L2.30</t>
  </si>
  <si>
    <t>L2.31</t>
  </si>
  <si>
    <t>L3.32</t>
  </si>
  <si>
    <t>L2.41</t>
  </si>
  <si>
    <t>L2.81</t>
  </si>
  <si>
    <t>L2.82</t>
  </si>
  <si>
    <t>L2.83</t>
  </si>
  <si>
    <t>L2.G</t>
  </si>
  <si>
    <t>LM.2G</t>
  </si>
  <si>
    <t>M2.10</t>
  </si>
  <si>
    <t>M2.11</t>
  </si>
  <si>
    <t>M2.12</t>
  </si>
  <si>
    <t>M2.13</t>
  </si>
  <si>
    <t>M2.14</t>
  </si>
  <si>
    <t>M2.15</t>
  </si>
  <si>
    <t>M2.G</t>
  </si>
  <si>
    <t>K3.10</t>
  </si>
  <si>
    <t>K3.20</t>
  </si>
  <si>
    <t>K3.30</t>
  </si>
  <si>
    <t>K3.40</t>
  </si>
  <si>
    <t>K3.41</t>
  </si>
  <si>
    <t>K3.G</t>
  </si>
  <si>
    <t>KL.3T</t>
  </si>
  <si>
    <t>KL.3Ta</t>
  </si>
  <si>
    <t>KM.3B</t>
  </si>
  <si>
    <t>L3.10</t>
  </si>
  <si>
    <t>L3.14</t>
  </si>
  <si>
    <t>L3.11</t>
  </si>
  <si>
    <t>L3.12</t>
  </si>
  <si>
    <t>L3.20</t>
  </si>
  <si>
    <t>L3.21</t>
  </si>
  <si>
    <t>L3.22</t>
  </si>
  <si>
    <t>L3.30</t>
  </si>
  <si>
    <t>L3.40</t>
  </si>
  <si>
    <t>L3.43</t>
  </si>
  <si>
    <t>L3.41</t>
  </si>
  <si>
    <t>L3.42</t>
  </si>
  <si>
    <t>L3.44</t>
  </si>
  <si>
    <t>L3.45</t>
  </si>
  <si>
    <t>L3.81</t>
  </si>
  <si>
    <t>L3.82</t>
  </si>
  <si>
    <t>L3.83</t>
  </si>
  <si>
    <t>L3.G</t>
  </si>
  <si>
    <t>LM.3T</t>
  </si>
  <si>
    <t>M3.10</t>
  </si>
  <si>
    <t>M3.11</t>
  </si>
  <si>
    <t>M3.12</t>
  </si>
  <si>
    <t>M3.20</t>
  </si>
  <si>
    <t>M3.G</t>
  </si>
  <si>
    <t>K4.30</t>
  </si>
  <si>
    <t>K4.40</t>
  </si>
  <si>
    <t>K4.G</t>
  </si>
  <si>
    <t>K4.T1</t>
  </si>
  <si>
    <t>K4.T2</t>
  </si>
  <si>
    <t>L4.10</t>
  </si>
  <si>
    <t>L4.11</t>
  </si>
  <si>
    <t>L4.12</t>
  </si>
  <si>
    <t>L4.20</t>
  </si>
  <si>
    <t>L4.21</t>
  </si>
  <si>
    <t>L4.30</t>
  </si>
  <si>
    <t>L4.31</t>
  </si>
  <si>
    <t>L4.32</t>
  </si>
  <si>
    <t>L4.40</t>
  </si>
  <si>
    <t>L4.50</t>
  </si>
  <si>
    <t>L4.51</t>
  </si>
  <si>
    <t>L4.52</t>
  </si>
  <si>
    <t>L4.60</t>
  </si>
  <si>
    <t>L4.61</t>
  </si>
  <si>
    <t>L4.62</t>
  </si>
  <si>
    <t>L4.81</t>
  </si>
  <si>
    <t>L4.82</t>
  </si>
  <si>
    <t>L4.G</t>
  </si>
  <si>
    <t>L4.T1</t>
  </si>
  <si>
    <t>L4.T2</t>
  </si>
  <si>
    <t>M4.10</t>
  </si>
  <si>
    <t>M4.20</t>
  </si>
  <si>
    <t>M4.30+M4.40</t>
  </si>
  <si>
    <t>M4.50</t>
  </si>
  <si>
    <t>M4.51</t>
  </si>
  <si>
    <t>M4.60</t>
  </si>
  <si>
    <t>M4.70</t>
  </si>
  <si>
    <t>M4.81</t>
  </si>
  <si>
    <t>M4.G</t>
  </si>
  <si>
    <t>M4.T1</t>
  </si>
  <si>
    <t>M4.T2</t>
  </si>
  <si>
    <t>A0.31</t>
  </si>
  <si>
    <t>A0.32</t>
  </si>
  <si>
    <t>A0.33</t>
  </si>
  <si>
    <t>A0.34</t>
  </si>
  <si>
    <t>Geen ruimtenummer</t>
  </si>
  <si>
    <t>A0.81</t>
  </si>
  <si>
    <t>A0.82</t>
  </si>
  <si>
    <t>A0.83</t>
  </si>
  <si>
    <t>B0.10</t>
  </si>
  <si>
    <t>B0.11</t>
  </si>
  <si>
    <t>B0.20</t>
  </si>
  <si>
    <t>B0.21</t>
  </si>
  <si>
    <t>B0.22</t>
  </si>
  <si>
    <t>B0.23</t>
  </si>
  <si>
    <t>B0.24</t>
  </si>
  <si>
    <t>B0.25</t>
  </si>
  <si>
    <t>B0.26</t>
  </si>
  <si>
    <t>B0.27</t>
  </si>
  <si>
    <t>B0.28</t>
  </si>
  <si>
    <t>B0.81</t>
  </si>
  <si>
    <t>B0.82</t>
  </si>
  <si>
    <t>B0.G</t>
  </si>
  <si>
    <t>C0.08</t>
  </si>
  <si>
    <t>C0.10</t>
  </si>
  <si>
    <t>C0.11</t>
  </si>
  <si>
    <t>C0.12</t>
  </si>
  <si>
    <t>C0.13</t>
  </si>
  <si>
    <t>C0.15</t>
  </si>
  <si>
    <t>C0.16</t>
  </si>
  <si>
    <t>C0.20</t>
  </si>
  <si>
    <t>D0.10</t>
  </si>
  <si>
    <t>D0.11</t>
  </si>
  <si>
    <t>D0.20</t>
  </si>
  <si>
    <t>E0.10</t>
  </si>
  <si>
    <t>E0.15</t>
  </si>
  <si>
    <t>E0.20</t>
  </si>
  <si>
    <t>F0.10</t>
  </si>
  <si>
    <t>F0.11</t>
  </si>
  <si>
    <t>F0.12</t>
  </si>
  <si>
    <t>F0.13</t>
  </si>
  <si>
    <t>F0.14</t>
  </si>
  <si>
    <t>F0.15</t>
  </si>
  <si>
    <t>A1.10</t>
  </si>
  <si>
    <t>A1.20</t>
  </si>
  <si>
    <t>A1.30</t>
  </si>
  <si>
    <t>A1.40</t>
  </si>
  <si>
    <t>A1.41</t>
  </si>
  <si>
    <t>A1.42</t>
  </si>
  <si>
    <t>A1.43</t>
  </si>
  <si>
    <t>A1.44</t>
  </si>
  <si>
    <t>A1.45</t>
  </si>
  <si>
    <t>A1.50</t>
  </si>
  <si>
    <t>A1.51</t>
  </si>
  <si>
    <t>A1.52</t>
  </si>
  <si>
    <t>A1.53</t>
  </si>
  <si>
    <t>A1.54</t>
  </si>
  <si>
    <t>A1.60</t>
  </si>
  <si>
    <t>A1.81</t>
  </si>
  <si>
    <t>A1.82</t>
  </si>
  <si>
    <t>A1.83</t>
  </si>
  <si>
    <t>A1.G</t>
  </si>
  <si>
    <t>A1. gang</t>
  </si>
  <si>
    <t>AF1.B</t>
  </si>
  <si>
    <t>AB1.B</t>
  </si>
  <si>
    <t>B1.10</t>
  </si>
  <si>
    <t>B1.11</t>
  </si>
  <si>
    <t>B1.12</t>
  </si>
  <si>
    <t>B1.21</t>
  </si>
  <si>
    <t>B1.22</t>
  </si>
  <si>
    <t>B1.23</t>
  </si>
  <si>
    <t>B1.24</t>
  </si>
  <si>
    <t>B1.30</t>
  </si>
  <si>
    <t>B1.31</t>
  </si>
  <si>
    <t>B1.40</t>
  </si>
  <si>
    <t>B1.41</t>
  </si>
  <si>
    <t>B1.50</t>
  </si>
  <si>
    <t>B1.60</t>
  </si>
  <si>
    <t>B1.G</t>
  </si>
  <si>
    <t>BE1.B</t>
  </si>
  <si>
    <t>BC1.B</t>
  </si>
  <si>
    <t>C1.10</t>
  </si>
  <si>
    <t>C1.81</t>
  </si>
  <si>
    <t>C1.82</t>
  </si>
  <si>
    <t>CD.1B</t>
  </si>
  <si>
    <t>D1.10</t>
  </si>
  <si>
    <t>D1.20</t>
  </si>
  <si>
    <t>D1.G</t>
  </si>
  <si>
    <t>DE1.B</t>
  </si>
  <si>
    <t>E1.10</t>
  </si>
  <si>
    <t>E1.20</t>
  </si>
  <si>
    <t>E1.30</t>
  </si>
  <si>
    <t>E1.32</t>
  </si>
  <si>
    <t>E1.33</t>
  </si>
  <si>
    <t>E1.40</t>
  </si>
  <si>
    <t>E1.G</t>
  </si>
  <si>
    <t>EF1.B</t>
  </si>
  <si>
    <t>F1.10</t>
  </si>
  <si>
    <t>F1.11</t>
  </si>
  <si>
    <t>F1.20</t>
  </si>
  <si>
    <t>F1.G</t>
  </si>
  <si>
    <t>A2.10</t>
  </si>
  <si>
    <t>A2.20</t>
  </si>
  <si>
    <t>A2.30</t>
  </si>
  <si>
    <t>A2.40</t>
  </si>
  <si>
    <t>A2.41</t>
  </si>
  <si>
    <t>A2.42</t>
  </si>
  <si>
    <t>A2.43</t>
  </si>
  <si>
    <t>A2.44</t>
  </si>
  <si>
    <t>A2.45</t>
  </si>
  <si>
    <t>A.G bij mf ruimtes</t>
  </si>
  <si>
    <t>A2.46</t>
  </si>
  <si>
    <t>A2.50</t>
  </si>
  <si>
    <t>A2.60 + A2 gang</t>
  </si>
  <si>
    <t>A2.70</t>
  </si>
  <si>
    <t>A2.71</t>
  </si>
  <si>
    <t>A2.81</t>
  </si>
  <si>
    <t>A2.82</t>
  </si>
  <si>
    <t>A2.83</t>
  </si>
  <si>
    <t>A2.84</t>
  </si>
  <si>
    <t>AF2.B</t>
  </si>
  <si>
    <t>AB2.B</t>
  </si>
  <si>
    <t>B2.10</t>
  </si>
  <si>
    <t>B2.11</t>
  </si>
  <si>
    <t>B2.12</t>
  </si>
  <si>
    <t>B2.13</t>
  </si>
  <si>
    <t>B2.14</t>
  </si>
  <si>
    <t>B2.20</t>
  </si>
  <si>
    <t>B2.30</t>
  </si>
  <si>
    <t>B2.31</t>
  </si>
  <si>
    <t>B2.32</t>
  </si>
  <si>
    <t>B2.33</t>
  </si>
  <si>
    <t>B2.34</t>
  </si>
  <si>
    <t>B2.40</t>
  </si>
  <si>
    <t>B2.50</t>
  </si>
  <si>
    <t>B2.G</t>
  </si>
  <si>
    <t>BE2.B</t>
  </si>
  <si>
    <t>C2.10</t>
  </si>
  <si>
    <t>C2.20</t>
  </si>
  <si>
    <t>C2.30</t>
  </si>
  <si>
    <t>C2.31</t>
  </si>
  <si>
    <t>C2.32</t>
  </si>
  <si>
    <t>C2.40</t>
  </si>
  <si>
    <t>C2.41</t>
  </si>
  <si>
    <t>C2.50</t>
  </si>
  <si>
    <t>C2.60</t>
  </si>
  <si>
    <t>C2.81</t>
  </si>
  <si>
    <t>C2.82</t>
  </si>
  <si>
    <t>C2.G</t>
  </si>
  <si>
    <t>CD2.B</t>
  </si>
  <si>
    <t>D2.10</t>
  </si>
  <si>
    <t>D2.11</t>
  </si>
  <si>
    <t>D2.12</t>
  </si>
  <si>
    <t>D2.20</t>
  </si>
  <si>
    <t>D2.30</t>
  </si>
  <si>
    <t>D2.40</t>
  </si>
  <si>
    <t>D2.41</t>
  </si>
  <si>
    <t>DE.20</t>
  </si>
  <si>
    <t>E2.10</t>
  </si>
  <si>
    <t>E2.11</t>
  </si>
  <si>
    <t>E2.12</t>
  </si>
  <si>
    <t>E2.20</t>
  </si>
  <si>
    <t>E2.21</t>
  </si>
  <si>
    <t>E2.30</t>
  </si>
  <si>
    <t>E2.40</t>
  </si>
  <si>
    <t>E2.50</t>
  </si>
  <si>
    <t>E2.60</t>
  </si>
  <si>
    <t>E2.61</t>
  </si>
  <si>
    <t>E2.G</t>
  </si>
  <si>
    <t>EF2O</t>
  </si>
  <si>
    <t>F2.11</t>
  </si>
  <si>
    <t>F2.12</t>
  </si>
  <si>
    <t>A3.10</t>
  </si>
  <si>
    <t>A3.11</t>
  </si>
  <si>
    <t>A3.12</t>
  </si>
  <si>
    <t>A3.20</t>
  </si>
  <si>
    <t>A3.30</t>
  </si>
  <si>
    <t>A3.31</t>
  </si>
  <si>
    <t>A3.40 + A3.41</t>
  </si>
  <si>
    <t>A3.50 + A3 gang</t>
  </si>
  <si>
    <t>A3.60</t>
  </si>
  <si>
    <t>A3.81</t>
  </si>
  <si>
    <t>A3.82</t>
  </si>
  <si>
    <t>A3.83</t>
  </si>
  <si>
    <t>AF3.B</t>
  </si>
  <si>
    <t>AB3.B</t>
  </si>
  <si>
    <t>B3.10</t>
  </si>
  <si>
    <t>B3.20</t>
  </si>
  <si>
    <t>B3.30</t>
  </si>
  <si>
    <t>B3.40</t>
  </si>
  <si>
    <t>B3,41</t>
  </si>
  <si>
    <t>B3.42</t>
  </si>
  <si>
    <t>B3.43</t>
  </si>
  <si>
    <t>B3.44 + B3.45</t>
  </si>
  <si>
    <t>B3.G</t>
  </si>
  <si>
    <t>BE3.B</t>
  </si>
  <si>
    <t>C3.10</t>
  </si>
  <si>
    <t>C3.11</t>
  </si>
  <si>
    <t>C3.12</t>
  </si>
  <si>
    <t>C3.20</t>
  </si>
  <si>
    <t>C3.30</t>
  </si>
  <si>
    <t>C3.31</t>
  </si>
  <si>
    <t>C3.40</t>
  </si>
  <si>
    <t>C3.41</t>
  </si>
  <si>
    <t>C3.42</t>
  </si>
  <si>
    <t>C3,52</t>
  </si>
  <si>
    <t>C3,53</t>
  </si>
  <si>
    <t>C3.81</t>
  </si>
  <si>
    <t>C3.82</t>
  </si>
  <si>
    <t>C3.G</t>
  </si>
  <si>
    <t>C3.T</t>
  </si>
  <si>
    <t>CD3.B</t>
  </si>
  <si>
    <t>D3.10</t>
  </si>
  <si>
    <t>D3.11</t>
  </si>
  <si>
    <t>D3.12</t>
  </si>
  <si>
    <t>D3.13</t>
  </si>
  <si>
    <t>D3.14</t>
  </si>
  <si>
    <t>D3.20</t>
  </si>
  <si>
    <t>D3.21</t>
  </si>
  <si>
    <t>D3.22</t>
  </si>
  <si>
    <t>D3.G</t>
  </si>
  <si>
    <t>D3.T</t>
  </si>
  <si>
    <t>DE.30</t>
  </si>
  <si>
    <t>E3.10</t>
  </si>
  <si>
    <t>E3.11</t>
  </si>
  <si>
    <t>E3.12</t>
  </si>
  <si>
    <t>E3.20</t>
  </si>
  <si>
    <t>E3.30</t>
  </si>
  <si>
    <t>E3.31</t>
  </si>
  <si>
    <t>E3.32</t>
  </si>
  <si>
    <t>E3.33</t>
  </si>
  <si>
    <t>E3.40</t>
  </si>
  <si>
    <t>E3.41</t>
  </si>
  <si>
    <t>E3.G</t>
  </si>
  <si>
    <t>EF3O</t>
  </si>
  <si>
    <t>F3.11</t>
  </si>
  <si>
    <t>F3.12</t>
  </si>
  <si>
    <t>F3.13</t>
  </si>
  <si>
    <t>F3.G</t>
  </si>
  <si>
    <t>A4.10</t>
  </si>
  <si>
    <t>A4.11</t>
  </si>
  <si>
    <t>A4.12</t>
  </si>
  <si>
    <t>A4.20</t>
  </si>
  <si>
    <t>A4.30</t>
  </si>
  <si>
    <t>A4.31</t>
  </si>
  <si>
    <t>A4.32</t>
  </si>
  <si>
    <t>A4.40</t>
  </si>
  <si>
    <t>A4.41</t>
  </si>
  <si>
    <t>A4.50 + gang</t>
  </si>
  <si>
    <t>A4.51</t>
  </si>
  <si>
    <t>A4.52 + A4.53</t>
  </si>
  <si>
    <t>A4.81</t>
  </si>
  <si>
    <t>A4.82</t>
  </si>
  <si>
    <t>C4.10</t>
  </si>
  <si>
    <t>C4.20</t>
  </si>
  <si>
    <t>C4.21</t>
  </si>
  <si>
    <t>C4.22</t>
  </si>
  <si>
    <t>C4.30</t>
  </si>
  <si>
    <t>C4.31</t>
  </si>
  <si>
    <t>C4.32</t>
  </si>
  <si>
    <t>C4.40</t>
  </si>
  <si>
    <t>C4.50</t>
  </si>
  <si>
    <t>C4.60</t>
  </si>
  <si>
    <t>C4.G</t>
  </si>
  <si>
    <t>D4.10</t>
  </si>
  <si>
    <t>D4.11</t>
  </si>
  <si>
    <t>D4.12</t>
  </si>
  <si>
    <t>D4.20</t>
  </si>
  <si>
    <t>D4.30</t>
  </si>
  <si>
    <t>D4.40</t>
  </si>
  <si>
    <t>E4.10 + E4.30 + gang</t>
  </si>
  <si>
    <t>E4.11</t>
  </si>
  <si>
    <t>E4.12</t>
  </si>
  <si>
    <t>E4.13</t>
  </si>
  <si>
    <t>E4.14</t>
  </si>
  <si>
    <t>E4.15</t>
  </si>
  <si>
    <t>E4.16</t>
  </si>
  <si>
    <t>E4.21</t>
  </si>
  <si>
    <t>E4.22</t>
  </si>
  <si>
    <t>Trappenhuizen Campusbaan 6x</t>
  </si>
  <si>
    <t>Pulastic</t>
  </si>
  <si>
    <t>Coating vloer + Rubber/PVC tegels</t>
  </si>
  <si>
    <t>Tapijt en PVC</t>
  </si>
  <si>
    <t>Epoxy</t>
  </si>
  <si>
    <t>V03 nieuw pvc</t>
  </si>
  <si>
    <t>V01 bestaand pvc</t>
  </si>
  <si>
    <t>v01A bestaande tegelwerk</t>
  </si>
  <si>
    <t>V02 bestaand tapijt</t>
  </si>
  <si>
    <t>HS.10, 10a en 10b</t>
  </si>
  <si>
    <t>Kleedruimte/ douche</t>
  </si>
  <si>
    <t>Glasbewassing locaties ROC Nijmegen</t>
  </si>
  <si>
    <t>TOTAALKOSTEN LOCATIES ROC NIJMEGEN</t>
  </si>
  <si>
    <t>INSCHRIJF-/ VERGELIJKINGSPRIJS SCHOONMAAKONDERHOUD EN GLASBEWASSING</t>
  </si>
  <si>
    <t>ROC Technovium</t>
  </si>
  <si>
    <t>MBO College Maasvallei</t>
  </si>
  <si>
    <t>ROC Mobiliteit &amp; Logistiek</t>
  </si>
  <si>
    <t>ROC Campusbaan</t>
  </si>
  <si>
    <t>ROC Marterstraat</t>
  </si>
  <si>
    <t>ROC Tarweweg</t>
  </si>
  <si>
    <t>Liftschacht buitenzijde</t>
  </si>
  <si>
    <t>Liftschacht binnenzijde</t>
  </si>
  <si>
    <t>Dakglas/ dakkapel/ lichtkoepel buitenzijde</t>
  </si>
  <si>
    <t>Dakglas/ dakkapel/ lichtkoepel binnenzijde</t>
  </si>
  <si>
    <t>Overheaddeuren buitenzijde</t>
  </si>
  <si>
    <t>Overheaddeuren binnenzijde</t>
  </si>
  <si>
    <t>Atrium glas buitenzijde</t>
  </si>
  <si>
    <t>Atrium glas binnenzijde</t>
  </si>
  <si>
    <t>Ballustrade glas</t>
  </si>
  <si>
    <t>prijs per m2</t>
  </si>
  <si>
    <t>prijs per m2 (staffel tot 100 m2)</t>
  </si>
  <si>
    <t>PU coating startbeurt</t>
  </si>
  <si>
    <t>PU coating onderhoudsbeurt</t>
  </si>
  <si>
    <t>Stof en vuilvrij maken vloeren en zitjes (2e ronde op de dag)</t>
  </si>
  <si>
    <t>Zwerfafval verwijderen in verkeersruimten (2e ronde op de dag)</t>
  </si>
  <si>
    <t>Schoonhouden park, hekjes tot begin park (dag en avond)</t>
  </si>
  <si>
    <t>Busbaanzijde buiten bij tourniquet (dag en avond)</t>
  </si>
  <si>
    <t>5 stuks prullenbakken legen aan achterzijde pand</t>
  </si>
  <si>
    <t>Dieptereiniging keuken begane grond - uitgifte keuken - 005</t>
  </si>
  <si>
    <t>Dieptereiniging keuken begane grond - kantoor keuken - 006</t>
  </si>
  <si>
    <t>Dieptereiniging C0.08 (eethoek)</t>
  </si>
  <si>
    <t>Dieptereiniging C0.10 (keuken via Plaza naar Restaurant)</t>
  </si>
  <si>
    <t>Dieptereiniging B0.20 (bakkerij)</t>
  </si>
  <si>
    <t>Dieptereiniging C1.10 (bedrijfsrestaurant)</t>
  </si>
  <si>
    <t>Dieptereiniging F3.11 (nieuwe keuken Dienstverlening)</t>
  </si>
  <si>
    <t>Servicetarief regiewerkzaamheden (inzet open dagen etc.)</t>
  </si>
  <si>
    <t>prijs per m2 (staffel vanaf 100 m2)</t>
  </si>
  <si>
    <t>Buitenzijde vrij maken van losse vervuiling entreeruimtes, inclusief straal van 5 meter rond ingang.</t>
  </si>
  <si>
    <t>Kosten/ beurt</t>
  </si>
  <si>
    <t>TOTAAL</t>
  </si>
  <si>
    <t>Kosten additionele schoonmaak/ jaar (excl. BTW)</t>
  </si>
  <si>
    <t>Additionele werkzaamheden locaties ROC Nijmegen</t>
  </si>
  <si>
    <t>Uitvoering glasbewassing via verhuurder.</t>
  </si>
  <si>
    <t>Overig</t>
  </si>
  <si>
    <t>A: Personeelskosten
Basisuurloon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</si>
</sst>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  <numFmt numFmtId="174" formatCode="_ [$€-2]\ * #,##0.00_ ;_ [$€-2]\ * \-#,##0.00_ ;_ [$€-2]\ * &quot;-&quot;??_ ;_ @_ 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b/>
      <sz val="9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7" fillId="0" borderId="0"/>
    <xf numFmtId="0" fontId="1" fillId="0" borderId="0"/>
  </cellStyleXfs>
  <cellXfs count="186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15" xfId="0" applyFont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6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10" fontId="45" fillId="0" borderId="5" xfId="0" applyNumberFormat="1" applyFont="1" applyBorder="1"/>
    <xf numFmtId="2" fontId="41" fillId="0" borderId="0" xfId="0" applyNumberFormat="1" applyFont="1"/>
    <xf numFmtId="43" fontId="0" fillId="0" borderId="0" xfId="0" applyNumberForma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0" fillId="0" borderId="0" xfId="0" applyFont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2" fontId="52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>
      <alignment horizontal="center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41" fillId="36" borderId="29" xfId="0" applyNumberFormat="1" applyFont="1" applyFill="1" applyBorder="1"/>
    <xf numFmtId="0" fontId="39" fillId="4" borderId="0" xfId="4" applyFont="1" applyFill="1" applyAlignment="1">
      <alignment horizontal="center"/>
    </xf>
    <xf numFmtId="0" fontId="53" fillId="0" borderId="0" xfId="0" applyFont="1"/>
    <xf numFmtId="44" fontId="39" fillId="33" borderId="15" xfId="0" applyNumberFormat="1" applyFont="1" applyFill="1" applyBorder="1" applyAlignment="1">
      <alignment wrapText="1"/>
    </xf>
    <xf numFmtId="174" fontId="41" fillId="36" borderId="15" xfId="2" applyNumberFormat="1" applyFont="1" applyFill="1" applyBorder="1" applyAlignment="1"/>
    <xf numFmtId="44" fontId="41" fillId="36" borderId="16" xfId="0" applyNumberFormat="1" applyFont="1" applyFill="1" applyBorder="1"/>
    <xf numFmtId="44" fontId="41" fillId="36" borderId="31" xfId="0" applyNumberFormat="1" applyFont="1" applyFill="1" applyBorder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44" fontId="41" fillId="0" borderId="1" xfId="0" applyNumberFormat="1" applyFont="1" applyBorder="1" applyAlignment="1">
      <alignment horizontal="center"/>
    </xf>
    <xf numFmtId="44" fontId="41" fillId="0" borderId="2" xfId="0" applyNumberFormat="1" applyFont="1" applyBorder="1" applyAlignment="1">
      <alignment horizontal="center"/>
    </xf>
    <xf numFmtId="44" fontId="41" fillId="0" borderId="3" xfId="0" applyNumberFormat="1" applyFont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  <xf numFmtId="2" fontId="41" fillId="33" borderId="15" xfId="0" applyNumberFormat="1" applyFont="1" applyFill="1" applyBorder="1"/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K10"/>
  <sheetViews>
    <sheetView tabSelected="1" view="pageBreakPreview" zoomScale="85" zoomScaleNormal="100" zoomScaleSheetLayoutView="85" workbookViewId="0"/>
  </sheetViews>
  <sheetFormatPr defaultColWidth="9" defaultRowHeight="14.25"/>
  <cols>
    <col min="1" max="1" width="3.125" style="140" customWidth="1"/>
    <col min="2" max="2" width="13.125" style="140" customWidth="1"/>
    <col min="3" max="3" width="9" style="140"/>
    <col min="4" max="4" width="19.75" style="140" customWidth="1"/>
    <col min="5" max="5" width="33.75" style="140" bestFit="1" customWidth="1"/>
    <col min="6" max="6" width="20.25" style="140" customWidth="1"/>
    <col min="7" max="7" width="8.625" style="140" bestFit="1" customWidth="1"/>
    <col min="8" max="8" width="13.75" style="140" customWidth="1"/>
    <col min="9" max="9" width="37.875" style="142" bestFit="1" customWidth="1"/>
    <col min="10" max="10" width="1.5" style="140" customWidth="1"/>
    <col min="11" max="11" width="33.75" style="140" bestFit="1" customWidth="1"/>
    <col min="12" max="16384" width="9" style="140"/>
  </cols>
  <sheetData>
    <row r="2" spans="2:11">
      <c r="B2" s="141" t="s">
        <v>210</v>
      </c>
    </row>
    <row r="3" spans="2:11">
      <c r="K3" s="9"/>
    </row>
    <row r="4" spans="2:11">
      <c r="B4" s="1" t="s">
        <v>4</v>
      </c>
      <c r="C4" s="1" t="s">
        <v>0</v>
      </c>
      <c r="D4" s="1" t="s">
        <v>201</v>
      </c>
      <c r="E4" s="1" t="s">
        <v>148</v>
      </c>
      <c r="F4" s="2" t="s">
        <v>2</v>
      </c>
      <c r="G4" s="2" t="s">
        <v>3</v>
      </c>
      <c r="H4" s="2" t="s">
        <v>4</v>
      </c>
      <c r="I4" s="2" t="s">
        <v>211</v>
      </c>
      <c r="K4" s="9"/>
    </row>
    <row r="5" spans="2:11">
      <c r="B5" s="3" t="s">
        <v>194</v>
      </c>
      <c r="C5" s="3">
        <v>1</v>
      </c>
      <c r="D5" s="3" t="s">
        <v>1586</v>
      </c>
      <c r="E5" s="4" t="s">
        <v>205</v>
      </c>
      <c r="F5" s="5" t="s">
        <v>202</v>
      </c>
      <c r="G5" s="5"/>
      <c r="H5" s="5" t="s">
        <v>194</v>
      </c>
      <c r="I5" s="6" t="s">
        <v>212</v>
      </c>
      <c r="K5" s="9"/>
    </row>
    <row r="6" spans="2:11">
      <c r="B6" s="3" t="s">
        <v>203</v>
      </c>
      <c r="C6" s="3">
        <v>2</v>
      </c>
      <c r="D6" s="3" t="s">
        <v>1587</v>
      </c>
      <c r="E6" s="4" t="s">
        <v>205</v>
      </c>
      <c r="F6" s="5" t="s">
        <v>204</v>
      </c>
      <c r="G6" s="5"/>
      <c r="H6" s="5" t="s">
        <v>203</v>
      </c>
      <c r="I6" s="6" t="s">
        <v>212</v>
      </c>
      <c r="K6" s="9"/>
    </row>
    <row r="7" spans="2:11">
      <c r="B7" s="3" t="s">
        <v>194</v>
      </c>
      <c r="C7" s="3">
        <v>3</v>
      </c>
      <c r="D7" s="3" t="s">
        <v>1588</v>
      </c>
      <c r="E7" s="4" t="s">
        <v>205</v>
      </c>
      <c r="F7" s="5" t="s">
        <v>206</v>
      </c>
      <c r="G7" s="5"/>
      <c r="H7" s="5" t="s">
        <v>194</v>
      </c>
      <c r="I7" s="6" t="s">
        <v>212</v>
      </c>
      <c r="K7" s="9"/>
    </row>
    <row r="8" spans="2:11">
      <c r="B8" s="3" t="s">
        <v>194</v>
      </c>
      <c r="C8" s="3">
        <v>4</v>
      </c>
      <c r="D8" s="3" t="s">
        <v>1591</v>
      </c>
      <c r="E8" s="4" t="s">
        <v>205</v>
      </c>
      <c r="F8" s="5" t="s">
        <v>207</v>
      </c>
      <c r="G8" s="5"/>
      <c r="H8" s="5" t="s">
        <v>194</v>
      </c>
      <c r="I8" s="6" t="s">
        <v>212</v>
      </c>
      <c r="K8" s="9"/>
    </row>
    <row r="9" spans="2:11">
      <c r="B9" s="3" t="s">
        <v>194</v>
      </c>
      <c r="C9" s="3">
        <v>5</v>
      </c>
      <c r="D9" s="3" t="s">
        <v>1589</v>
      </c>
      <c r="E9" s="4" t="s">
        <v>205</v>
      </c>
      <c r="F9" s="5" t="s">
        <v>208</v>
      </c>
      <c r="G9" s="5"/>
      <c r="H9" s="5" t="s">
        <v>194</v>
      </c>
      <c r="I9" s="6" t="s">
        <v>212</v>
      </c>
      <c r="K9" s="9"/>
    </row>
    <row r="10" spans="2:11">
      <c r="B10" s="3" t="s">
        <v>194</v>
      </c>
      <c r="C10" s="3">
        <v>6</v>
      </c>
      <c r="D10" s="3" t="s">
        <v>1590</v>
      </c>
      <c r="E10" s="4" t="s">
        <v>205</v>
      </c>
      <c r="F10" s="5" t="s">
        <v>209</v>
      </c>
      <c r="G10" s="5"/>
      <c r="H10" s="5" t="s">
        <v>194</v>
      </c>
      <c r="I10" s="6" t="s">
        <v>212</v>
      </c>
    </row>
  </sheetData>
  <phoneticPr fontId="48" type="noConversion"/>
  <dataValidations count="1">
    <dataValidation allowBlank="1" showInputMessage="1" showErrorMessage="1" errorTitle="Kies een soort locatie" promptTitle="Kies een soort locatie" sqref="E5:E10" xr:uid="{C5540093-94E2-47EF-AE4E-819A470E379F}"/>
  </dataValidations>
  <pageMargins left="0.7" right="0.7" top="0.75" bottom="0.75" header="0.3" footer="0.3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40"/>
  <sheetViews>
    <sheetView zoomScale="85" zoomScaleNormal="85" workbookViewId="0"/>
  </sheetViews>
  <sheetFormatPr defaultColWidth="9" defaultRowHeight="11.25"/>
  <cols>
    <col min="1" max="1" width="11.625" style="9" bestFit="1" customWidth="1"/>
    <col min="2" max="2" width="32.875" style="9" bestFit="1" customWidth="1"/>
    <col min="3" max="3" width="35.2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8" width="14.625" style="9" customWidth="1"/>
    <col min="9" max="9" width="12" style="9" bestFit="1" customWidth="1"/>
    <col min="10" max="10" width="36.625" style="9" customWidth="1"/>
    <col min="11" max="16384" width="9" style="9"/>
  </cols>
  <sheetData>
    <row r="1" spans="1:10">
      <c r="B1" s="158" t="s">
        <v>200</v>
      </c>
      <c r="C1" s="159"/>
      <c r="D1" s="159"/>
    </row>
    <row r="3" spans="1:10" s="19" customFormat="1">
      <c r="A3" s="19" t="s">
        <v>1583</v>
      </c>
      <c r="D3" s="155"/>
      <c r="E3" s="151"/>
    </row>
    <row r="4" spans="1:10" s="19" customFormat="1">
      <c r="D4" s="155"/>
      <c r="E4" s="151"/>
    </row>
    <row r="5" spans="1:10">
      <c r="A5" s="9" t="s">
        <v>170</v>
      </c>
    </row>
    <row r="7" spans="1:10" ht="45">
      <c r="A7" s="113" t="s">
        <v>0</v>
      </c>
      <c r="B7" s="113" t="s">
        <v>1</v>
      </c>
      <c r="C7" s="113"/>
      <c r="D7" s="156" t="s">
        <v>138</v>
      </c>
      <c r="E7" s="152" t="s">
        <v>156</v>
      </c>
      <c r="F7" s="113" t="s">
        <v>139</v>
      </c>
      <c r="G7" s="113" t="s">
        <v>167</v>
      </c>
      <c r="H7" s="113" t="s">
        <v>169</v>
      </c>
      <c r="I7" s="113" t="s">
        <v>140</v>
      </c>
      <c r="J7" s="113" t="s">
        <v>166</v>
      </c>
    </row>
    <row r="8" spans="1:10">
      <c r="A8" s="122">
        <v>1</v>
      </c>
      <c r="B8" s="5" t="str">
        <f>VLOOKUP(A8,'Overzicht locaties'!C:D,2,0)</f>
        <v>ROC Technovium</v>
      </c>
      <c r="C8" s="95" t="s">
        <v>55</v>
      </c>
      <c r="D8" s="6">
        <v>2</v>
      </c>
      <c r="E8" s="139">
        <v>2550</v>
      </c>
      <c r="F8" s="121">
        <f t="shared" ref="F8" si="0">E8*VLOOKUP(C8,Glas,4,0)</f>
        <v>0</v>
      </c>
      <c r="G8" s="153">
        <v>0</v>
      </c>
      <c r="H8" s="153">
        <v>0</v>
      </c>
      <c r="I8" s="121">
        <f>(F8*D8)+(G8*D8)+(H8*D8)</f>
        <v>0</v>
      </c>
      <c r="J8" s="133"/>
    </row>
    <row r="9" spans="1:10">
      <c r="A9" s="122">
        <v>1</v>
      </c>
      <c r="B9" s="5" t="str">
        <f>VLOOKUP(A9,'Overzicht locaties'!C:D,2,0)</f>
        <v>ROC Technovium</v>
      </c>
      <c r="C9" s="95" t="s">
        <v>56</v>
      </c>
      <c r="D9" s="6">
        <v>2</v>
      </c>
      <c r="E9" s="139">
        <v>2500</v>
      </c>
      <c r="F9" s="121">
        <f t="shared" ref="F9:F29" si="1">E9*VLOOKUP(C9,Glas,4,0)</f>
        <v>0</v>
      </c>
      <c r="G9" s="153">
        <v>0</v>
      </c>
      <c r="H9" s="153">
        <v>0</v>
      </c>
      <c r="I9" s="121">
        <f t="shared" ref="I9:I29" si="2">(F9*D9)+(G9*D9)+(H9*D9)</f>
        <v>0</v>
      </c>
      <c r="J9" s="133"/>
    </row>
    <row r="10" spans="1:10">
      <c r="A10" s="122">
        <v>1</v>
      </c>
      <c r="B10" s="5" t="str">
        <f>VLOOKUP(A10,'Overzicht locaties'!C:D,2,0)</f>
        <v>ROC Technovium</v>
      </c>
      <c r="C10" s="95" t="s">
        <v>57</v>
      </c>
      <c r="D10" s="6">
        <v>2</v>
      </c>
      <c r="E10" s="139">
        <v>2989</v>
      </c>
      <c r="F10" s="121">
        <f t="shared" si="1"/>
        <v>0</v>
      </c>
      <c r="G10" s="153">
        <v>0</v>
      </c>
      <c r="H10" s="153">
        <v>0</v>
      </c>
      <c r="I10" s="121">
        <f t="shared" si="2"/>
        <v>0</v>
      </c>
      <c r="J10" s="95"/>
    </row>
    <row r="11" spans="1:10">
      <c r="A11" s="122">
        <v>1</v>
      </c>
      <c r="B11" s="5" t="str">
        <f>VLOOKUP(A11,'Overzicht locaties'!C:D,2,0)</f>
        <v>ROC Technovium</v>
      </c>
      <c r="C11" s="95" t="s">
        <v>1592</v>
      </c>
      <c r="D11" s="6">
        <v>1</v>
      </c>
      <c r="E11" s="139">
        <v>216</v>
      </c>
      <c r="F11" s="121">
        <f t="shared" si="1"/>
        <v>0</v>
      </c>
      <c r="G11" s="153">
        <v>0</v>
      </c>
      <c r="H11" s="153">
        <v>0</v>
      </c>
      <c r="I11" s="121">
        <f t="shared" si="2"/>
        <v>0</v>
      </c>
      <c r="J11" s="95"/>
    </row>
    <row r="12" spans="1:10">
      <c r="A12" s="122">
        <v>1</v>
      </c>
      <c r="B12" s="5" t="str">
        <f>VLOOKUP(A12,'Overzicht locaties'!C:D,2,0)</f>
        <v>ROC Technovium</v>
      </c>
      <c r="C12" s="95" t="s">
        <v>1593</v>
      </c>
      <c r="D12" s="6">
        <v>2</v>
      </c>
      <c r="E12" s="139">
        <v>216</v>
      </c>
      <c r="F12" s="121">
        <f t="shared" si="1"/>
        <v>0</v>
      </c>
      <c r="G12" s="153">
        <v>0</v>
      </c>
      <c r="H12" s="153">
        <v>0</v>
      </c>
      <c r="I12" s="121">
        <f t="shared" si="2"/>
        <v>0</v>
      </c>
      <c r="J12" s="95"/>
    </row>
    <row r="13" spans="1:10">
      <c r="A13" s="122">
        <v>1</v>
      </c>
      <c r="B13" s="5" t="str">
        <f>VLOOKUP(A13,'Overzicht locaties'!C:D,2,0)</f>
        <v>ROC Technovium</v>
      </c>
      <c r="C13" s="95" t="s">
        <v>1594</v>
      </c>
      <c r="D13" s="6">
        <v>2</v>
      </c>
      <c r="E13" s="139">
        <v>540</v>
      </c>
      <c r="F13" s="121">
        <f t="shared" si="1"/>
        <v>0</v>
      </c>
      <c r="G13" s="153">
        <v>0</v>
      </c>
      <c r="H13" s="153">
        <v>0</v>
      </c>
      <c r="I13" s="121">
        <f t="shared" si="2"/>
        <v>0</v>
      </c>
      <c r="J13" s="95"/>
    </row>
    <row r="14" spans="1:10">
      <c r="A14" s="122">
        <v>1</v>
      </c>
      <c r="B14" s="5" t="str">
        <f>VLOOKUP(A14,'Overzicht locaties'!C:D,2,0)</f>
        <v>ROC Technovium</v>
      </c>
      <c r="C14" s="95" t="s">
        <v>1595</v>
      </c>
      <c r="D14" s="6">
        <v>1</v>
      </c>
      <c r="E14" s="139">
        <v>540</v>
      </c>
      <c r="F14" s="121">
        <f t="shared" si="1"/>
        <v>0</v>
      </c>
      <c r="G14" s="153">
        <v>0</v>
      </c>
      <c r="H14" s="153">
        <v>0</v>
      </c>
      <c r="I14" s="121">
        <f t="shared" si="2"/>
        <v>0</v>
      </c>
      <c r="J14" s="95"/>
    </row>
    <row r="15" spans="1:10">
      <c r="A15" s="122">
        <v>2</v>
      </c>
      <c r="B15" s="5" t="str">
        <f>VLOOKUP(A15,'Overzicht locaties'!C:D,2,0)</f>
        <v>MBO College Maasvallei</v>
      </c>
      <c r="C15" s="95" t="s">
        <v>55</v>
      </c>
      <c r="D15" s="6">
        <v>2</v>
      </c>
      <c r="E15" s="139">
        <v>1090.68</v>
      </c>
      <c r="F15" s="121">
        <f t="shared" si="1"/>
        <v>0</v>
      </c>
      <c r="G15" s="153">
        <v>0</v>
      </c>
      <c r="H15" s="153">
        <v>0</v>
      </c>
      <c r="I15" s="121">
        <f t="shared" si="2"/>
        <v>0</v>
      </c>
      <c r="J15" s="95"/>
    </row>
    <row r="16" spans="1:10">
      <c r="A16" s="122">
        <v>2</v>
      </c>
      <c r="B16" s="5" t="str">
        <f>VLOOKUP(A16,'Overzicht locaties'!C:D,2,0)</f>
        <v>MBO College Maasvallei</v>
      </c>
      <c r="C16" s="95" t="s">
        <v>56</v>
      </c>
      <c r="D16" s="6">
        <v>2</v>
      </c>
      <c r="E16" s="139">
        <v>1089.3900000000001</v>
      </c>
      <c r="F16" s="121">
        <f t="shared" si="1"/>
        <v>0</v>
      </c>
      <c r="G16" s="153">
        <v>0</v>
      </c>
      <c r="H16" s="153">
        <v>0</v>
      </c>
      <c r="I16" s="121">
        <f t="shared" si="2"/>
        <v>0</v>
      </c>
      <c r="J16" s="95"/>
    </row>
    <row r="17" spans="1:10">
      <c r="A17" s="122">
        <v>2</v>
      </c>
      <c r="B17" s="5" t="str">
        <f>VLOOKUP(A17,'Overzicht locaties'!C:D,2,0)</f>
        <v>MBO College Maasvallei</v>
      </c>
      <c r="C17" s="95" t="s">
        <v>57</v>
      </c>
      <c r="D17" s="6">
        <v>2</v>
      </c>
      <c r="E17" s="139">
        <v>228.08</v>
      </c>
      <c r="F17" s="121">
        <f t="shared" si="1"/>
        <v>0</v>
      </c>
      <c r="G17" s="153">
        <v>0</v>
      </c>
      <c r="H17" s="153">
        <v>0</v>
      </c>
      <c r="I17" s="121">
        <f t="shared" si="2"/>
        <v>0</v>
      </c>
      <c r="J17" s="95"/>
    </row>
    <row r="18" spans="1:10">
      <c r="A18" s="122">
        <v>3</v>
      </c>
      <c r="B18" s="5" t="str">
        <f>VLOOKUP(A18,'Overzicht locaties'!C:D,2,0)</f>
        <v>ROC Mobiliteit &amp; Logistiek</v>
      </c>
      <c r="C18" s="95" t="s">
        <v>55</v>
      </c>
      <c r="D18" s="6">
        <v>2</v>
      </c>
      <c r="E18" s="139">
        <v>770.39</v>
      </c>
      <c r="F18" s="121">
        <f t="shared" si="1"/>
        <v>0</v>
      </c>
      <c r="G18" s="153">
        <v>0</v>
      </c>
      <c r="H18" s="153">
        <v>0</v>
      </c>
      <c r="I18" s="121">
        <f t="shared" si="2"/>
        <v>0</v>
      </c>
      <c r="J18" s="95"/>
    </row>
    <row r="19" spans="1:10">
      <c r="A19" s="122">
        <v>3</v>
      </c>
      <c r="B19" s="5" t="str">
        <f>VLOOKUP(A19,'Overzicht locaties'!C:D,2,0)</f>
        <v>ROC Mobiliteit &amp; Logistiek</v>
      </c>
      <c r="C19" s="95" t="s">
        <v>56</v>
      </c>
      <c r="D19" s="6">
        <v>2</v>
      </c>
      <c r="E19" s="139">
        <v>770.39</v>
      </c>
      <c r="F19" s="121">
        <f t="shared" si="1"/>
        <v>0</v>
      </c>
      <c r="G19" s="153">
        <v>0</v>
      </c>
      <c r="H19" s="153">
        <v>0</v>
      </c>
      <c r="I19" s="121">
        <f t="shared" si="2"/>
        <v>0</v>
      </c>
      <c r="J19" s="95"/>
    </row>
    <row r="20" spans="1:10">
      <c r="A20" s="122">
        <v>3</v>
      </c>
      <c r="B20" s="5" t="str">
        <f>VLOOKUP(A20,'Overzicht locaties'!C:D,2,0)</f>
        <v>ROC Mobiliteit &amp; Logistiek</v>
      </c>
      <c r="C20" s="95" t="s">
        <v>57</v>
      </c>
      <c r="D20" s="6">
        <v>2</v>
      </c>
      <c r="E20" s="139">
        <v>419.5</v>
      </c>
      <c r="F20" s="121">
        <f t="shared" si="1"/>
        <v>0</v>
      </c>
      <c r="G20" s="153">
        <v>0</v>
      </c>
      <c r="H20" s="153">
        <v>0</v>
      </c>
      <c r="I20" s="121">
        <f t="shared" si="2"/>
        <v>0</v>
      </c>
      <c r="J20" s="95"/>
    </row>
    <row r="21" spans="1:10">
      <c r="A21" s="122">
        <v>3</v>
      </c>
      <c r="B21" s="5" t="str">
        <f>VLOOKUP(A21,'Overzicht locaties'!C:D,2,0)</f>
        <v>ROC Mobiliteit &amp; Logistiek</v>
      </c>
      <c r="C21" s="95" t="s">
        <v>1594</v>
      </c>
      <c r="D21" s="6">
        <v>2</v>
      </c>
      <c r="E21" s="139">
        <v>37</v>
      </c>
      <c r="F21" s="121">
        <f t="shared" si="1"/>
        <v>0</v>
      </c>
      <c r="G21" s="153">
        <v>0</v>
      </c>
      <c r="H21" s="153">
        <v>0</v>
      </c>
      <c r="I21" s="121">
        <f t="shared" si="2"/>
        <v>0</v>
      </c>
      <c r="J21" s="95"/>
    </row>
    <row r="22" spans="1:10">
      <c r="A22" s="122">
        <v>3</v>
      </c>
      <c r="B22" s="5" t="str">
        <f>VLOOKUP(A22,'Overzicht locaties'!C:D,2,0)</f>
        <v>ROC Mobiliteit &amp; Logistiek</v>
      </c>
      <c r="C22" s="95" t="s">
        <v>1595</v>
      </c>
      <c r="D22" s="6">
        <v>2</v>
      </c>
      <c r="E22" s="139">
        <v>37</v>
      </c>
      <c r="F22" s="121">
        <f t="shared" si="1"/>
        <v>0</v>
      </c>
      <c r="G22" s="153">
        <v>0</v>
      </c>
      <c r="H22" s="153">
        <v>0</v>
      </c>
      <c r="I22" s="121">
        <f t="shared" si="2"/>
        <v>0</v>
      </c>
      <c r="J22" s="95"/>
    </row>
    <row r="23" spans="1:10">
      <c r="A23" s="122">
        <v>3</v>
      </c>
      <c r="B23" s="5" t="str">
        <f>VLOOKUP(A23,'Overzicht locaties'!C:D,2,0)</f>
        <v>ROC Mobiliteit &amp; Logistiek</v>
      </c>
      <c r="C23" s="95" t="s">
        <v>1596</v>
      </c>
      <c r="D23" s="6">
        <v>2</v>
      </c>
      <c r="E23" s="139">
        <v>152</v>
      </c>
      <c r="F23" s="121">
        <f t="shared" si="1"/>
        <v>0</v>
      </c>
      <c r="G23" s="153">
        <v>0</v>
      </c>
      <c r="H23" s="153">
        <v>0</v>
      </c>
      <c r="I23" s="121">
        <f t="shared" si="2"/>
        <v>0</v>
      </c>
      <c r="J23" s="95"/>
    </row>
    <row r="24" spans="1:10">
      <c r="A24" s="122">
        <v>3</v>
      </c>
      <c r="B24" s="5" t="str">
        <f>VLOOKUP(A24,'Overzicht locaties'!C:D,2,0)</f>
        <v>ROC Mobiliteit &amp; Logistiek</v>
      </c>
      <c r="C24" s="95" t="s">
        <v>1597</v>
      </c>
      <c r="D24" s="6">
        <v>2</v>
      </c>
      <c r="E24" s="139">
        <v>152</v>
      </c>
      <c r="F24" s="121">
        <f t="shared" si="1"/>
        <v>0</v>
      </c>
      <c r="G24" s="153">
        <v>0</v>
      </c>
      <c r="H24" s="153">
        <v>0</v>
      </c>
      <c r="I24" s="121">
        <f t="shared" si="2"/>
        <v>0</v>
      </c>
      <c r="J24" s="95"/>
    </row>
    <row r="25" spans="1:10">
      <c r="A25" s="122">
        <v>4</v>
      </c>
      <c r="B25" s="5" t="str">
        <f>VLOOKUP(A25,'Overzicht locaties'!C:D,2,0)</f>
        <v>ROC Tarweweg</v>
      </c>
      <c r="C25" s="95" t="s">
        <v>55</v>
      </c>
      <c r="D25" s="6">
        <v>2</v>
      </c>
      <c r="E25" s="139" t="s">
        <v>151</v>
      </c>
      <c r="F25" s="180" t="s">
        <v>1624</v>
      </c>
      <c r="G25" s="181"/>
      <c r="H25" s="181"/>
      <c r="I25" s="181"/>
      <c r="J25" s="182"/>
    </row>
    <row r="26" spans="1:10">
      <c r="A26" s="122">
        <v>4</v>
      </c>
      <c r="B26" s="5" t="str">
        <f>VLOOKUP(A26,'Overzicht locaties'!C:D,2,0)</f>
        <v>ROC Tarweweg</v>
      </c>
      <c r="C26" s="95" t="s">
        <v>56</v>
      </c>
      <c r="D26" s="6">
        <v>2</v>
      </c>
      <c r="E26" s="139" t="s">
        <v>151</v>
      </c>
      <c r="F26" s="180" t="s">
        <v>1624</v>
      </c>
      <c r="G26" s="181"/>
      <c r="H26" s="181"/>
      <c r="I26" s="181"/>
      <c r="J26" s="182"/>
    </row>
    <row r="27" spans="1:10">
      <c r="A27" s="122">
        <v>4</v>
      </c>
      <c r="B27" s="5" t="str">
        <f>VLOOKUP(A27,'Overzicht locaties'!C:D,2,0)</f>
        <v>ROC Tarweweg</v>
      </c>
      <c r="C27" s="95" t="s">
        <v>57</v>
      </c>
      <c r="D27" s="6">
        <v>2</v>
      </c>
      <c r="E27" s="139" t="s">
        <v>151</v>
      </c>
      <c r="F27" s="180" t="s">
        <v>1624</v>
      </c>
      <c r="G27" s="181"/>
      <c r="H27" s="181"/>
      <c r="I27" s="181"/>
      <c r="J27" s="182"/>
    </row>
    <row r="28" spans="1:10">
      <c r="A28" s="122">
        <v>5</v>
      </c>
      <c r="B28" s="5" t="str">
        <f>VLOOKUP(A28,'Overzicht locaties'!C:D,2,0)</f>
        <v>ROC Campusbaan</v>
      </c>
      <c r="C28" s="95" t="s">
        <v>55</v>
      </c>
      <c r="D28" s="6">
        <v>2</v>
      </c>
      <c r="E28" s="139">
        <v>3446</v>
      </c>
      <c r="F28" s="121">
        <f t="shared" si="1"/>
        <v>0</v>
      </c>
      <c r="G28" s="153">
        <v>0</v>
      </c>
      <c r="H28" s="153">
        <v>0</v>
      </c>
      <c r="I28" s="121">
        <f t="shared" si="2"/>
        <v>0</v>
      </c>
      <c r="J28" s="95"/>
    </row>
    <row r="29" spans="1:10">
      <c r="A29" s="122">
        <v>5</v>
      </c>
      <c r="B29" s="5" t="str">
        <f>VLOOKUP(A29,'Overzicht locaties'!C:D,2,0)</f>
        <v>ROC Campusbaan</v>
      </c>
      <c r="C29" s="95" t="s">
        <v>56</v>
      </c>
      <c r="D29" s="6">
        <v>2</v>
      </c>
      <c r="E29" s="139">
        <v>3446</v>
      </c>
      <c r="F29" s="121">
        <f t="shared" si="1"/>
        <v>0</v>
      </c>
      <c r="G29" s="153">
        <v>0</v>
      </c>
      <c r="H29" s="153">
        <v>0</v>
      </c>
      <c r="I29" s="121">
        <f t="shared" si="2"/>
        <v>0</v>
      </c>
      <c r="J29" s="95"/>
    </row>
    <row r="30" spans="1:10">
      <c r="A30" s="122">
        <v>5</v>
      </c>
      <c r="B30" s="5" t="str">
        <f>VLOOKUP(A30,'Overzicht locaties'!C:D,2,0)</f>
        <v>ROC Campusbaan</v>
      </c>
      <c r="C30" s="95" t="s">
        <v>57</v>
      </c>
      <c r="D30" s="6">
        <v>2</v>
      </c>
      <c r="E30" s="139">
        <v>8143.6</v>
      </c>
      <c r="F30" s="121">
        <f t="shared" ref="F30:F40" si="3">E30*VLOOKUP(C30,Glas,4,0)</f>
        <v>0</v>
      </c>
      <c r="G30" s="153">
        <v>0</v>
      </c>
      <c r="H30" s="153">
        <v>0</v>
      </c>
      <c r="I30" s="121">
        <f t="shared" ref="I30:I40" si="4">(F30*D30)+(G30*D30)+(H30*D30)</f>
        <v>0</v>
      </c>
      <c r="J30" s="95"/>
    </row>
    <row r="31" spans="1:10">
      <c r="A31" s="122">
        <v>5</v>
      </c>
      <c r="B31" s="5" t="str">
        <f>VLOOKUP(A31,'Overzicht locaties'!C:D,2,0)</f>
        <v>ROC Campusbaan</v>
      </c>
      <c r="C31" s="95" t="s">
        <v>1598</v>
      </c>
      <c r="D31" s="6">
        <v>2</v>
      </c>
      <c r="E31" s="139">
        <v>2338</v>
      </c>
      <c r="F31" s="121">
        <f t="shared" si="3"/>
        <v>0</v>
      </c>
      <c r="G31" s="153">
        <v>0</v>
      </c>
      <c r="H31" s="153">
        <v>0</v>
      </c>
      <c r="I31" s="121">
        <f t="shared" si="4"/>
        <v>0</v>
      </c>
      <c r="J31" s="95"/>
    </row>
    <row r="32" spans="1:10">
      <c r="A32" s="122">
        <v>5</v>
      </c>
      <c r="B32" s="5" t="str">
        <f>VLOOKUP(A32,'Overzicht locaties'!C:D,2,0)</f>
        <v>ROC Campusbaan</v>
      </c>
      <c r="C32" s="95" t="s">
        <v>1599</v>
      </c>
      <c r="D32" s="6">
        <v>1</v>
      </c>
      <c r="E32" s="139">
        <v>2338</v>
      </c>
      <c r="F32" s="121">
        <f t="shared" si="3"/>
        <v>0</v>
      </c>
      <c r="G32" s="153">
        <v>0</v>
      </c>
      <c r="H32" s="153">
        <v>0</v>
      </c>
      <c r="I32" s="121">
        <f t="shared" si="4"/>
        <v>0</v>
      </c>
      <c r="J32" s="95"/>
    </row>
    <row r="33" spans="1:10">
      <c r="A33" s="122">
        <v>5</v>
      </c>
      <c r="B33" s="5" t="str">
        <f>VLOOKUP(A33,'Overzicht locaties'!C:D,2,0)</f>
        <v>ROC Campusbaan</v>
      </c>
      <c r="C33" s="95" t="s">
        <v>1600</v>
      </c>
      <c r="D33" s="6">
        <v>2</v>
      </c>
      <c r="E33" s="139">
        <v>582</v>
      </c>
      <c r="F33" s="121">
        <f t="shared" si="3"/>
        <v>0</v>
      </c>
      <c r="G33" s="153">
        <v>0</v>
      </c>
      <c r="H33" s="153">
        <v>0</v>
      </c>
      <c r="I33" s="121">
        <f t="shared" si="4"/>
        <v>0</v>
      </c>
      <c r="J33" s="95"/>
    </row>
    <row r="34" spans="1:10">
      <c r="A34" s="122">
        <v>6</v>
      </c>
      <c r="B34" s="5" t="str">
        <f>VLOOKUP(A34,'Overzicht locaties'!C:D,2,0)</f>
        <v>ROC Marterstraat</v>
      </c>
      <c r="C34" s="95" t="s">
        <v>55</v>
      </c>
      <c r="D34" s="6">
        <v>2</v>
      </c>
      <c r="E34" s="139">
        <v>712</v>
      </c>
      <c r="F34" s="121">
        <f t="shared" si="3"/>
        <v>0</v>
      </c>
      <c r="G34" s="153">
        <v>0</v>
      </c>
      <c r="H34" s="153">
        <v>0</v>
      </c>
      <c r="I34" s="121">
        <f t="shared" si="4"/>
        <v>0</v>
      </c>
      <c r="J34" s="95"/>
    </row>
    <row r="35" spans="1:10">
      <c r="A35" s="122">
        <v>6</v>
      </c>
      <c r="B35" s="5" t="str">
        <f>VLOOKUP(A35,'Overzicht locaties'!C:D,2,0)</f>
        <v>ROC Marterstraat</v>
      </c>
      <c r="C35" s="95" t="s">
        <v>56</v>
      </c>
      <c r="D35" s="6">
        <v>2</v>
      </c>
      <c r="E35" s="139">
        <v>712</v>
      </c>
      <c r="F35" s="121">
        <f t="shared" si="3"/>
        <v>0</v>
      </c>
      <c r="G35" s="153">
        <v>0</v>
      </c>
      <c r="H35" s="153">
        <v>0</v>
      </c>
      <c r="I35" s="121">
        <f t="shared" si="4"/>
        <v>0</v>
      </c>
      <c r="J35" s="95"/>
    </row>
    <row r="36" spans="1:10">
      <c r="A36" s="122">
        <v>6</v>
      </c>
      <c r="B36" s="5" t="str">
        <f>VLOOKUP(A36,'Overzicht locaties'!C:D,2,0)</f>
        <v>ROC Marterstraat</v>
      </c>
      <c r="C36" s="95" t="s">
        <v>57</v>
      </c>
      <c r="D36" s="6">
        <v>2</v>
      </c>
      <c r="E36" s="139">
        <v>682</v>
      </c>
      <c r="F36" s="121">
        <f t="shared" si="3"/>
        <v>0</v>
      </c>
      <c r="G36" s="153">
        <v>0</v>
      </c>
      <c r="H36" s="153">
        <v>0</v>
      </c>
      <c r="I36" s="121">
        <f t="shared" si="4"/>
        <v>0</v>
      </c>
      <c r="J36" s="95"/>
    </row>
    <row r="37" spans="1:10">
      <c r="A37" s="122">
        <v>6</v>
      </c>
      <c r="B37" s="5" t="str">
        <f>VLOOKUP(A37,'Overzicht locaties'!C:D,2,0)</f>
        <v>ROC Marterstraat</v>
      </c>
      <c r="C37" s="95" t="s">
        <v>1594</v>
      </c>
      <c r="D37" s="6">
        <v>2</v>
      </c>
      <c r="E37" s="139">
        <v>122</v>
      </c>
      <c r="F37" s="121">
        <f t="shared" si="3"/>
        <v>0</v>
      </c>
      <c r="G37" s="153">
        <v>0</v>
      </c>
      <c r="H37" s="153">
        <v>0</v>
      </c>
      <c r="I37" s="121">
        <f t="shared" si="4"/>
        <v>0</v>
      </c>
      <c r="J37" s="95"/>
    </row>
    <row r="38" spans="1:10">
      <c r="A38" s="122">
        <v>6</v>
      </c>
      <c r="B38" s="5" t="str">
        <f>VLOOKUP(A38,'Overzicht locaties'!C:D,2,0)</f>
        <v>ROC Marterstraat</v>
      </c>
      <c r="C38" s="95" t="s">
        <v>1595</v>
      </c>
      <c r="D38" s="6">
        <v>2</v>
      </c>
      <c r="E38" s="139">
        <v>122</v>
      </c>
      <c r="F38" s="121">
        <f t="shared" si="3"/>
        <v>0</v>
      </c>
      <c r="G38" s="153">
        <v>0</v>
      </c>
      <c r="H38" s="153">
        <v>0</v>
      </c>
      <c r="I38" s="121">
        <f t="shared" si="4"/>
        <v>0</v>
      </c>
      <c r="J38" s="95"/>
    </row>
    <row r="39" spans="1:10">
      <c r="A39" s="122">
        <v>6</v>
      </c>
      <c r="B39" s="5" t="str">
        <f>VLOOKUP(A39,'Overzicht locaties'!C:D,2,0)</f>
        <v>ROC Marterstraat</v>
      </c>
      <c r="C39" s="95" t="s">
        <v>1594</v>
      </c>
      <c r="D39" s="6">
        <v>2</v>
      </c>
      <c r="E39" s="139">
        <v>47</v>
      </c>
      <c r="F39" s="121">
        <f t="shared" si="3"/>
        <v>0</v>
      </c>
      <c r="G39" s="153">
        <v>0</v>
      </c>
      <c r="H39" s="153">
        <v>0</v>
      </c>
      <c r="I39" s="121">
        <f t="shared" si="4"/>
        <v>0</v>
      </c>
      <c r="J39" s="95"/>
    </row>
    <row r="40" spans="1:10">
      <c r="A40" s="122">
        <v>6</v>
      </c>
      <c r="B40" s="5" t="str">
        <f>VLOOKUP(A40,'Overzicht locaties'!C:D,2,0)</f>
        <v>ROC Marterstraat</v>
      </c>
      <c r="C40" s="95" t="s">
        <v>1595</v>
      </c>
      <c r="D40" s="6">
        <v>2</v>
      </c>
      <c r="E40" s="139">
        <v>47</v>
      </c>
      <c r="F40" s="121">
        <f t="shared" si="3"/>
        <v>0</v>
      </c>
      <c r="G40" s="153">
        <v>0</v>
      </c>
      <c r="H40" s="153">
        <v>0</v>
      </c>
      <c r="I40" s="121">
        <f t="shared" si="4"/>
        <v>0</v>
      </c>
      <c r="J40" s="95"/>
    </row>
  </sheetData>
  <mergeCells count="3">
    <mergeCell ref="F27:J27"/>
    <mergeCell ref="F26:J26"/>
    <mergeCell ref="F25:J2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Tarieven!$B$50:$B$61</xm:f>
          </x14:formula1>
          <xm:sqref>C8:C40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1049-C040-4087-B4F7-EA087850CE33}">
  <dimension ref="A1:H26"/>
  <sheetViews>
    <sheetView zoomScale="85" zoomScaleNormal="85" workbookViewId="0">
      <selection activeCell="A9" sqref="A9:XFD9"/>
    </sheetView>
  </sheetViews>
  <sheetFormatPr defaultRowHeight="14.25"/>
  <cols>
    <col min="1" max="1" width="11.625" style="9" bestFit="1" customWidth="1"/>
    <col min="2" max="2" width="32.875" style="9" bestFit="1" customWidth="1"/>
    <col min="3" max="3" width="80.7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7" width="12" style="9" bestFit="1" customWidth="1"/>
    <col min="8" max="8" width="36.625" style="9" customWidth="1"/>
  </cols>
  <sheetData>
    <row r="1" spans="1:8">
      <c r="B1" s="158" t="s">
        <v>200</v>
      </c>
      <c r="C1" s="159"/>
      <c r="D1" s="159"/>
    </row>
    <row r="3" spans="1:8">
      <c r="A3" s="19" t="s">
        <v>1623</v>
      </c>
      <c r="B3" s="19"/>
      <c r="C3" s="19"/>
      <c r="D3" s="155"/>
      <c r="E3" s="151"/>
      <c r="F3" s="19"/>
      <c r="G3" s="19"/>
      <c r="H3" s="19"/>
    </row>
    <row r="5" spans="1:8" ht="23.25">
      <c r="A5" s="113" t="s">
        <v>0</v>
      </c>
      <c r="B5" s="113" t="s">
        <v>1</v>
      </c>
      <c r="C5" s="113"/>
      <c r="D5" s="156" t="s">
        <v>138</v>
      </c>
      <c r="E5" s="152" t="s">
        <v>156</v>
      </c>
      <c r="F5" s="113" t="s">
        <v>1620</v>
      </c>
      <c r="G5" s="113" t="s">
        <v>140</v>
      </c>
      <c r="H5" s="113" t="s">
        <v>166</v>
      </c>
    </row>
    <row r="6" spans="1:8">
      <c r="A6" s="122">
        <v>1</v>
      </c>
      <c r="B6" s="5" t="str">
        <f>VLOOKUP(A6,'Overzicht locaties'!C:D,2,0)</f>
        <v>ROC Technovium</v>
      </c>
      <c r="C6" s="95" t="s">
        <v>1610</v>
      </c>
      <c r="D6" s="6">
        <v>1</v>
      </c>
      <c r="E6" s="139">
        <v>48</v>
      </c>
      <c r="F6" s="164">
        <v>0</v>
      </c>
      <c r="G6" s="121">
        <f>D6*F6</f>
        <v>0</v>
      </c>
      <c r="H6" s="133"/>
    </row>
    <row r="7" spans="1:8">
      <c r="A7" s="122">
        <v>1</v>
      </c>
      <c r="B7" s="5" t="str">
        <f>VLOOKUP(A7,'Overzicht locaties'!C:D,2,0)</f>
        <v>ROC Technovium</v>
      </c>
      <c r="C7" s="95" t="s">
        <v>1611</v>
      </c>
      <c r="D7" s="6">
        <v>1</v>
      </c>
      <c r="E7" s="139">
        <v>48.64</v>
      </c>
      <c r="F7" s="164">
        <v>0</v>
      </c>
      <c r="G7" s="121">
        <f t="shared" ref="G7:G25" si="0">D7*F7</f>
        <v>0</v>
      </c>
      <c r="H7" s="133"/>
    </row>
    <row r="8" spans="1:8">
      <c r="A8" s="122">
        <v>1</v>
      </c>
      <c r="B8" s="5" t="str">
        <f>VLOOKUP(A8,'Overzicht locaties'!C:D,2,0)</f>
        <v>ROC Technovium</v>
      </c>
      <c r="C8" s="95" t="s">
        <v>1606</v>
      </c>
      <c r="D8" s="6">
        <v>205</v>
      </c>
      <c r="E8" s="139" t="s">
        <v>151</v>
      </c>
      <c r="F8" s="164">
        <v>0</v>
      </c>
      <c r="G8" s="121">
        <f t="shared" si="0"/>
        <v>0</v>
      </c>
      <c r="H8" s="133"/>
    </row>
    <row r="9" spans="1:8">
      <c r="A9" s="122">
        <v>1</v>
      </c>
      <c r="B9" s="5" t="str">
        <f>VLOOKUP(A9,'Overzicht locaties'!C:D,2,0)</f>
        <v>ROC Technovium</v>
      </c>
      <c r="C9" s="95" t="s">
        <v>1605</v>
      </c>
      <c r="D9" s="6">
        <v>205</v>
      </c>
      <c r="E9" s="139" t="s">
        <v>151</v>
      </c>
      <c r="F9" s="164">
        <v>0</v>
      </c>
      <c r="G9" s="121">
        <f t="shared" si="0"/>
        <v>0</v>
      </c>
      <c r="H9" s="95"/>
    </row>
    <row r="10" spans="1:8">
      <c r="A10" s="122">
        <v>5</v>
      </c>
      <c r="B10" s="5" t="str">
        <f>VLOOKUP(A10,'Overzicht locaties'!C:D,2,0)</f>
        <v>ROC Campusbaan</v>
      </c>
      <c r="C10" s="95" t="s">
        <v>1606</v>
      </c>
      <c r="D10" s="6">
        <v>205</v>
      </c>
      <c r="E10" s="139" t="s">
        <v>151</v>
      </c>
      <c r="F10" s="164">
        <v>0</v>
      </c>
      <c r="G10" s="121">
        <f t="shared" si="0"/>
        <v>0</v>
      </c>
      <c r="H10" s="95"/>
    </row>
    <row r="11" spans="1:8">
      <c r="A11" s="122">
        <v>5</v>
      </c>
      <c r="B11" s="5" t="str">
        <f>VLOOKUP(A11,'Overzicht locaties'!C:D,2,0)</f>
        <v>ROC Campusbaan</v>
      </c>
      <c r="C11" s="95" t="s">
        <v>1605</v>
      </c>
      <c r="D11" s="6">
        <v>205</v>
      </c>
      <c r="E11" s="139" t="s">
        <v>151</v>
      </c>
      <c r="F11" s="164">
        <v>0</v>
      </c>
      <c r="G11" s="121">
        <f t="shared" si="0"/>
        <v>0</v>
      </c>
      <c r="H11" s="95"/>
    </row>
    <row r="12" spans="1:8">
      <c r="A12" s="122">
        <v>5</v>
      </c>
      <c r="B12" s="5" t="str">
        <f>VLOOKUP(A12,'Overzicht locaties'!C:D,2,0)</f>
        <v>ROC Campusbaan</v>
      </c>
      <c r="C12" s="95" t="s">
        <v>1607</v>
      </c>
      <c r="D12" s="6">
        <v>205</v>
      </c>
      <c r="E12" s="139">
        <v>168</v>
      </c>
      <c r="F12" s="164">
        <v>0</v>
      </c>
      <c r="G12" s="121">
        <f t="shared" si="0"/>
        <v>0</v>
      </c>
      <c r="H12" s="95"/>
    </row>
    <row r="13" spans="1:8">
      <c r="A13" s="122">
        <v>5</v>
      </c>
      <c r="B13" s="5" t="str">
        <f>VLOOKUP(A13,'Overzicht locaties'!C:D,2,0)</f>
        <v>ROC Campusbaan</v>
      </c>
      <c r="C13" s="95" t="s">
        <v>1608</v>
      </c>
      <c r="D13" s="6">
        <v>205</v>
      </c>
      <c r="E13" s="139">
        <v>18.899999999999999</v>
      </c>
      <c r="F13" s="164">
        <v>0</v>
      </c>
      <c r="G13" s="121">
        <f t="shared" si="0"/>
        <v>0</v>
      </c>
      <c r="H13" s="95"/>
    </row>
    <row r="14" spans="1:8">
      <c r="A14" s="122">
        <v>5</v>
      </c>
      <c r="B14" s="5" t="str">
        <f>VLOOKUP(A14,'Overzicht locaties'!C:D,2,0)</f>
        <v>ROC Campusbaan</v>
      </c>
      <c r="C14" s="95" t="s">
        <v>1609</v>
      </c>
      <c r="D14" s="6">
        <v>205</v>
      </c>
      <c r="E14" s="139" t="s">
        <v>151</v>
      </c>
      <c r="F14" s="164">
        <v>0</v>
      </c>
      <c r="G14" s="121">
        <f t="shared" si="0"/>
        <v>0</v>
      </c>
      <c r="H14" s="95"/>
    </row>
    <row r="15" spans="1:8">
      <c r="A15" s="122">
        <v>5</v>
      </c>
      <c r="B15" s="5" t="str">
        <f>VLOOKUP(A15,'Overzicht locaties'!C:D,2,0)</f>
        <v>ROC Campusbaan</v>
      </c>
      <c r="C15" s="95" t="s">
        <v>1612</v>
      </c>
      <c r="D15" s="6">
        <v>1</v>
      </c>
      <c r="E15" s="139">
        <v>33</v>
      </c>
      <c r="F15" s="164">
        <v>0</v>
      </c>
      <c r="G15" s="121">
        <f t="shared" si="0"/>
        <v>0</v>
      </c>
      <c r="H15" s="95"/>
    </row>
    <row r="16" spans="1:8">
      <c r="A16" s="122">
        <v>5</v>
      </c>
      <c r="B16" s="5" t="str">
        <f>VLOOKUP(A16,'Overzicht locaties'!C:D,2,0)</f>
        <v>ROC Campusbaan</v>
      </c>
      <c r="C16" s="95" t="s">
        <v>1613</v>
      </c>
      <c r="D16" s="6">
        <v>1</v>
      </c>
      <c r="E16" s="139">
        <v>130</v>
      </c>
      <c r="F16" s="164">
        <v>0</v>
      </c>
      <c r="G16" s="121">
        <f t="shared" si="0"/>
        <v>0</v>
      </c>
      <c r="H16" s="95"/>
    </row>
    <row r="17" spans="1:8">
      <c r="A17" s="122">
        <v>5</v>
      </c>
      <c r="B17" s="5" t="str">
        <f>VLOOKUP(A17,'Overzicht locaties'!C:D,2,0)</f>
        <v>ROC Campusbaan</v>
      </c>
      <c r="C17" s="95" t="s">
        <v>1614</v>
      </c>
      <c r="D17" s="6">
        <v>1</v>
      </c>
      <c r="E17" s="139">
        <v>226</v>
      </c>
      <c r="F17" s="164">
        <v>0</v>
      </c>
      <c r="G17" s="121">
        <f t="shared" si="0"/>
        <v>0</v>
      </c>
      <c r="H17" s="95"/>
    </row>
    <row r="18" spans="1:8">
      <c r="A18" s="122">
        <v>5</v>
      </c>
      <c r="B18" s="5" t="str">
        <f>VLOOKUP(A18,'Overzicht locaties'!C:D,2,0)</f>
        <v>ROC Campusbaan</v>
      </c>
      <c r="C18" s="95" t="s">
        <v>1615</v>
      </c>
      <c r="D18" s="6">
        <v>1</v>
      </c>
      <c r="E18" s="139">
        <v>455</v>
      </c>
      <c r="F18" s="164">
        <v>0</v>
      </c>
      <c r="G18" s="121">
        <f t="shared" si="0"/>
        <v>0</v>
      </c>
      <c r="H18" s="95"/>
    </row>
    <row r="19" spans="1:8">
      <c r="A19" s="122">
        <v>5</v>
      </c>
      <c r="B19" s="5" t="str">
        <f>VLOOKUP(A19,'Overzicht locaties'!C:D,2,0)</f>
        <v>ROC Campusbaan</v>
      </c>
      <c r="C19" s="95" t="s">
        <v>1616</v>
      </c>
      <c r="D19" s="6">
        <v>1</v>
      </c>
      <c r="E19" s="139">
        <v>50.2</v>
      </c>
      <c r="F19" s="164">
        <v>0</v>
      </c>
      <c r="G19" s="121">
        <f t="shared" si="0"/>
        <v>0</v>
      </c>
      <c r="H19" s="95"/>
    </row>
    <row r="20" spans="1:8">
      <c r="A20" s="122">
        <v>1</v>
      </c>
      <c r="B20" s="5" t="str">
        <f>VLOOKUP(A20,'Overzicht locaties'!C:D,2,0)</f>
        <v>ROC Technovium</v>
      </c>
      <c r="C20" s="95" t="s">
        <v>1619</v>
      </c>
      <c r="D20" s="6">
        <v>205</v>
      </c>
      <c r="E20" s="139" t="s">
        <v>151</v>
      </c>
      <c r="F20" s="164">
        <v>0</v>
      </c>
      <c r="G20" s="121">
        <f t="shared" si="0"/>
        <v>0</v>
      </c>
      <c r="H20" s="95"/>
    </row>
    <row r="21" spans="1:8">
      <c r="A21" s="122">
        <v>2</v>
      </c>
      <c r="B21" s="5" t="str">
        <f>VLOOKUP(A21,'Overzicht locaties'!C:D,2,0)</f>
        <v>MBO College Maasvallei</v>
      </c>
      <c r="C21" s="95" t="s">
        <v>1619</v>
      </c>
      <c r="D21" s="6">
        <v>205</v>
      </c>
      <c r="E21" s="139" t="s">
        <v>151</v>
      </c>
      <c r="F21" s="164">
        <v>0</v>
      </c>
      <c r="G21" s="121">
        <f t="shared" si="0"/>
        <v>0</v>
      </c>
      <c r="H21" s="95"/>
    </row>
    <row r="22" spans="1:8">
      <c r="A22" s="122">
        <v>3</v>
      </c>
      <c r="B22" s="5" t="str">
        <f>VLOOKUP(A22,'Overzicht locaties'!C:D,2,0)</f>
        <v>ROC Mobiliteit &amp; Logistiek</v>
      </c>
      <c r="C22" s="95" t="s">
        <v>1619</v>
      </c>
      <c r="D22" s="6">
        <v>205</v>
      </c>
      <c r="E22" s="139" t="s">
        <v>151</v>
      </c>
      <c r="F22" s="164">
        <v>0</v>
      </c>
      <c r="G22" s="121">
        <f t="shared" si="0"/>
        <v>0</v>
      </c>
      <c r="H22" s="95"/>
    </row>
    <row r="23" spans="1:8">
      <c r="A23" s="122">
        <v>4</v>
      </c>
      <c r="B23" s="5" t="str">
        <f>VLOOKUP(A23,'Overzicht locaties'!C:D,2,0)</f>
        <v>ROC Tarweweg</v>
      </c>
      <c r="C23" s="95" t="s">
        <v>1619</v>
      </c>
      <c r="D23" s="6">
        <v>205</v>
      </c>
      <c r="E23" s="139" t="s">
        <v>151</v>
      </c>
      <c r="F23" s="164">
        <v>0</v>
      </c>
      <c r="G23" s="121">
        <f t="shared" si="0"/>
        <v>0</v>
      </c>
      <c r="H23" s="95"/>
    </row>
    <row r="24" spans="1:8">
      <c r="A24" s="122">
        <v>5</v>
      </c>
      <c r="B24" s="5" t="str">
        <f>VLOOKUP(A24,'Overzicht locaties'!C:D,2,0)</f>
        <v>ROC Campusbaan</v>
      </c>
      <c r="C24" s="95" t="s">
        <v>1619</v>
      </c>
      <c r="D24" s="6">
        <v>205</v>
      </c>
      <c r="E24" s="139" t="s">
        <v>151</v>
      </c>
      <c r="F24" s="164">
        <v>0</v>
      </c>
      <c r="G24" s="121">
        <f t="shared" si="0"/>
        <v>0</v>
      </c>
      <c r="H24" s="95"/>
    </row>
    <row r="25" spans="1:8">
      <c r="A25" s="122">
        <v>6</v>
      </c>
      <c r="B25" s="5" t="str">
        <f>VLOOKUP(A25,'Overzicht locaties'!C:D,2,0)</f>
        <v>ROC Marterstraat</v>
      </c>
      <c r="C25" s="95" t="s">
        <v>1619</v>
      </c>
      <c r="D25" s="6">
        <v>205</v>
      </c>
      <c r="E25" s="139" t="s">
        <v>151</v>
      </c>
      <c r="F25" s="164">
        <v>0</v>
      </c>
      <c r="G25" s="121">
        <f t="shared" si="0"/>
        <v>0</v>
      </c>
      <c r="H25" s="95"/>
    </row>
    <row r="26" spans="1:8">
      <c r="A26" s="113" t="s">
        <v>1621</v>
      </c>
      <c r="B26" s="113"/>
      <c r="C26" s="113"/>
      <c r="D26" s="156"/>
      <c r="E26" s="152"/>
      <c r="F26" s="113"/>
      <c r="G26" s="163">
        <f>SUM(G6:G25)</f>
        <v>0</v>
      </c>
      <c r="H26" s="1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14"/>
  <sheetViews>
    <sheetView zoomScale="85" zoomScaleNormal="85" workbookViewId="0">
      <pane ySplit="5" topLeftCell="A6" activePane="bottomLeft" state="frozen"/>
      <selection pane="bottomLeft"/>
    </sheetView>
  </sheetViews>
  <sheetFormatPr defaultColWidth="9" defaultRowHeight="14.25"/>
  <cols>
    <col min="1" max="1" width="9" style="9"/>
    <col min="2" max="2" width="20.5" style="9" customWidth="1"/>
    <col min="3" max="11" width="15.625" style="108" customWidth="1"/>
    <col min="13" max="16384" width="9" style="9"/>
  </cols>
  <sheetData>
    <row r="1" spans="1:12">
      <c r="B1" s="175" t="s">
        <v>200</v>
      </c>
      <c r="C1" s="175"/>
      <c r="D1" s="175"/>
    </row>
    <row r="3" spans="1:12">
      <c r="A3" s="141" t="s">
        <v>158</v>
      </c>
    </row>
    <row r="5" spans="1:12" ht="45.75">
      <c r="A5" s="1" t="s">
        <v>0</v>
      </c>
      <c r="B5" s="1" t="s">
        <v>1</v>
      </c>
      <c r="C5" s="126" t="s">
        <v>141</v>
      </c>
      <c r="D5" s="126" t="s">
        <v>142</v>
      </c>
      <c r="E5" s="126" t="s">
        <v>143</v>
      </c>
      <c r="F5" s="126" t="s">
        <v>144</v>
      </c>
      <c r="G5" s="126" t="s">
        <v>168</v>
      </c>
      <c r="H5" s="126" t="s">
        <v>145</v>
      </c>
      <c r="I5" s="126" t="s">
        <v>146</v>
      </c>
      <c r="J5" s="126" t="s">
        <v>1622</v>
      </c>
      <c r="K5" s="126" t="s">
        <v>147</v>
      </c>
    </row>
    <row r="6" spans="1:12">
      <c r="A6" s="3">
        <v>1</v>
      </c>
      <c r="B6" s="4" t="str">
        <f>VLOOKUP(A6,'Overzicht locaties'!C:D,2,0)</f>
        <v>ROC Technovium</v>
      </c>
      <c r="C6" s="128">
        <f>SUMIF('Calculatiesheet Heyendaalseweg'!A:A,A6,'Calculatiesheet Heyendaalseweg'!N:N)</f>
        <v>16668.250000000007</v>
      </c>
      <c r="D6" s="128" t="s">
        <v>87</v>
      </c>
      <c r="E6" s="128">
        <f>SUMIF('Calculatiesheet Heyendaalseweg'!A:A,A6,'Calculatiesheet Heyendaalseweg'!AM:AM)</f>
        <v>18294.949600000011</v>
      </c>
      <c r="F6" s="148">
        <v>0</v>
      </c>
      <c r="G6" s="129">
        <f>E6+F6</f>
        <v>18294.949600000011</v>
      </c>
      <c r="H6" s="154">
        <f>E6/VLOOKUP(D6,Productienormen!$A$27:$C$40,3,0)</f>
        <v>89.243656585365912</v>
      </c>
      <c r="I6" s="130">
        <f t="shared" ref="I6:I11" si="0">G6*Rekentarief</f>
        <v>0</v>
      </c>
      <c r="J6" s="130">
        <f>'Additionele werkzaamheden'!G6+'Additionele werkzaamheden'!G7+'Additionele werkzaamheden'!G8+'Additionele werkzaamheden'!G9+'Additionele werkzaamheden'!G20</f>
        <v>0</v>
      </c>
      <c r="K6" s="130">
        <f>SUMIF(Glasbewassing!A:A,A6,Glasbewassing!I:I)</f>
        <v>0</v>
      </c>
      <c r="L6" s="125"/>
    </row>
    <row r="7" spans="1:12">
      <c r="A7" s="3">
        <v>2</v>
      </c>
      <c r="B7" s="4" t="str">
        <f>VLOOKUP(A7,'Overzicht locaties'!C:D,2,0)</f>
        <v>MBO College Maasvallei</v>
      </c>
      <c r="C7" s="128">
        <f>SUMIF('Calculatiesheet Boxmeer'!A:A,A7,'Calculatiesheet Boxmeer'!N:N)</f>
        <v>3016.1886000000004</v>
      </c>
      <c r="D7" s="128" t="s">
        <v>87</v>
      </c>
      <c r="E7" s="128">
        <f>SUMIF('Calculatiesheet Boxmeer'!A:A,A7,'Calculatiesheet Boxmeer'!AM:AM)</f>
        <v>6327.6234799999957</v>
      </c>
      <c r="F7" s="148">
        <v>0</v>
      </c>
      <c r="G7" s="129">
        <f t="shared" ref="G7:G11" si="1">E7+F7</f>
        <v>6327.6234799999957</v>
      </c>
      <c r="H7" s="154">
        <f>E7/VLOOKUP(D7,Productienormen!$A$27:$C$40,3,0)</f>
        <v>30.866455999999978</v>
      </c>
      <c r="I7" s="130">
        <f t="shared" si="0"/>
        <v>0</v>
      </c>
      <c r="J7" s="130">
        <f>'Additionele werkzaamheden'!G21</f>
        <v>0</v>
      </c>
      <c r="K7" s="130">
        <f>SUMIF(Glasbewassing!A:A,A7,Glasbewassing!I:I)</f>
        <v>0</v>
      </c>
      <c r="L7" s="125"/>
    </row>
    <row r="8" spans="1:12">
      <c r="A8" s="3">
        <v>3</v>
      </c>
      <c r="B8" s="4" t="str">
        <f>VLOOKUP(A8,'Overzicht locaties'!C:D,2,0)</f>
        <v>ROC Mobiliteit &amp; Logistiek</v>
      </c>
      <c r="C8" s="128">
        <f>SUMIF('Calculatiesheet Energieweg'!A:A,A8,'Calculatiesheet Energieweg'!N:N)</f>
        <v>4014.37</v>
      </c>
      <c r="D8" s="128" t="s">
        <v>87</v>
      </c>
      <c r="E8" s="128">
        <f>SUMIF('Calculatiesheet Energieweg'!A:A,A8,'Calculatiesheet Energieweg'!AM:AM)</f>
        <v>6615.7656999999981</v>
      </c>
      <c r="F8" s="148">
        <v>0</v>
      </c>
      <c r="G8" s="129">
        <f t="shared" si="1"/>
        <v>6615.7656999999981</v>
      </c>
      <c r="H8" s="154">
        <f>E8/VLOOKUP(D8,Productienormen!$A$27:$C$40,3,0)</f>
        <v>32.272027804878043</v>
      </c>
      <c r="I8" s="130">
        <f t="shared" si="0"/>
        <v>0</v>
      </c>
      <c r="J8" s="130">
        <f>'Additionele werkzaamheden'!G22</f>
        <v>0</v>
      </c>
      <c r="K8" s="130">
        <f>SUMIF(Glasbewassing!A:A,A8,Glasbewassing!I:I)</f>
        <v>0</v>
      </c>
      <c r="L8" s="125"/>
    </row>
    <row r="9" spans="1:12">
      <c r="A9" s="3">
        <v>4</v>
      </c>
      <c r="B9" s="4" t="str">
        <f>VLOOKUP(A9,'Overzicht locaties'!C:D,2,0)</f>
        <v>ROC Tarweweg</v>
      </c>
      <c r="C9" s="128">
        <f>SUMIF('Calculatiesheet Tarweweg'!A:A,A9,'Calculatiesheet Tarweweg'!N:N)</f>
        <v>1069.5</v>
      </c>
      <c r="D9" s="128" t="s">
        <v>87</v>
      </c>
      <c r="E9" s="128">
        <f>SUMIF('Calculatiesheet Tarweweg'!A:A,A9,'Calculatiesheet Tarweweg'!AM:AM)</f>
        <v>2192.4749999999995</v>
      </c>
      <c r="F9" s="148">
        <v>0</v>
      </c>
      <c r="G9" s="129">
        <f t="shared" si="1"/>
        <v>2192.4749999999995</v>
      </c>
      <c r="H9" s="154">
        <f>E9/VLOOKUP(D9,Productienormen!$A$27:$C$40,3,0)</f>
        <v>10.694999999999997</v>
      </c>
      <c r="I9" s="130">
        <f t="shared" si="0"/>
        <v>0</v>
      </c>
      <c r="J9" s="130">
        <f>'Additionele werkzaamheden'!G23</f>
        <v>0</v>
      </c>
      <c r="K9" s="130">
        <f>SUMIF(Glasbewassing!A:A,A9,Glasbewassing!I:I)</f>
        <v>0</v>
      </c>
      <c r="L9" s="125"/>
    </row>
    <row r="10" spans="1:12">
      <c r="A10" s="3">
        <v>5</v>
      </c>
      <c r="B10" s="4" t="str">
        <f>VLOOKUP(A10,'Overzicht locaties'!C:D,2,0)</f>
        <v>ROC Campusbaan</v>
      </c>
      <c r="C10" s="128">
        <f>SUMIF('Calculatiesheet Campusbaan'!A:A,A10,'Calculatiesheet Campusbaan'!N:N)</f>
        <v>25045.699999999979</v>
      </c>
      <c r="D10" s="128" t="s">
        <v>87</v>
      </c>
      <c r="E10" s="128">
        <f>SUMIF('Calculatiesheet Campusbaan'!A:A,A10,'Calculatiesheet Campusbaan'!AM:AM)</f>
        <v>42323.493000000009</v>
      </c>
      <c r="F10" s="148">
        <v>0</v>
      </c>
      <c r="G10" s="129">
        <f t="shared" si="1"/>
        <v>42323.493000000009</v>
      </c>
      <c r="H10" s="154">
        <f>E10/VLOOKUP(D10,Productienormen!$A$27:$C$40,3,0)</f>
        <v>206.4560634146342</v>
      </c>
      <c r="I10" s="130">
        <f t="shared" si="0"/>
        <v>0</v>
      </c>
      <c r="J10" s="130">
        <f>SUM('Additionele werkzaamheden'!G10:G19)+'Additionele werkzaamheden'!G24</f>
        <v>0</v>
      </c>
      <c r="K10" s="130">
        <f>SUMIF(Glasbewassing!A:A,A10,Glasbewassing!I:I)</f>
        <v>0</v>
      </c>
      <c r="L10" s="125"/>
    </row>
    <row r="11" spans="1:12">
      <c r="A11" s="3">
        <v>6</v>
      </c>
      <c r="B11" s="4" t="str">
        <f>VLOOKUP(A11,'Overzicht locaties'!C:D,2,0)</f>
        <v>ROC Marterstraat</v>
      </c>
      <c r="C11" s="128">
        <f>SUMIF('Calculatiesheet Marterstraat'!A:A,A11,'Calculatiesheet Marterstraat'!N:N)</f>
        <v>4950.1999999999989</v>
      </c>
      <c r="D11" s="128" t="s">
        <v>87</v>
      </c>
      <c r="E11" s="128">
        <f>SUMIF('Calculatiesheet Marterstraat'!A:A,A11,'Calculatiesheet Marterstraat'!AM:AM)</f>
        <v>10394.320000000002</v>
      </c>
      <c r="F11" s="148">
        <v>0</v>
      </c>
      <c r="G11" s="129">
        <f t="shared" si="1"/>
        <v>10394.320000000002</v>
      </c>
      <c r="H11" s="154">
        <f>E11/VLOOKUP(D11,Productienormen!$A$27:$C$40,3,0)</f>
        <v>50.704000000000008</v>
      </c>
      <c r="I11" s="130">
        <f t="shared" si="0"/>
        <v>0</v>
      </c>
      <c r="J11" s="130">
        <f>'Additionele werkzaamheden'!G25</f>
        <v>0</v>
      </c>
      <c r="K11" s="130">
        <f>SUMIF(Glasbewassing!A:A,A11,Glasbewassing!I:I)</f>
        <v>0</v>
      </c>
      <c r="L11" s="125"/>
    </row>
    <row r="12" spans="1:12">
      <c r="A12" s="1" t="s">
        <v>1584</v>
      </c>
      <c r="B12" s="1"/>
      <c r="C12" s="126"/>
      <c r="D12" s="126"/>
      <c r="E12" s="126"/>
      <c r="F12" s="126"/>
      <c r="G12" s="126"/>
      <c r="H12" s="126"/>
      <c r="I12" s="132">
        <f>SUM(I6:I11)</f>
        <v>0</v>
      </c>
      <c r="J12" s="132">
        <f>SUM(J6:J11)</f>
        <v>0</v>
      </c>
      <c r="K12" s="132">
        <f>SUM(K6:K11)</f>
        <v>0</v>
      </c>
    </row>
    <row r="13" spans="1:12">
      <c r="E13" s="131"/>
      <c r="I13" s="127"/>
      <c r="J13" s="127"/>
    </row>
    <row r="14" spans="1:12">
      <c r="E14" s="183" t="s">
        <v>1585</v>
      </c>
      <c r="F14" s="184"/>
      <c r="G14" s="184"/>
      <c r="H14" s="184"/>
      <c r="I14" s="184"/>
      <c r="J14" s="161"/>
      <c r="K14" s="132">
        <f>I12+J12+K12</f>
        <v>0</v>
      </c>
    </row>
  </sheetData>
  <mergeCells count="2">
    <mergeCell ref="B1:D1"/>
    <mergeCell ref="E14:I14"/>
  </mergeCells>
  <dataValidations count="1">
    <dataValidation type="list" allowBlank="1" showInputMessage="1" showErrorMessage="1" sqref="D6:D1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B1:J74"/>
  <sheetViews>
    <sheetView zoomScale="85" zoomScaleNormal="85" workbookViewId="0">
      <selection activeCell="E46" sqref="E46"/>
    </sheetView>
  </sheetViews>
  <sheetFormatPr defaultColWidth="9" defaultRowHeight="11.25"/>
  <cols>
    <col min="1" max="1" width="2" style="9" customWidth="1"/>
    <col min="2" max="2" width="50.5" style="9" customWidth="1"/>
    <col min="3" max="3" width="28.625" style="9" bestFit="1" customWidth="1"/>
    <col min="4" max="4" width="16" style="9" customWidth="1"/>
    <col min="5" max="8" width="14.625" style="9" customWidth="1"/>
    <col min="9" max="9" width="9" style="9"/>
    <col min="10" max="10" width="21.375" style="9" bestFit="1" customWidth="1"/>
    <col min="11" max="11" width="9" style="9"/>
    <col min="12" max="12" width="15.125" style="9" bestFit="1" customWidth="1"/>
    <col min="13" max="16384" width="9" style="9"/>
  </cols>
  <sheetData>
    <row r="1" spans="2:8">
      <c r="B1" s="31" t="s">
        <v>200</v>
      </c>
    </row>
    <row r="4" spans="2:8">
      <c r="B4" s="11" t="s">
        <v>7</v>
      </c>
      <c r="C4" s="12"/>
      <c r="D4" s="12"/>
      <c r="E4" s="13"/>
      <c r="F4" s="14"/>
      <c r="G4" s="12"/>
      <c r="H4" s="15"/>
    </row>
    <row r="5" spans="2:8">
      <c r="B5" s="16" t="s">
        <v>8</v>
      </c>
      <c r="C5" s="17"/>
      <c r="D5" s="17"/>
      <c r="E5" s="18"/>
    </row>
    <row r="6" spans="2:8">
      <c r="B6" s="19" t="s">
        <v>9</v>
      </c>
      <c r="C6" s="19"/>
      <c r="D6" s="19"/>
      <c r="E6" s="20"/>
      <c r="F6" s="167" t="s">
        <v>10</v>
      </c>
      <c r="G6" s="168"/>
      <c r="H6" s="169"/>
    </row>
    <row r="7" spans="2:8">
      <c r="B7" s="21" t="s">
        <v>11</v>
      </c>
      <c r="C7" s="21"/>
      <c r="D7" s="21"/>
      <c r="E7" s="22" t="s">
        <v>12</v>
      </c>
      <c r="F7" s="23" t="s">
        <v>13</v>
      </c>
      <c r="G7" s="23" t="s">
        <v>14</v>
      </c>
      <c r="H7" s="23" t="s">
        <v>15</v>
      </c>
    </row>
    <row r="8" spans="2:8" ht="22.5">
      <c r="B8" s="24" t="s">
        <v>1626</v>
      </c>
      <c r="C8" s="25" t="s">
        <v>16</v>
      </c>
      <c r="D8" s="25" t="s">
        <v>213</v>
      </c>
      <c r="E8" s="26" t="s">
        <v>17</v>
      </c>
      <c r="F8" s="27" t="s">
        <v>214</v>
      </c>
      <c r="G8" s="28" t="s">
        <v>215</v>
      </c>
      <c r="H8" s="29" t="s">
        <v>216</v>
      </c>
    </row>
    <row r="9" spans="2:8">
      <c r="B9" s="30" t="s">
        <v>18</v>
      </c>
      <c r="C9" s="31">
        <v>0</v>
      </c>
      <c r="D9" s="37">
        <v>0</v>
      </c>
      <c r="E9" s="33">
        <f>D9*C9</f>
        <v>0</v>
      </c>
      <c r="F9" s="34">
        <f>E9*1.3</f>
        <v>0</v>
      </c>
      <c r="G9" s="10">
        <f>E9*1.5</f>
        <v>0</v>
      </c>
      <c r="H9" s="33">
        <f>E9*2.5</f>
        <v>0</v>
      </c>
    </row>
    <row r="10" spans="2:8">
      <c r="B10" s="30" t="s">
        <v>19</v>
      </c>
      <c r="C10" s="31">
        <v>0</v>
      </c>
      <c r="D10" s="37">
        <v>0</v>
      </c>
      <c r="E10" s="33">
        <f t="shared" ref="E10:E12" si="0">D10*C10</f>
        <v>0</v>
      </c>
      <c r="F10" s="34">
        <f t="shared" ref="F10:F12" si="1">E10*1.3</f>
        <v>0</v>
      </c>
      <c r="G10" s="10">
        <f t="shared" ref="G10:G12" si="2">E10*1.5</f>
        <v>0</v>
      </c>
      <c r="H10" s="33">
        <f t="shared" ref="H10:H12" si="3">E10*2.5</f>
        <v>0</v>
      </c>
    </row>
    <row r="11" spans="2:8">
      <c r="B11" s="30" t="s">
        <v>20</v>
      </c>
      <c r="C11" s="31">
        <v>0</v>
      </c>
      <c r="D11" s="37">
        <v>0</v>
      </c>
      <c r="E11" s="33">
        <f t="shared" si="0"/>
        <v>0</v>
      </c>
      <c r="F11" s="34">
        <f t="shared" si="1"/>
        <v>0</v>
      </c>
      <c r="G11" s="10">
        <f t="shared" si="2"/>
        <v>0</v>
      </c>
      <c r="H11" s="33">
        <f t="shared" si="3"/>
        <v>0</v>
      </c>
    </row>
    <row r="12" spans="2:8">
      <c r="B12" s="30" t="s">
        <v>21</v>
      </c>
      <c r="C12" s="31">
        <v>0</v>
      </c>
      <c r="D12" s="37">
        <v>0</v>
      </c>
      <c r="E12" s="33">
        <f t="shared" si="0"/>
        <v>0</v>
      </c>
      <c r="F12" s="34">
        <f t="shared" si="1"/>
        <v>0</v>
      </c>
      <c r="G12" s="10">
        <f t="shared" si="2"/>
        <v>0</v>
      </c>
      <c r="H12" s="33">
        <f t="shared" si="3"/>
        <v>0</v>
      </c>
    </row>
    <row r="13" spans="2:8">
      <c r="B13" s="30" t="s">
        <v>22</v>
      </c>
      <c r="C13" s="31">
        <v>0</v>
      </c>
      <c r="D13" s="37">
        <v>0</v>
      </c>
      <c r="E13" s="33">
        <f>D13*C13</f>
        <v>0</v>
      </c>
      <c r="F13" s="35">
        <f>E13*1.3</f>
        <v>0</v>
      </c>
      <c r="G13" s="32">
        <f>E13*1.5</f>
        <v>0</v>
      </c>
      <c r="H13" s="36">
        <f>E13*2.5</f>
        <v>0</v>
      </c>
    </row>
    <row r="14" spans="2:8">
      <c r="B14" s="30" t="s">
        <v>23</v>
      </c>
      <c r="C14" s="31">
        <v>0</v>
      </c>
      <c r="D14" s="37">
        <v>0</v>
      </c>
      <c r="E14" s="33">
        <f>D14*C14</f>
        <v>0</v>
      </c>
      <c r="F14" s="35">
        <f>E14*1.3</f>
        <v>0</v>
      </c>
      <c r="G14" s="32">
        <f>E14*1.5</f>
        <v>0</v>
      </c>
      <c r="H14" s="36">
        <f>E14*2.5</f>
        <v>0</v>
      </c>
    </row>
    <row r="15" spans="2:8" ht="12" thickBot="1">
      <c r="B15" s="38" t="s">
        <v>24</v>
      </c>
      <c r="C15" s="39">
        <v>0</v>
      </c>
      <c r="D15" s="40">
        <v>0</v>
      </c>
      <c r="E15" s="41">
        <f>D15*C15</f>
        <v>0</v>
      </c>
      <c r="F15" s="42">
        <f>E15*1.3</f>
        <v>0</v>
      </c>
      <c r="G15" s="43">
        <f>E15*1.5</f>
        <v>0</v>
      </c>
      <c r="H15" s="44">
        <f>E15*2.5</f>
        <v>0</v>
      </c>
    </row>
    <row r="16" spans="2:8" ht="12" thickTop="1">
      <c r="B16" s="45" t="s">
        <v>25</v>
      </c>
      <c r="C16" s="123">
        <f>SUM(C9:C15)</f>
        <v>0</v>
      </c>
      <c r="D16" s="21"/>
      <c r="E16" s="20">
        <f>SUM(E9:E15)</f>
        <v>0</v>
      </c>
      <c r="F16" s="46">
        <f>SUM(F9:F15)</f>
        <v>0</v>
      </c>
      <c r="G16" s="47">
        <f>SUM(G9:G15)</f>
        <v>0</v>
      </c>
      <c r="H16" s="48">
        <f>SUM(H9:H15)</f>
        <v>0</v>
      </c>
    </row>
    <row r="17" spans="2:8">
      <c r="B17" s="49"/>
      <c r="C17" s="50"/>
      <c r="D17" s="50"/>
      <c r="E17" s="51"/>
      <c r="F17" s="52"/>
      <c r="G17" s="53"/>
      <c r="H17" s="18"/>
    </row>
    <row r="18" spans="2:8">
      <c r="B18" s="54"/>
      <c r="C18" s="55" t="s">
        <v>16</v>
      </c>
      <c r="D18" s="55" t="s">
        <v>26</v>
      </c>
      <c r="E18" s="56" t="s">
        <v>27</v>
      </c>
      <c r="F18" s="57"/>
      <c r="G18" s="58"/>
      <c r="H18" s="59"/>
    </row>
    <row r="19" spans="2:8">
      <c r="B19" s="96" t="s">
        <v>28</v>
      </c>
      <c r="D19" s="31">
        <v>0</v>
      </c>
      <c r="E19" s="33">
        <f>E$16*$D19</f>
        <v>0</v>
      </c>
      <c r="F19" s="34">
        <f t="shared" ref="F19:H19" si="4">F$16*$D19</f>
        <v>0</v>
      </c>
      <c r="G19" s="10">
        <f t="shared" si="4"/>
        <v>0</v>
      </c>
      <c r="H19" s="33">
        <f t="shared" si="4"/>
        <v>0</v>
      </c>
    </row>
    <row r="20" spans="2:8">
      <c r="B20" s="30" t="s">
        <v>29</v>
      </c>
      <c r="D20" s="31">
        <v>0</v>
      </c>
      <c r="E20" s="33">
        <f>E$16*$D20</f>
        <v>0</v>
      </c>
      <c r="F20" s="34">
        <f t="shared" ref="F20:H24" si="5">F$16*$D20</f>
        <v>0</v>
      </c>
      <c r="G20" s="10">
        <f t="shared" si="5"/>
        <v>0</v>
      </c>
      <c r="H20" s="33">
        <f t="shared" si="5"/>
        <v>0</v>
      </c>
    </row>
    <row r="21" spans="2:8">
      <c r="B21" s="30" t="s">
        <v>30</v>
      </c>
      <c r="D21" s="31">
        <v>0</v>
      </c>
      <c r="E21" s="33">
        <f>E$16*$D21</f>
        <v>0</v>
      </c>
      <c r="F21" s="34">
        <f t="shared" si="5"/>
        <v>0</v>
      </c>
      <c r="G21" s="10">
        <f t="shared" si="5"/>
        <v>0</v>
      </c>
      <c r="H21" s="33">
        <f t="shared" si="5"/>
        <v>0</v>
      </c>
    </row>
    <row r="22" spans="2:8">
      <c r="B22" s="30" t="s">
        <v>31</v>
      </c>
      <c r="D22" s="31">
        <v>0</v>
      </c>
      <c r="E22" s="33">
        <f>E$16*$D22</f>
        <v>0</v>
      </c>
      <c r="F22" s="34">
        <f t="shared" si="5"/>
        <v>0</v>
      </c>
      <c r="G22" s="10">
        <f t="shared" si="5"/>
        <v>0</v>
      </c>
      <c r="H22" s="33">
        <f t="shared" si="5"/>
        <v>0</v>
      </c>
    </row>
    <row r="23" spans="2:8">
      <c r="B23" s="30" t="s">
        <v>32</v>
      </c>
      <c r="D23" s="31">
        <v>0</v>
      </c>
      <c r="E23" s="33">
        <f>E$16*$D23</f>
        <v>0</v>
      </c>
      <c r="F23" s="34">
        <f t="shared" si="5"/>
        <v>0</v>
      </c>
      <c r="G23" s="10">
        <f t="shared" si="5"/>
        <v>0</v>
      </c>
      <c r="H23" s="33">
        <f t="shared" si="5"/>
        <v>0</v>
      </c>
    </row>
    <row r="24" spans="2:8" ht="12" thickBot="1">
      <c r="B24" s="38" t="s">
        <v>33</v>
      </c>
      <c r="C24" s="60"/>
      <c r="D24" s="39">
        <v>0</v>
      </c>
      <c r="E24" s="41">
        <f t="shared" ref="E24" si="6">E$16*$D24</f>
        <v>0</v>
      </c>
      <c r="F24" s="61">
        <f t="shared" si="5"/>
        <v>0</v>
      </c>
      <c r="G24" s="62">
        <f t="shared" si="5"/>
        <v>0</v>
      </c>
      <c r="H24" s="41">
        <f t="shared" si="5"/>
        <v>0</v>
      </c>
    </row>
    <row r="25" spans="2:8" ht="12" thickTop="1">
      <c r="B25" s="45" t="s">
        <v>34</v>
      </c>
      <c r="C25" s="21"/>
      <c r="D25" s="21"/>
      <c r="E25" s="63">
        <f>SUM(E16:E24)</f>
        <v>0</v>
      </c>
      <c r="F25" s="64">
        <f>SUM(F16:F24)</f>
        <v>0</v>
      </c>
      <c r="G25" s="63">
        <f>SUM(G16:G24)</f>
        <v>0</v>
      </c>
      <c r="H25" s="20">
        <f>SUM(H16:H24)</f>
        <v>0</v>
      </c>
    </row>
    <row r="26" spans="2:8">
      <c r="B26" s="45"/>
      <c r="C26" s="21"/>
      <c r="D26" s="21"/>
      <c r="E26" s="63"/>
      <c r="F26" s="64"/>
      <c r="G26" s="63"/>
      <c r="H26" s="20"/>
    </row>
    <row r="27" spans="2:8">
      <c r="B27" s="65" t="s">
        <v>35</v>
      </c>
      <c r="C27" s="66"/>
      <c r="D27" s="66"/>
      <c r="E27" s="67" t="s">
        <v>27</v>
      </c>
      <c r="F27" s="68"/>
      <c r="G27" s="69"/>
      <c r="H27" s="70"/>
    </row>
    <row r="28" spans="2:8">
      <c r="B28" s="30" t="s">
        <v>36</v>
      </c>
      <c r="E28" s="71">
        <v>0</v>
      </c>
      <c r="F28" s="72">
        <f t="shared" ref="F28:H29" si="7">E28</f>
        <v>0</v>
      </c>
      <c r="G28" s="73">
        <f t="shared" si="7"/>
        <v>0</v>
      </c>
      <c r="H28" s="71">
        <f t="shared" si="7"/>
        <v>0</v>
      </c>
    </row>
    <row r="29" spans="2:8">
      <c r="B29" s="30" t="s">
        <v>37</v>
      </c>
      <c r="E29" s="71">
        <v>0</v>
      </c>
      <c r="F29" s="72">
        <f t="shared" si="7"/>
        <v>0</v>
      </c>
      <c r="G29" s="73">
        <f t="shared" si="7"/>
        <v>0</v>
      </c>
      <c r="H29" s="71">
        <f t="shared" si="7"/>
        <v>0</v>
      </c>
    </row>
    <row r="30" spans="2:8" ht="12" thickBot="1">
      <c r="B30" s="38" t="s">
        <v>38</v>
      </c>
      <c r="C30" s="60"/>
      <c r="D30" s="60"/>
      <c r="E30" s="74">
        <v>0</v>
      </c>
      <c r="F30" s="75">
        <f>E30</f>
        <v>0</v>
      </c>
      <c r="G30" s="76">
        <f>F30</f>
        <v>0</v>
      </c>
      <c r="H30" s="74">
        <f>G30</f>
        <v>0</v>
      </c>
    </row>
    <row r="31" spans="2:8" ht="12" thickTop="1">
      <c r="B31" s="45" t="s">
        <v>39</v>
      </c>
      <c r="C31" s="21"/>
      <c r="D31" s="21"/>
      <c r="E31" s="63">
        <f>SUM(E28:E30)</f>
        <v>0</v>
      </c>
      <c r="F31" s="64">
        <f>SUM(F28:F30)</f>
        <v>0</v>
      </c>
      <c r="G31" s="63">
        <f>SUM(G28:G30)</f>
        <v>0</v>
      </c>
      <c r="H31" s="20">
        <f>SUM(H28:H30)</f>
        <v>0</v>
      </c>
    </row>
    <row r="32" spans="2:8" ht="12" thickBot="1">
      <c r="B32" s="38"/>
      <c r="C32" s="60"/>
      <c r="D32" s="60"/>
      <c r="E32" s="41"/>
      <c r="F32" s="61"/>
      <c r="G32" s="62"/>
      <c r="H32" s="41"/>
    </row>
    <row r="33" spans="2:8" ht="12" thickTop="1">
      <c r="B33" s="77" t="s">
        <v>40</v>
      </c>
      <c r="C33" s="78"/>
      <c r="D33" s="78"/>
      <c r="E33" s="79">
        <f>E31+E25</f>
        <v>0</v>
      </c>
      <c r="F33" s="80">
        <f>F31+F25</f>
        <v>0</v>
      </c>
      <c r="G33" s="79">
        <f>G31+G25</f>
        <v>0</v>
      </c>
      <c r="H33" s="81">
        <f>H31+H25</f>
        <v>0</v>
      </c>
    </row>
    <row r="34" spans="2:8">
      <c r="B34" s="45"/>
      <c r="C34" s="21"/>
      <c r="D34" s="21"/>
      <c r="E34" s="63"/>
      <c r="F34" s="64"/>
      <c r="G34" s="63"/>
      <c r="H34" s="20"/>
    </row>
    <row r="35" spans="2:8">
      <c r="B35" s="65" t="s">
        <v>41</v>
      </c>
      <c r="C35" s="66"/>
      <c r="D35" s="66"/>
      <c r="E35" s="67" t="s">
        <v>27</v>
      </c>
      <c r="F35" s="68"/>
      <c r="G35" s="69"/>
      <c r="H35" s="70"/>
    </row>
    <row r="36" spans="2:8">
      <c r="B36" s="30" t="s">
        <v>42</v>
      </c>
      <c r="E36" s="71">
        <v>0</v>
      </c>
      <c r="F36" s="165">
        <f>E36*1.3</f>
        <v>0</v>
      </c>
      <c r="G36" s="165">
        <f>E36*1.5</f>
        <v>0</v>
      </c>
      <c r="H36" s="71">
        <f>E36*2.5</f>
        <v>0</v>
      </c>
    </row>
    <row r="37" spans="2:8">
      <c r="B37" s="30" t="s">
        <v>43</v>
      </c>
      <c r="E37" s="71">
        <v>0</v>
      </c>
      <c r="F37" s="160">
        <f t="shared" ref="F37:H38" si="8">E37</f>
        <v>0</v>
      </c>
      <c r="G37" s="160">
        <f t="shared" si="8"/>
        <v>0</v>
      </c>
      <c r="H37" s="160">
        <f t="shared" si="8"/>
        <v>0</v>
      </c>
    </row>
    <row r="38" spans="2:8">
      <c r="B38" s="30" t="s">
        <v>44</v>
      </c>
      <c r="E38" s="71">
        <v>0</v>
      </c>
      <c r="F38" s="160">
        <f t="shared" si="8"/>
        <v>0</v>
      </c>
      <c r="G38" s="160">
        <f t="shared" si="8"/>
        <v>0</v>
      </c>
      <c r="H38" s="160">
        <f t="shared" si="8"/>
        <v>0</v>
      </c>
    </row>
    <row r="39" spans="2:8">
      <c r="B39" s="30" t="s">
        <v>45</v>
      </c>
      <c r="E39" s="71">
        <v>0</v>
      </c>
      <c r="F39" s="160">
        <f t="shared" ref="F39:G43" si="9">E39</f>
        <v>0</v>
      </c>
      <c r="G39" s="160">
        <f t="shared" si="9"/>
        <v>0</v>
      </c>
      <c r="H39" s="160">
        <f t="shared" ref="H39" si="10">G39</f>
        <v>0</v>
      </c>
    </row>
    <row r="40" spans="2:8">
      <c r="B40" s="30" t="s">
        <v>46</v>
      </c>
      <c r="E40" s="71">
        <v>0</v>
      </c>
      <c r="F40" s="160">
        <f t="shared" si="9"/>
        <v>0</v>
      </c>
      <c r="G40" s="160">
        <f t="shared" si="9"/>
        <v>0</v>
      </c>
      <c r="H40" s="160">
        <f t="shared" ref="H40" si="11">G40</f>
        <v>0</v>
      </c>
    </row>
    <row r="41" spans="2:8">
      <c r="B41" s="30" t="s">
        <v>47</v>
      </c>
      <c r="E41" s="71">
        <v>0</v>
      </c>
      <c r="F41" s="160">
        <f t="shared" si="9"/>
        <v>0</v>
      </c>
      <c r="G41" s="160">
        <f t="shared" si="9"/>
        <v>0</v>
      </c>
      <c r="H41" s="160">
        <f t="shared" ref="H41" si="12">G41</f>
        <v>0</v>
      </c>
    </row>
    <row r="42" spans="2:8">
      <c r="B42" s="30" t="s">
        <v>48</v>
      </c>
      <c r="E42" s="71">
        <v>0</v>
      </c>
      <c r="F42" s="160">
        <f t="shared" si="9"/>
        <v>0</v>
      </c>
      <c r="G42" s="160">
        <f t="shared" si="9"/>
        <v>0</v>
      </c>
      <c r="H42" s="160">
        <f t="shared" ref="H42:H43" si="13">G42</f>
        <v>0</v>
      </c>
    </row>
    <row r="43" spans="2:8" ht="12" thickBot="1">
      <c r="B43" s="38" t="s">
        <v>1625</v>
      </c>
      <c r="C43" s="60"/>
      <c r="D43" s="60"/>
      <c r="E43" s="74">
        <v>0</v>
      </c>
      <c r="F43" s="166">
        <f>E43</f>
        <v>0</v>
      </c>
      <c r="G43" s="166">
        <f t="shared" si="9"/>
        <v>0</v>
      </c>
      <c r="H43" s="166">
        <f t="shared" si="13"/>
        <v>0</v>
      </c>
    </row>
    <row r="44" spans="2:8" ht="12" thickTop="1">
      <c r="B44" s="82" t="s">
        <v>49</v>
      </c>
      <c r="C44" s="83"/>
      <c r="D44" s="83"/>
      <c r="E44" s="79">
        <f>SUM(E36:E43)</f>
        <v>0</v>
      </c>
      <c r="F44" s="80">
        <f>SUM(F36:F43)</f>
        <v>0</v>
      </c>
      <c r="G44" s="79">
        <f>SUM(G36:G43)</f>
        <v>0</v>
      </c>
      <c r="H44" s="81">
        <f>SUM(H36:H43)</f>
        <v>0</v>
      </c>
    </row>
    <row r="45" spans="2:8">
      <c r="B45" s="30"/>
      <c r="H45" s="84"/>
    </row>
    <row r="46" spans="2:8">
      <c r="B46" s="11" t="s">
        <v>50</v>
      </c>
      <c r="C46" s="85"/>
      <c r="D46" s="86"/>
      <c r="E46" s="87">
        <f>(E44+E33)</f>
        <v>0</v>
      </c>
      <c r="F46" s="88">
        <f>(F44+F33)</f>
        <v>0</v>
      </c>
      <c r="G46" s="89">
        <f>(G44+G33)</f>
        <v>0</v>
      </c>
      <c r="H46" s="87">
        <f>(H44+H33)</f>
        <v>0</v>
      </c>
    </row>
    <row r="47" spans="2:8">
      <c r="D47" s="136">
        <v>24.996023352746871</v>
      </c>
    </row>
    <row r="48" spans="2:8">
      <c r="B48" s="11" t="s">
        <v>51</v>
      </c>
      <c r="C48" s="12"/>
      <c r="D48" s="12"/>
      <c r="E48" s="13"/>
      <c r="F48" s="14"/>
      <c r="G48" s="12"/>
      <c r="H48" s="15"/>
    </row>
    <row r="49" spans="2:10">
      <c r="B49" s="90" t="s">
        <v>52</v>
      </c>
      <c r="C49" s="135" t="s">
        <v>53</v>
      </c>
      <c r="D49" s="90" t="s">
        <v>54</v>
      </c>
      <c r="E49" s="23" t="s">
        <v>12</v>
      </c>
      <c r="F49" s="23" t="s">
        <v>13</v>
      </c>
      <c r="G49" s="23" t="s">
        <v>14</v>
      </c>
      <c r="H49" s="23" t="s">
        <v>15</v>
      </c>
    </row>
    <row r="50" spans="2:10">
      <c r="B50" s="91" t="s">
        <v>55</v>
      </c>
      <c r="C50" s="134" t="s">
        <v>1601</v>
      </c>
      <c r="D50" s="170" t="s">
        <v>149</v>
      </c>
      <c r="E50" s="92">
        <v>0</v>
      </c>
      <c r="F50" s="93"/>
      <c r="G50" s="93"/>
      <c r="H50" s="93"/>
      <c r="I50" s="10"/>
      <c r="J50" s="10"/>
    </row>
    <row r="51" spans="2:10">
      <c r="B51" s="91" t="s">
        <v>56</v>
      </c>
      <c r="C51" s="134" t="s">
        <v>1601</v>
      </c>
      <c r="D51" s="171"/>
      <c r="E51" s="92">
        <v>0</v>
      </c>
      <c r="F51" s="93"/>
      <c r="G51" s="93"/>
      <c r="H51" s="93"/>
      <c r="I51" s="10"/>
      <c r="J51" s="10"/>
    </row>
    <row r="52" spans="2:10">
      <c r="B52" s="91" t="s">
        <v>57</v>
      </c>
      <c r="C52" s="134" t="s">
        <v>1601</v>
      </c>
      <c r="D52" s="171"/>
      <c r="E52" s="92">
        <v>0</v>
      </c>
      <c r="F52" s="93"/>
      <c r="G52" s="93"/>
      <c r="H52" s="93"/>
      <c r="I52" s="10"/>
      <c r="J52" s="10"/>
    </row>
    <row r="53" spans="2:10">
      <c r="B53" s="91" t="s">
        <v>1592</v>
      </c>
      <c r="C53" s="134" t="s">
        <v>1601</v>
      </c>
      <c r="D53" s="171"/>
      <c r="E53" s="92">
        <v>0</v>
      </c>
      <c r="F53" s="93"/>
      <c r="G53" s="93"/>
      <c r="H53" s="93"/>
      <c r="I53" s="10"/>
      <c r="J53" s="10"/>
    </row>
    <row r="54" spans="2:10">
      <c r="B54" s="91" t="s">
        <v>1593</v>
      </c>
      <c r="C54" s="134" t="s">
        <v>1601</v>
      </c>
      <c r="D54" s="171"/>
      <c r="E54" s="92">
        <v>0</v>
      </c>
      <c r="F54" s="93"/>
      <c r="G54" s="93"/>
      <c r="H54" s="93"/>
      <c r="I54" s="10"/>
      <c r="J54" s="10"/>
    </row>
    <row r="55" spans="2:10">
      <c r="B55" s="91" t="s">
        <v>1594</v>
      </c>
      <c r="C55" s="134" t="s">
        <v>1601</v>
      </c>
      <c r="D55" s="171"/>
      <c r="E55" s="92">
        <v>0</v>
      </c>
      <c r="F55" s="93"/>
      <c r="G55" s="93"/>
      <c r="H55" s="93"/>
      <c r="I55" s="10"/>
      <c r="J55" s="10"/>
    </row>
    <row r="56" spans="2:10" ht="10.5" customHeight="1">
      <c r="B56" s="91" t="s">
        <v>1595</v>
      </c>
      <c r="C56" s="134" t="s">
        <v>1601</v>
      </c>
      <c r="D56" s="171"/>
      <c r="E56" s="92">
        <v>0</v>
      </c>
      <c r="F56" s="93"/>
      <c r="G56" s="93"/>
      <c r="H56" s="93"/>
      <c r="I56" s="10"/>
      <c r="J56" s="10"/>
    </row>
    <row r="57" spans="2:10" ht="10.5" customHeight="1">
      <c r="B57" s="91" t="s">
        <v>1596</v>
      </c>
      <c r="C57" s="134" t="s">
        <v>1601</v>
      </c>
      <c r="D57" s="171"/>
      <c r="E57" s="92">
        <v>0</v>
      </c>
      <c r="F57" s="93"/>
      <c r="G57" s="93"/>
      <c r="H57" s="93"/>
      <c r="I57" s="10"/>
      <c r="J57" s="10"/>
    </row>
    <row r="58" spans="2:10" ht="10.5" customHeight="1">
      <c r="B58" s="91" t="s">
        <v>1597</v>
      </c>
      <c r="C58" s="134" t="s">
        <v>1601</v>
      </c>
      <c r="D58" s="171"/>
      <c r="E58" s="92">
        <v>0</v>
      </c>
      <c r="F58" s="93"/>
      <c r="G58" s="93"/>
      <c r="H58" s="93"/>
      <c r="I58" s="10"/>
      <c r="J58" s="10"/>
    </row>
    <row r="59" spans="2:10" ht="10.5" customHeight="1">
      <c r="B59" s="91" t="s">
        <v>1598</v>
      </c>
      <c r="C59" s="134" t="s">
        <v>1601</v>
      </c>
      <c r="D59" s="171"/>
      <c r="E59" s="92">
        <v>0</v>
      </c>
      <c r="F59" s="93"/>
      <c r="G59" s="93"/>
      <c r="H59" s="93"/>
      <c r="I59" s="10"/>
      <c r="J59" s="10"/>
    </row>
    <row r="60" spans="2:10" ht="10.5" customHeight="1">
      <c r="B60" s="91" t="s">
        <v>1599</v>
      </c>
      <c r="C60" s="134" t="s">
        <v>1601</v>
      </c>
      <c r="D60" s="171"/>
      <c r="E60" s="92">
        <v>0</v>
      </c>
      <c r="F60" s="93"/>
      <c r="G60" s="93"/>
      <c r="H60" s="93"/>
      <c r="I60" s="10"/>
      <c r="J60" s="10"/>
    </row>
    <row r="61" spans="2:10" ht="10.5" customHeight="1">
      <c r="B61" s="91" t="s">
        <v>1600</v>
      </c>
      <c r="C61" s="134" t="s">
        <v>1601</v>
      </c>
      <c r="D61" s="171"/>
      <c r="E61" s="92">
        <v>0</v>
      </c>
      <c r="F61" s="93"/>
      <c r="G61" s="93"/>
      <c r="H61" s="93"/>
      <c r="I61" s="10"/>
      <c r="J61" s="10"/>
    </row>
    <row r="62" spans="2:10">
      <c r="B62" s="90" t="s">
        <v>58</v>
      </c>
      <c r="C62" s="135"/>
      <c r="D62" s="90"/>
      <c r="E62" s="90"/>
      <c r="F62" s="90"/>
      <c r="G62" s="90"/>
      <c r="H62" s="90"/>
      <c r="I62" s="10"/>
      <c r="J62" s="10"/>
    </row>
    <row r="63" spans="2:10">
      <c r="B63" s="91" t="s">
        <v>59</v>
      </c>
      <c r="C63" s="134" t="s">
        <v>1602</v>
      </c>
      <c r="D63" s="170"/>
      <c r="E63" s="92">
        <v>0</v>
      </c>
      <c r="F63" s="93"/>
      <c r="G63" s="93"/>
      <c r="H63" s="93"/>
      <c r="I63" s="10"/>
      <c r="J63" s="10"/>
    </row>
    <row r="64" spans="2:10">
      <c r="B64" s="91" t="s">
        <v>59</v>
      </c>
      <c r="C64" s="134" t="s">
        <v>1618</v>
      </c>
      <c r="D64" s="171"/>
      <c r="E64" s="92">
        <v>0</v>
      </c>
      <c r="F64" s="93"/>
      <c r="G64" s="93"/>
      <c r="H64" s="93"/>
      <c r="I64" s="10"/>
      <c r="J64" s="10"/>
    </row>
    <row r="65" spans="2:10">
      <c r="B65" s="91" t="s">
        <v>1603</v>
      </c>
      <c r="C65" s="134" t="s">
        <v>1602</v>
      </c>
      <c r="D65" s="171"/>
      <c r="E65" s="92">
        <v>0</v>
      </c>
      <c r="F65" s="93"/>
      <c r="G65" s="93"/>
      <c r="H65" s="93"/>
      <c r="I65" s="10"/>
      <c r="J65" s="10"/>
    </row>
    <row r="66" spans="2:10">
      <c r="B66" s="91" t="s">
        <v>1603</v>
      </c>
      <c r="C66" s="134" t="s">
        <v>1618</v>
      </c>
      <c r="D66" s="171"/>
      <c r="E66" s="92">
        <v>0</v>
      </c>
      <c r="F66" s="93"/>
      <c r="G66" s="93"/>
      <c r="H66" s="93"/>
      <c r="I66" s="10"/>
      <c r="J66" s="10"/>
    </row>
    <row r="67" spans="2:10">
      <c r="B67" s="91" t="s">
        <v>1604</v>
      </c>
      <c r="C67" s="134" t="s">
        <v>1602</v>
      </c>
      <c r="D67" s="171"/>
      <c r="E67" s="92">
        <v>0</v>
      </c>
      <c r="F67" s="93"/>
      <c r="G67" s="93"/>
      <c r="H67" s="93"/>
      <c r="I67" s="10"/>
      <c r="J67" s="10"/>
    </row>
    <row r="68" spans="2:10">
      <c r="B68" s="91" t="s">
        <v>1604</v>
      </c>
      <c r="C68" s="134" t="s">
        <v>1618</v>
      </c>
      <c r="D68" s="171"/>
      <c r="E68" s="92">
        <v>0</v>
      </c>
      <c r="F68" s="93"/>
      <c r="G68" s="93"/>
      <c r="H68" s="93"/>
      <c r="I68" s="10"/>
      <c r="J68" s="10"/>
    </row>
    <row r="69" spans="2:10">
      <c r="B69" s="91" t="s">
        <v>60</v>
      </c>
      <c r="C69" s="134" t="s">
        <v>1602</v>
      </c>
      <c r="D69" s="171"/>
      <c r="E69" s="92">
        <v>0</v>
      </c>
      <c r="F69" s="93"/>
      <c r="G69" s="93"/>
      <c r="H69" s="93"/>
      <c r="I69" s="10"/>
      <c r="J69" s="10"/>
    </row>
    <row r="70" spans="2:10">
      <c r="B70" s="91" t="s">
        <v>60</v>
      </c>
      <c r="C70" s="134" t="s">
        <v>1618</v>
      </c>
      <c r="D70" s="171"/>
      <c r="E70" s="92">
        <v>0</v>
      </c>
      <c r="F70" s="93"/>
      <c r="G70" s="93"/>
      <c r="H70" s="93"/>
      <c r="I70" s="10"/>
      <c r="J70" s="10"/>
    </row>
    <row r="71" spans="2:10">
      <c r="B71" s="91" t="s">
        <v>61</v>
      </c>
      <c r="C71" s="134" t="s">
        <v>1602</v>
      </c>
      <c r="D71" s="172"/>
      <c r="E71" s="92">
        <v>0</v>
      </c>
      <c r="F71" s="93"/>
      <c r="G71" s="93"/>
      <c r="H71" s="93"/>
      <c r="I71" s="10"/>
      <c r="J71" s="10"/>
    </row>
    <row r="72" spans="2:10">
      <c r="B72" s="90" t="s">
        <v>150</v>
      </c>
      <c r="C72" s="135"/>
      <c r="D72" s="90"/>
      <c r="E72" s="90"/>
      <c r="F72" s="90"/>
      <c r="G72" s="90"/>
      <c r="H72" s="90"/>
      <c r="I72" s="10"/>
      <c r="J72" s="10"/>
    </row>
    <row r="73" spans="2:10">
      <c r="B73" s="95" t="s">
        <v>62</v>
      </c>
      <c r="C73" s="116" t="s">
        <v>63</v>
      </c>
      <c r="D73" s="6" t="s">
        <v>151</v>
      </c>
      <c r="E73" s="92">
        <v>0</v>
      </c>
      <c r="F73" s="121">
        <f t="shared" ref="F73" si="14">E73*1.3</f>
        <v>0</v>
      </c>
      <c r="G73" s="121">
        <f t="shared" ref="G73" si="15">E73*1.5</f>
        <v>0</v>
      </c>
      <c r="H73" s="121">
        <f t="shared" ref="H73" si="16">E73*2.5</f>
        <v>0</v>
      </c>
      <c r="I73" s="10"/>
      <c r="J73" s="10"/>
    </row>
    <row r="74" spans="2:10">
      <c r="B74" s="95" t="s">
        <v>1617</v>
      </c>
      <c r="C74" s="116" t="s">
        <v>63</v>
      </c>
      <c r="D74" s="6" t="s">
        <v>151</v>
      </c>
      <c r="E74" s="92">
        <v>0</v>
      </c>
      <c r="F74" s="121">
        <f t="shared" ref="F74" si="17">E74*1.3</f>
        <v>0</v>
      </c>
      <c r="G74" s="121">
        <f t="shared" ref="G74" si="18">E74*1.5</f>
        <v>0</v>
      </c>
      <c r="H74" s="121">
        <f t="shared" ref="H74" si="19">E74*2.5</f>
        <v>0</v>
      </c>
      <c r="I74" s="10"/>
      <c r="J74" s="10"/>
    </row>
  </sheetData>
  <mergeCells count="3">
    <mergeCell ref="F6:H6"/>
    <mergeCell ref="D50:D61"/>
    <mergeCell ref="D63:D71"/>
  </mergeCells>
  <phoneticPr fontId="48" type="noConversion"/>
  <conditionalFormatting sqref="B4 F4 B46">
    <cfRule type="expression" dxfId="2" priority="8" stopIfTrue="1">
      <formula>ISNA(#REF!)</formula>
    </cfRule>
  </conditionalFormatting>
  <conditionalFormatting sqref="B48 F48">
    <cfRule type="expression" dxfId="1" priority="1" stopIfTrue="1">
      <formula>ISNA(#REF!)</formula>
    </cfRule>
  </conditionalFormatting>
  <conditionalFormatting sqref="F46">
    <cfRule type="expression" dxfId="0" priority="5" stopIfTrue="1">
      <formula>ISNA(#REF!)</formula>
    </cfRule>
  </conditionalFormatting>
  <pageMargins left="0.7" right="0.7" top="0.75" bottom="0.75" header="0.3" footer="0.3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40"/>
  <sheetViews>
    <sheetView zoomScaleNormal="100" workbookViewId="0">
      <selection activeCell="D28" sqref="D28"/>
    </sheetView>
  </sheetViews>
  <sheetFormatPr defaultColWidth="9" defaultRowHeight="12"/>
  <cols>
    <col min="1" max="1" width="5.375" style="94" customWidth="1"/>
    <col min="2" max="2" width="52.25" style="94" bestFit="1" customWidth="1"/>
    <col min="3" max="3" width="9.25" style="94" bestFit="1" customWidth="1"/>
    <col min="4" max="4" width="10.5" style="94" bestFit="1" customWidth="1"/>
    <col min="5" max="6" width="9" style="94"/>
    <col min="7" max="7" width="32.375" style="94" customWidth="1"/>
    <col min="8" max="16384" width="9" style="94"/>
  </cols>
  <sheetData>
    <row r="1" spans="1:4">
      <c r="B1" s="31" t="s">
        <v>200</v>
      </c>
    </row>
    <row r="3" spans="1:4">
      <c r="A3" s="173" t="s">
        <v>157</v>
      </c>
      <c r="B3" s="173"/>
      <c r="C3" s="173"/>
      <c r="D3" s="173"/>
    </row>
    <row r="4" spans="1:4">
      <c r="A4" s="30"/>
      <c r="B4" s="9"/>
      <c r="C4" s="9"/>
      <c r="D4" s="84"/>
    </row>
    <row r="5" spans="1:4">
      <c r="A5" s="174" t="s">
        <v>64</v>
      </c>
      <c r="B5" s="174"/>
      <c r="C5" s="9"/>
      <c r="D5" s="84"/>
    </row>
    <row r="6" spans="1:4">
      <c r="A6" s="95">
        <v>1</v>
      </c>
      <c r="B6" s="95" t="s">
        <v>65</v>
      </c>
      <c r="C6" s="9"/>
      <c r="D6" s="84"/>
    </row>
    <row r="7" spans="1:4">
      <c r="A7" s="95">
        <v>2</v>
      </c>
      <c r="B7" s="95" t="s">
        <v>66</v>
      </c>
      <c r="C7" s="9"/>
      <c r="D7" s="84"/>
    </row>
    <row r="8" spans="1:4">
      <c r="A8" s="96">
        <v>3</v>
      </c>
      <c r="B8" s="95" t="s">
        <v>68</v>
      </c>
      <c r="C8" s="9"/>
      <c r="D8" s="84"/>
    </row>
    <row r="9" spans="1:4">
      <c r="A9" s="95">
        <v>4</v>
      </c>
      <c r="B9" s="95" t="s">
        <v>6</v>
      </c>
      <c r="C9" s="9"/>
      <c r="D9" s="84"/>
    </row>
    <row r="10" spans="1:4">
      <c r="A10" s="95">
        <v>5</v>
      </c>
      <c r="B10" s="95" t="s">
        <v>67</v>
      </c>
      <c r="C10" s="9"/>
      <c r="D10" s="84"/>
    </row>
    <row r="11" spans="1:4">
      <c r="A11" s="96"/>
      <c r="B11" s="97"/>
      <c r="C11" s="9"/>
      <c r="D11" s="84"/>
    </row>
    <row r="12" spans="1:4" hidden="1">
      <c r="A12" s="98"/>
      <c r="B12" s="99"/>
      <c r="C12" s="9"/>
      <c r="D12" s="84"/>
    </row>
    <row r="13" spans="1:4" hidden="1">
      <c r="A13" s="173" t="s">
        <v>69</v>
      </c>
      <c r="B13" s="173"/>
      <c r="C13" s="8" t="s">
        <v>70</v>
      </c>
      <c r="D13" s="8" t="s">
        <v>71</v>
      </c>
    </row>
    <row r="14" spans="1:4" hidden="1">
      <c r="A14" s="6" t="s">
        <v>72</v>
      </c>
      <c r="B14" s="95" t="s">
        <v>73</v>
      </c>
      <c r="C14" s="9"/>
      <c r="D14" s="84"/>
    </row>
    <row r="15" spans="1:4" hidden="1">
      <c r="A15" s="6">
        <v>1</v>
      </c>
      <c r="B15" s="95" t="s">
        <v>76</v>
      </c>
      <c r="C15" s="95" t="s">
        <v>77</v>
      </c>
      <c r="D15" s="100" t="s">
        <v>75</v>
      </c>
    </row>
    <row r="16" spans="1:4" hidden="1">
      <c r="A16" s="6">
        <v>2</v>
      </c>
      <c r="B16" s="95" t="s">
        <v>79</v>
      </c>
      <c r="C16" s="95" t="s">
        <v>80</v>
      </c>
      <c r="D16" s="100" t="s">
        <v>81</v>
      </c>
    </row>
    <row r="17" spans="1:11" hidden="1">
      <c r="A17" s="6">
        <v>3</v>
      </c>
      <c r="B17" s="95" t="s">
        <v>78</v>
      </c>
      <c r="C17" s="95" t="s">
        <v>74</v>
      </c>
      <c r="D17" s="100" t="s">
        <v>75</v>
      </c>
    </row>
    <row r="18" spans="1:11" hidden="1">
      <c r="A18" s="6">
        <v>4</v>
      </c>
      <c r="B18" s="95" t="s">
        <v>1582</v>
      </c>
      <c r="C18" s="95" t="s">
        <v>80</v>
      </c>
      <c r="D18" s="100" t="s">
        <v>81</v>
      </c>
    </row>
    <row r="19" spans="1:11" hidden="1">
      <c r="A19" s="6">
        <v>5</v>
      </c>
      <c r="B19" s="95" t="s">
        <v>82</v>
      </c>
      <c r="C19" s="95" t="s">
        <v>74</v>
      </c>
      <c r="D19" s="100" t="s">
        <v>75</v>
      </c>
    </row>
    <row r="20" spans="1:11" hidden="1">
      <c r="A20" s="6">
        <v>6</v>
      </c>
      <c r="B20" s="95" t="s">
        <v>299</v>
      </c>
      <c r="C20" s="95" t="s">
        <v>301</v>
      </c>
      <c r="D20" s="100" t="s">
        <v>75</v>
      </c>
    </row>
    <row r="21" spans="1:11" hidden="1">
      <c r="A21" s="6">
        <v>7</v>
      </c>
      <c r="B21" s="95" t="s">
        <v>300</v>
      </c>
      <c r="C21" s="95" t="s">
        <v>301</v>
      </c>
      <c r="D21" s="100" t="s">
        <v>75</v>
      </c>
    </row>
    <row r="22" spans="1:11" hidden="1">
      <c r="A22" s="6">
        <v>8</v>
      </c>
      <c r="B22" s="95" t="s">
        <v>154</v>
      </c>
      <c r="C22" s="95" t="s">
        <v>74</v>
      </c>
      <c r="D22" s="100" t="s">
        <v>75</v>
      </c>
    </row>
    <row r="23" spans="1:11">
      <c r="A23" s="30"/>
      <c r="B23" s="9"/>
      <c r="C23" s="9"/>
      <c r="D23" s="84"/>
    </row>
    <row r="24" spans="1:11">
      <c r="A24" s="102" t="s">
        <v>83</v>
      </c>
      <c r="B24" s="103"/>
      <c r="C24" s="103" t="s">
        <v>84</v>
      </c>
      <c r="D24" s="104" t="s">
        <v>85</v>
      </c>
    </row>
    <row r="25" spans="1:11">
      <c r="A25" s="95" t="s">
        <v>305</v>
      </c>
      <c r="B25" s="95" t="s">
        <v>306</v>
      </c>
      <c r="C25" s="95">
        <v>820</v>
      </c>
      <c r="D25" s="105">
        <v>1</v>
      </c>
      <c r="K25" s="162"/>
    </row>
    <row r="26" spans="1:11">
      <c r="A26" s="95" t="s">
        <v>303</v>
      </c>
      <c r="B26" s="95" t="s">
        <v>304</v>
      </c>
      <c r="C26" s="95">
        <v>615</v>
      </c>
      <c r="D26" s="105">
        <v>1</v>
      </c>
    </row>
    <row r="27" spans="1:11">
      <c r="A27" s="95" t="s">
        <v>86</v>
      </c>
      <c r="B27" s="95" t="s">
        <v>302</v>
      </c>
      <c r="C27" s="95">
        <v>410</v>
      </c>
      <c r="D27" s="105">
        <v>1</v>
      </c>
    </row>
    <row r="28" spans="1:11">
      <c r="A28" s="95" t="s">
        <v>87</v>
      </c>
      <c r="B28" s="95" t="s">
        <v>88</v>
      </c>
      <c r="C28" s="95">
        <v>205</v>
      </c>
      <c r="D28" s="106">
        <v>1</v>
      </c>
    </row>
    <row r="29" spans="1:11">
      <c r="A29" s="95" t="s">
        <v>89</v>
      </c>
      <c r="B29" s="95" t="s">
        <v>90</v>
      </c>
      <c r="C29" s="95">
        <v>164</v>
      </c>
      <c r="D29" s="105">
        <v>1</v>
      </c>
    </row>
    <row r="30" spans="1:11">
      <c r="A30" s="95" t="s">
        <v>91</v>
      </c>
      <c r="B30" s="95" t="s">
        <v>92</v>
      </c>
      <c r="C30" s="95">
        <v>123</v>
      </c>
      <c r="D30" s="105">
        <v>1</v>
      </c>
    </row>
    <row r="31" spans="1:11">
      <c r="A31" s="95" t="s">
        <v>93</v>
      </c>
      <c r="B31" s="95" t="s">
        <v>94</v>
      </c>
      <c r="C31" s="95">
        <v>82</v>
      </c>
      <c r="D31" s="105">
        <v>1</v>
      </c>
    </row>
    <row r="32" spans="1:11">
      <c r="A32" s="95" t="s">
        <v>95</v>
      </c>
      <c r="B32" s="95" t="s">
        <v>96</v>
      </c>
      <c r="C32" s="95">
        <v>41</v>
      </c>
      <c r="D32" s="105">
        <v>1</v>
      </c>
    </row>
    <row r="33" spans="1:4">
      <c r="A33" s="95" t="s">
        <v>97</v>
      </c>
      <c r="B33" s="95" t="s">
        <v>98</v>
      </c>
      <c r="C33" s="95">
        <v>24</v>
      </c>
      <c r="D33" s="105">
        <v>1</v>
      </c>
    </row>
    <row r="34" spans="1:4">
      <c r="A34" s="95" t="s">
        <v>99</v>
      </c>
      <c r="B34" s="95" t="s">
        <v>100</v>
      </c>
      <c r="C34" s="95">
        <v>26</v>
      </c>
      <c r="D34" s="105">
        <v>1</v>
      </c>
    </row>
    <row r="35" spans="1:4">
      <c r="A35" s="95" t="s">
        <v>101</v>
      </c>
      <c r="B35" s="95" t="s">
        <v>102</v>
      </c>
      <c r="C35" s="95">
        <v>12</v>
      </c>
      <c r="D35" s="105">
        <v>1</v>
      </c>
    </row>
    <row r="36" spans="1:4">
      <c r="A36" s="95" t="s">
        <v>103</v>
      </c>
      <c r="B36" s="95" t="s">
        <v>104</v>
      </c>
      <c r="C36" s="95">
        <v>6</v>
      </c>
      <c r="D36" s="105">
        <v>1</v>
      </c>
    </row>
    <row r="37" spans="1:4">
      <c r="A37" s="95" t="s">
        <v>105</v>
      </c>
      <c r="B37" s="95" t="s">
        <v>106</v>
      </c>
      <c r="C37" s="95">
        <v>4</v>
      </c>
      <c r="D37" s="105">
        <v>1</v>
      </c>
    </row>
    <row r="38" spans="1:4">
      <c r="A38" s="95" t="s">
        <v>107</v>
      </c>
      <c r="B38" s="95" t="s">
        <v>108</v>
      </c>
      <c r="C38" s="95">
        <v>3</v>
      </c>
      <c r="D38" s="105">
        <v>1</v>
      </c>
    </row>
    <row r="39" spans="1:4">
      <c r="A39" s="95" t="s">
        <v>109</v>
      </c>
      <c r="B39" s="95" t="s">
        <v>110</v>
      </c>
      <c r="C39" s="95">
        <v>2</v>
      </c>
      <c r="D39" s="105">
        <v>1</v>
      </c>
    </row>
    <row r="40" spans="1:4">
      <c r="A40" s="95" t="s">
        <v>111</v>
      </c>
      <c r="B40" s="95" t="s">
        <v>112</v>
      </c>
      <c r="C40" s="95">
        <v>1</v>
      </c>
      <c r="D40" s="105">
        <v>1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S211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1</v>
      </c>
      <c r="B5" s="114" t="str">
        <f>VLOOKUP(A5,'Overzicht locaties'!C:D,2,0)</f>
        <v>ROC Technovium</v>
      </c>
      <c r="C5" s="95" t="s">
        <v>307</v>
      </c>
      <c r="D5" s="6" t="s">
        <v>495</v>
      </c>
      <c r="E5" s="6"/>
      <c r="F5" s="95" t="s">
        <v>311</v>
      </c>
      <c r="G5" s="95" t="s">
        <v>294</v>
      </c>
      <c r="H5" s="95">
        <v>8</v>
      </c>
      <c r="I5" s="115" t="str">
        <f t="shared" ref="I5" si="0">VLOOKUP(H5,cat_omschrijving,2,0)</f>
        <v>Overig / Magazijn / Archief / Berging / Technische ruimte</v>
      </c>
      <c r="J5" s="95" t="s">
        <v>694</v>
      </c>
      <c r="K5" s="116">
        <v>2</v>
      </c>
      <c r="L5" s="115" t="str">
        <f t="shared" ref="L5" si="1">VLOOKUP(K5,Legenda_vloerafwerking,2,0)</f>
        <v>Harde vloeren zonder extra behandeling</v>
      </c>
      <c r="M5" s="118">
        <v>33.1</v>
      </c>
      <c r="N5" s="117">
        <f>M5-O5</f>
        <v>33.1</v>
      </c>
      <c r="O5" s="149">
        <f>IF(H5="nio",M5,0)</f>
        <v>0</v>
      </c>
      <c r="P5" s="119"/>
      <c r="Q5" s="95" t="s">
        <v>101</v>
      </c>
      <c r="R5" s="95"/>
      <c r="S5" s="95"/>
      <c r="T5" s="95"/>
      <c r="U5" s="119"/>
      <c r="V5" s="114" t="str">
        <f t="shared" ref="V5:V24" si="2">IF(H5="nio","_",VLOOKUP(H5,cat_omschrijving,3,0))</f>
        <v>Verkeer</v>
      </c>
      <c r="W5" s="114" t="str">
        <f t="shared" ref="W5:W24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3.9720000000000004</v>
      </c>
      <c r="AB5" s="120">
        <f t="shared" ref="AB5:AB24" si="4">IF(H5="nio","_",AA5*Rekentarief)</f>
        <v>0</v>
      </c>
      <c r="AC5" s="119"/>
      <c r="AD5" s="117" t="str">
        <f t="shared" ref="AD5:AD24" si="5">IF(OR($H5="nio",R5=""),"_",($N5/$Y5)*VLOOKUP(R5,Aanpassing_frequenties,3,0))</f>
        <v>_</v>
      </c>
      <c r="AE5" s="120" t="str">
        <f t="shared" ref="AE5" si="6">IF(OR($H5="nio",R5=""),"_",AD5*Rekentarief30)</f>
        <v>_</v>
      </c>
      <c r="AF5" s="119"/>
      <c r="AG5" s="117" t="str">
        <f t="shared" ref="AG5:AG24" si="7">IF(OR($H5="nio",S5=""),"_",($N5/$Y5)*VLOOKUP(S5,Aanpassing_frequenties,3,0))</f>
        <v>_</v>
      </c>
      <c r="AH5" s="120" t="str">
        <f t="shared" ref="AH5" si="8">IF(OR($H5="nio",S5=""),"_",AG5*Rekentarief50)</f>
        <v>_</v>
      </c>
      <c r="AI5" s="119"/>
      <c r="AJ5" s="117" t="str">
        <f t="shared" ref="AJ5:AJ24" si="9">IF(OR($H5="nio",T5=""),"_",($N5/$Y5)*VLOOKUP(T5,Aanpassing_frequenties,3,0))</f>
        <v>_</v>
      </c>
      <c r="AK5" s="120" t="str">
        <f t="shared" ref="AK5" si="10">IF(OR($H5="nio",T5=""),"_",AJ5*rekentarief150)</f>
        <v>_</v>
      </c>
      <c r="AL5" s="119"/>
      <c r="AM5" s="117">
        <f t="shared" ref="AM5:AM24" si="11">IF(H5="nio","_",SUM(AA5,AD5,AG5,AJ5))</f>
        <v>3.9720000000000004</v>
      </c>
      <c r="AN5" s="120">
        <f t="shared" ref="AN5:AN24" si="12">IF(H5="nio","_",SUM(AB5,AE5,AH5,AK5))</f>
        <v>0</v>
      </c>
      <c r="AO5" s="119"/>
    </row>
    <row r="6" spans="1:45">
      <c r="A6" s="7">
        <v>1</v>
      </c>
      <c r="B6" s="114" t="str">
        <f>VLOOKUP(A6,'Overzicht locaties'!C:D,2,0)</f>
        <v>ROC Technovium</v>
      </c>
      <c r="C6" s="95" t="s">
        <v>307</v>
      </c>
      <c r="D6" s="6" t="s">
        <v>496</v>
      </c>
      <c r="E6" s="6"/>
      <c r="F6" s="95" t="s">
        <v>312</v>
      </c>
      <c r="G6" s="95" t="s">
        <v>294</v>
      </c>
      <c r="H6" s="95">
        <v>8</v>
      </c>
      <c r="I6" s="115" t="str">
        <f t="shared" ref="I6:I21" si="13">VLOOKUP(H6,cat_omschrijving,2,0)</f>
        <v>Overig / Magazijn / Archief / Berging / Technische ruimte</v>
      </c>
      <c r="J6" s="95" t="s">
        <v>694</v>
      </c>
      <c r="K6" s="116">
        <v>2</v>
      </c>
      <c r="L6" s="115" t="str">
        <f t="shared" ref="L6:L18" si="14">VLOOKUP(K6,Legenda_vloerafwerking,2,0)</f>
        <v>Harde vloeren zonder extra behandeling</v>
      </c>
      <c r="M6" s="118">
        <v>31.4</v>
      </c>
      <c r="N6" s="117">
        <f t="shared" ref="N6:N25" si="15">M6-O6</f>
        <v>31.4</v>
      </c>
      <c r="O6" s="149">
        <f t="shared" ref="O6:O25" si="16">IF(H6="nio",M6,0)</f>
        <v>0</v>
      </c>
      <c r="P6" s="119"/>
      <c r="Q6" s="95" t="s">
        <v>101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3.7679999999999998</v>
      </c>
      <c r="AB6" s="120">
        <f t="shared" si="4"/>
        <v>0</v>
      </c>
      <c r="AC6" s="119"/>
      <c r="AD6" s="117" t="str">
        <f t="shared" si="5"/>
        <v>_</v>
      </c>
      <c r="AE6" s="120" t="str">
        <f t="shared" ref="AE6:AE7" si="17">IF(OR($H6="nio",R6=""),"_",AD6*Rekentarief30)</f>
        <v>_</v>
      </c>
      <c r="AF6" s="119"/>
      <c r="AG6" s="117" t="str">
        <f t="shared" si="7"/>
        <v>_</v>
      </c>
      <c r="AH6" s="120" t="str">
        <f t="shared" ref="AH6:AH7" si="18">IF(OR($H6="nio",S6=""),"_",AG6*Rekentarief50)</f>
        <v>_</v>
      </c>
      <c r="AI6" s="119"/>
      <c r="AJ6" s="117" t="str">
        <f t="shared" si="9"/>
        <v>_</v>
      </c>
      <c r="AK6" s="120" t="str">
        <f t="shared" ref="AK6:AK7" si="19">IF(OR($H6="nio",T6=""),"_",AJ6*rekentarief150)</f>
        <v>_</v>
      </c>
      <c r="AL6" s="119"/>
      <c r="AM6" s="117">
        <f t="shared" si="11"/>
        <v>3.7679999999999998</v>
      </c>
      <c r="AN6" s="120">
        <f t="shared" si="12"/>
        <v>0</v>
      </c>
      <c r="AO6" s="119"/>
      <c r="AS6" s="124"/>
    </row>
    <row r="7" spans="1:45">
      <c r="A7" s="7">
        <v>1</v>
      </c>
      <c r="B7" s="114" t="str">
        <f>VLOOKUP(A7,'Overzicht locaties'!C:D,2,0)</f>
        <v>ROC Technovium</v>
      </c>
      <c r="C7" s="95" t="s">
        <v>307</v>
      </c>
      <c r="D7" s="6" t="s">
        <v>497</v>
      </c>
      <c r="E7" s="6"/>
      <c r="F7" s="95" t="s">
        <v>313</v>
      </c>
      <c r="G7" s="95" t="s">
        <v>294</v>
      </c>
      <c r="H7" s="95">
        <v>8</v>
      </c>
      <c r="I7" s="115" t="str">
        <f t="shared" si="13"/>
        <v>Overig / Magazijn / Archief / Berging / Technische ruimte</v>
      </c>
      <c r="J7" s="95" t="s">
        <v>694</v>
      </c>
      <c r="K7" s="116">
        <v>2</v>
      </c>
      <c r="L7" s="115" t="str">
        <f t="shared" si="14"/>
        <v>Harde vloeren zonder extra behandeling</v>
      </c>
      <c r="M7" s="118">
        <v>1940.07</v>
      </c>
      <c r="N7" s="117">
        <f t="shared" si="15"/>
        <v>1940.07</v>
      </c>
      <c r="O7" s="149">
        <f t="shared" si="16"/>
        <v>0</v>
      </c>
      <c r="P7" s="119"/>
      <c r="Q7" s="95" t="s">
        <v>101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>IF(H7="nio","_",(N7/Y7)*VLOOKUP(Q7,Aanpassing_frequenties,3,0))*VLOOKUP(Q7,Aanpassing_frequenties,4,0)</f>
        <v>232.80840000000001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17"/>
        <v>_</v>
      </c>
      <c r="AF7" s="119"/>
      <c r="AG7" s="117" t="str">
        <f t="shared" si="7"/>
        <v>_</v>
      </c>
      <c r="AH7" s="120" t="str">
        <f t="shared" si="18"/>
        <v>_</v>
      </c>
      <c r="AI7" s="119"/>
      <c r="AJ7" s="117" t="str">
        <f t="shared" si="9"/>
        <v>_</v>
      </c>
      <c r="AK7" s="120" t="str">
        <f t="shared" si="19"/>
        <v>_</v>
      </c>
      <c r="AL7" s="119"/>
      <c r="AM7" s="117">
        <f t="shared" si="11"/>
        <v>232.80840000000001</v>
      </c>
      <c r="AN7" s="120">
        <f t="shared" si="12"/>
        <v>0</v>
      </c>
      <c r="AO7" s="119"/>
      <c r="AS7" s="124"/>
    </row>
    <row r="8" spans="1:45">
      <c r="A8" s="7">
        <v>1</v>
      </c>
      <c r="B8" s="114" t="str">
        <f>VLOOKUP(A8,'Overzicht locaties'!C:D,2,0)</f>
        <v>ROC Technovium</v>
      </c>
      <c r="C8" s="95" t="s">
        <v>307</v>
      </c>
      <c r="D8" s="6" t="s">
        <v>498</v>
      </c>
      <c r="E8" s="6"/>
      <c r="F8" s="95" t="s">
        <v>314</v>
      </c>
      <c r="G8" s="95" t="s">
        <v>693</v>
      </c>
      <c r="H8" s="95" t="s">
        <v>72</v>
      </c>
      <c r="I8" s="115" t="str">
        <f t="shared" si="13"/>
        <v>niet in onderhoud</v>
      </c>
      <c r="J8" s="95" t="s">
        <v>694</v>
      </c>
      <c r="K8" s="116">
        <v>2</v>
      </c>
      <c r="L8" s="115" t="str">
        <f t="shared" si="14"/>
        <v>Harde vloeren zonder extra behandeling</v>
      </c>
      <c r="M8" s="118">
        <v>22.05</v>
      </c>
      <c r="N8" s="117">
        <f t="shared" si="15"/>
        <v>0</v>
      </c>
      <c r="O8" s="149">
        <f t="shared" si="16"/>
        <v>22.05</v>
      </c>
      <c r="P8" s="119"/>
      <c r="Q8" s="95"/>
      <c r="R8" s="95"/>
      <c r="S8" s="95"/>
      <c r="T8" s="95"/>
      <c r="U8" s="119"/>
      <c r="V8" s="114" t="str">
        <f t="shared" si="2"/>
        <v>_</v>
      </c>
      <c r="W8" s="114" t="str">
        <f t="shared" si="3"/>
        <v>_</v>
      </c>
      <c r="X8" s="119"/>
      <c r="Y8" s="101">
        <v>100</v>
      </c>
      <c r="Z8" s="119"/>
      <c r="AA8" s="117" t="e">
        <f>IF(H8="nio","_",(N8/Y8)*VLOOKUP(Q8,Aanpassing_frequenties,3,0))*VLOOKUP(Q8,Aanpassing_frequenties,4,0)</f>
        <v>#VALUE!</v>
      </c>
      <c r="AB8" s="120" t="str">
        <f t="shared" si="4"/>
        <v>_</v>
      </c>
      <c r="AC8" s="119"/>
      <c r="AD8" s="117" t="str">
        <f t="shared" si="5"/>
        <v>_</v>
      </c>
      <c r="AE8" s="120" t="str">
        <f t="shared" ref="AE8:AE24" si="20">IF(OR($H8="nio",R8=""),"_",AD8*Rekentarief30)</f>
        <v>_</v>
      </c>
      <c r="AF8" s="119"/>
      <c r="AG8" s="117" t="str">
        <f t="shared" si="7"/>
        <v>_</v>
      </c>
      <c r="AH8" s="120" t="str">
        <f t="shared" ref="AH8:AH24" si="21">IF(OR($H8="nio",S8=""),"_",AG8*Rekentarief50)</f>
        <v>_</v>
      </c>
      <c r="AI8" s="119"/>
      <c r="AJ8" s="117" t="str">
        <f t="shared" si="9"/>
        <v>_</v>
      </c>
      <c r="AK8" s="120" t="str">
        <f t="shared" ref="AK8:AK24" si="22">IF(OR($H8="nio",T8=""),"_",AJ8*rekentarief150)</f>
        <v>_</v>
      </c>
      <c r="AL8" s="119"/>
      <c r="AM8" s="117" t="str">
        <f t="shared" si="11"/>
        <v>_</v>
      </c>
      <c r="AN8" s="120" t="str">
        <f t="shared" si="12"/>
        <v>_</v>
      </c>
      <c r="AO8" s="119"/>
      <c r="AS8" s="124"/>
    </row>
    <row r="9" spans="1:45">
      <c r="A9" s="7">
        <v>1</v>
      </c>
      <c r="B9" s="114" t="str">
        <f>VLOOKUP(A9,'Overzicht locaties'!C:D,2,0)</f>
        <v>ROC Technovium</v>
      </c>
      <c r="C9" s="95" t="s">
        <v>307</v>
      </c>
      <c r="D9" s="6" t="s">
        <v>499</v>
      </c>
      <c r="E9" s="6"/>
      <c r="F9" s="95" t="s">
        <v>315</v>
      </c>
      <c r="G9" s="95" t="s">
        <v>693</v>
      </c>
      <c r="H9" s="95" t="s">
        <v>72</v>
      </c>
      <c r="I9" s="115" t="str">
        <f t="shared" si="13"/>
        <v>niet in onderhoud</v>
      </c>
      <c r="J9" s="95" t="s">
        <v>694</v>
      </c>
      <c r="K9" s="116">
        <v>2</v>
      </c>
      <c r="L9" s="115" t="str">
        <f t="shared" si="14"/>
        <v>Harde vloeren zonder extra behandeling</v>
      </c>
      <c r="M9" s="118">
        <v>37.5</v>
      </c>
      <c r="N9" s="117">
        <f t="shared" si="15"/>
        <v>0</v>
      </c>
      <c r="O9" s="149">
        <f t="shared" si="16"/>
        <v>37.5</v>
      </c>
      <c r="P9" s="119"/>
      <c r="Q9" s="95"/>
      <c r="R9" s="95"/>
      <c r="S9" s="95"/>
      <c r="T9" s="95"/>
      <c r="U9" s="119"/>
      <c r="V9" s="114" t="str">
        <f t="shared" si="2"/>
        <v>_</v>
      </c>
      <c r="W9" s="114" t="str">
        <f t="shared" si="3"/>
        <v>_</v>
      </c>
      <c r="X9" s="119"/>
      <c r="Y9" s="101">
        <v>100</v>
      </c>
      <c r="Z9" s="119"/>
      <c r="AA9" s="117" t="e">
        <f>IF(H9="nio","_",(N9/Y9)*VLOOKUP(Q9,Aanpassing_frequenties,3,0))*VLOOKUP(Q9,Aanpassing_frequenties,4,0)</f>
        <v>#VALUE!</v>
      </c>
      <c r="AB9" s="120" t="str">
        <f t="shared" si="4"/>
        <v>_</v>
      </c>
      <c r="AC9" s="119"/>
      <c r="AD9" s="117" t="str">
        <f t="shared" si="5"/>
        <v>_</v>
      </c>
      <c r="AE9" s="120" t="str">
        <f t="shared" si="20"/>
        <v>_</v>
      </c>
      <c r="AF9" s="119"/>
      <c r="AG9" s="117" t="str">
        <f t="shared" si="7"/>
        <v>_</v>
      </c>
      <c r="AH9" s="120" t="str">
        <f t="shared" si="21"/>
        <v>_</v>
      </c>
      <c r="AI9" s="119"/>
      <c r="AJ9" s="117" t="str">
        <f t="shared" si="9"/>
        <v>_</v>
      </c>
      <c r="AK9" s="120" t="str">
        <f t="shared" si="22"/>
        <v>_</v>
      </c>
      <c r="AL9" s="119"/>
      <c r="AM9" s="117" t="str">
        <f t="shared" si="11"/>
        <v>_</v>
      </c>
      <c r="AN9" s="120" t="str">
        <f t="shared" si="12"/>
        <v>_</v>
      </c>
      <c r="AO9" s="119"/>
      <c r="AS9" s="124"/>
    </row>
    <row r="10" spans="1:45">
      <c r="A10" s="7">
        <v>1</v>
      </c>
      <c r="B10" s="114" t="str">
        <f>VLOOKUP(A10,'Overzicht locaties'!C:D,2,0)</f>
        <v>ROC Technovium</v>
      </c>
      <c r="C10" s="95" t="s">
        <v>308</v>
      </c>
      <c r="D10" s="6" t="s">
        <v>500</v>
      </c>
      <c r="E10" s="6" t="s">
        <v>501</v>
      </c>
      <c r="F10" s="95" t="s">
        <v>316</v>
      </c>
      <c r="G10" s="95" t="s">
        <v>693</v>
      </c>
      <c r="H10" s="95">
        <v>3</v>
      </c>
      <c r="I10" s="115" t="str">
        <f t="shared" si="13"/>
        <v>Verkeersruimte / Garderobe / Wachtruimte</v>
      </c>
      <c r="J10" s="95" t="s">
        <v>694</v>
      </c>
      <c r="K10" s="116">
        <v>2</v>
      </c>
      <c r="L10" s="115" t="str">
        <f t="shared" si="14"/>
        <v>Harde vloeren zonder extra behandeling</v>
      </c>
      <c r="M10" s="118">
        <v>28.9</v>
      </c>
      <c r="N10" s="117">
        <f t="shared" si="15"/>
        <v>28.9</v>
      </c>
      <c r="O10" s="149">
        <f t="shared" si="16"/>
        <v>0</v>
      </c>
      <c r="P10" s="119"/>
      <c r="Q10" s="95" t="s">
        <v>101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3.468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20"/>
        <v>_</v>
      </c>
      <c r="AF10" s="119"/>
      <c r="AG10" s="117" t="str">
        <f t="shared" si="7"/>
        <v>_</v>
      </c>
      <c r="AH10" s="120" t="str">
        <f t="shared" si="21"/>
        <v>_</v>
      </c>
      <c r="AI10" s="119"/>
      <c r="AJ10" s="117" t="str">
        <f t="shared" si="9"/>
        <v>_</v>
      </c>
      <c r="AK10" s="120" t="str">
        <f t="shared" si="22"/>
        <v>_</v>
      </c>
      <c r="AL10" s="119"/>
      <c r="AM10" s="117">
        <f t="shared" si="11"/>
        <v>3.468</v>
      </c>
      <c r="AN10" s="120">
        <f t="shared" si="12"/>
        <v>0</v>
      </c>
      <c r="AO10" s="119"/>
      <c r="AS10" s="124"/>
    </row>
    <row r="11" spans="1:45">
      <c r="A11" s="7">
        <v>1</v>
      </c>
      <c r="B11" s="114" t="str">
        <f>VLOOKUP(A11,'Overzicht locaties'!C:D,2,0)</f>
        <v>ROC Technovium</v>
      </c>
      <c r="C11" s="95" t="s">
        <v>308</v>
      </c>
      <c r="D11" s="6" t="s">
        <v>502</v>
      </c>
      <c r="E11" s="6" t="s">
        <v>503</v>
      </c>
      <c r="F11" s="95" t="s">
        <v>317</v>
      </c>
      <c r="G11" s="95" t="s">
        <v>693</v>
      </c>
      <c r="H11" s="95" t="s">
        <v>72</v>
      </c>
      <c r="I11" s="115" t="str">
        <f t="shared" ref="I11" si="23">VLOOKUP(H11,cat_omschrijving,2,0)</f>
        <v>niet in onderhoud</v>
      </c>
      <c r="J11" s="95" t="s">
        <v>694</v>
      </c>
      <c r="K11" s="116">
        <v>2</v>
      </c>
      <c r="L11" s="115" t="str">
        <f t="shared" ref="L11" si="24">VLOOKUP(K11,Legenda_vloerafwerking,2,0)</f>
        <v>Harde vloeren zonder extra behandeling</v>
      </c>
      <c r="M11" s="118">
        <v>29.3</v>
      </c>
      <c r="N11" s="117">
        <f t="shared" si="15"/>
        <v>0</v>
      </c>
      <c r="O11" s="149">
        <f t="shared" si="16"/>
        <v>29.3</v>
      </c>
      <c r="P11" s="119"/>
      <c r="Q11" s="95"/>
      <c r="R11" s="95"/>
      <c r="S11" s="95"/>
      <c r="T11" s="95"/>
      <c r="U11" s="119"/>
      <c r="V11" s="114" t="str">
        <f t="shared" si="2"/>
        <v>_</v>
      </c>
      <c r="W11" s="114" t="str">
        <f t="shared" si="3"/>
        <v>_</v>
      </c>
      <c r="X11" s="119"/>
      <c r="Y11" s="101">
        <v>100</v>
      </c>
      <c r="Z11" s="119"/>
      <c r="AA11" s="117" t="e">
        <f>IF(H11="nio","_",(N11/Y11)*VLOOKUP(Q11,Aanpassing_frequenties,3,0))*VLOOKUP(Q11,Aanpassing_frequenties,4,0)</f>
        <v>#VALUE!</v>
      </c>
      <c r="AB11" s="120" t="str">
        <f t="shared" si="4"/>
        <v>_</v>
      </c>
      <c r="AC11" s="119"/>
      <c r="AD11" s="117" t="str">
        <f t="shared" si="5"/>
        <v>_</v>
      </c>
      <c r="AE11" s="120" t="str">
        <f t="shared" si="20"/>
        <v>_</v>
      </c>
      <c r="AF11" s="119"/>
      <c r="AG11" s="117" t="str">
        <f t="shared" si="7"/>
        <v>_</v>
      </c>
      <c r="AH11" s="120" t="str">
        <f t="shared" si="21"/>
        <v>_</v>
      </c>
      <c r="AI11" s="119"/>
      <c r="AJ11" s="117" t="str">
        <f t="shared" si="9"/>
        <v>_</v>
      </c>
      <c r="AK11" s="120" t="str">
        <f t="shared" si="22"/>
        <v>_</v>
      </c>
      <c r="AL11" s="119"/>
      <c r="AM11" s="117" t="str">
        <f t="shared" si="11"/>
        <v>_</v>
      </c>
      <c r="AN11" s="120" t="str">
        <f t="shared" si="12"/>
        <v>_</v>
      </c>
      <c r="AO11" s="119"/>
      <c r="AS11" s="124"/>
    </row>
    <row r="12" spans="1:45">
      <c r="A12" s="7">
        <v>1</v>
      </c>
      <c r="B12" s="114" t="str">
        <f>VLOOKUP(A12,'Overzicht locaties'!C:D,2,0)</f>
        <v>ROC Technovium</v>
      </c>
      <c r="C12" s="95" t="s">
        <v>308</v>
      </c>
      <c r="D12" s="6" t="s">
        <v>504</v>
      </c>
      <c r="E12" s="6" t="s">
        <v>505</v>
      </c>
      <c r="F12" s="95" t="s">
        <v>318</v>
      </c>
      <c r="G12" s="95" t="s">
        <v>693</v>
      </c>
      <c r="H12" s="95">
        <v>3</v>
      </c>
      <c r="I12" s="115" t="str">
        <f t="shared" si="13"/>
        <v>Verkeersruimte / Garderobe / Wachtruimte</v>
      </c>
      <c r="J12" s="95" t="s">
        <v>694</v>
      </c>
      <c r="K12" s="116">
        <v>2</v>
      </c>
      <c r="L12" s="115" t="str">
        <f t="shared" si="14"/>
        <v>Harde vloeren zonder extra behandeling</v>
      </c>
      <c r="M12" s="118">
        <v>33.1</v>
      </c>
      <c r="N12" s="117">
        <f t="shared" si="15"/>
        <v>33.1</v>
      </c>
      <c r="O12" s="149">
        <f t="shared" si="16"/>
        <v>0</v>
      </c>
      <c r="P12" s="119"/>
      <c r="Q12" s="95" t="s">
        <v>101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3.9720000000000004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20"/>
        <v>_</v>
      </c>
      <c r="AF12" s="119"/>
      <c r="AG12" s="117" t="str">
        <f t="shared" si="7"/>
        <v>_</v>
      </c>
      <c r="AH12" s="120" t="str">
        <f t="shared" si="21"/>
        <v>_</v>
      </c>
      <c r="AI12" s="119"/>
      <c r="AJ12" s="117" t="str">
        <f t="shared" si="9"/>
        <v>_</v>
      </c>
      <c r="AK12" s="120" t="str">
        <f t="shared" si="22"/>
        <v>_</v>
      </c>
      <c r="AL12" s="119"/>
      <c r="AM12" s="117">
        <f t="shared" si="11"/>
        <v>3.9720000000000004</v>
      </c>
      <c r="AN12" s="120">
        <f t="shared" si="12"/>
        <v>0</v>
      </c>
      <c r="AO12" s="119"/>
      <c r="AS12" s="124"/>
    </row>
    <row r="13" spans="1:45">
      <c r="A13" s="7">
        <v>1</v>
      </c>
      <c r="B13" s="114" t="str">
        <f>VLOOKUP(A13,'Overzicht locaties'!C:D,2,0)</f>
        <v>ROC Technovium</v>
      </c>
      <c r="C13" s="95" t="s">
        <v>308</v>
      </c>
      <c r="D13" s="6" t="s">
        <v>506</v>
      </c>
      <c r="E13" s="6" t="s">
        <v>507</v>
      </c>
      <c r="F13" s="95" t="s">
        <v>319</v>
      </c>
      <c r="G13" s="95" t="s">
        <v>294</v>
      </c>
      <c r="H13" s="95">
        <v>8</v>
      </c>
      <c r="I13" s="115" t="str">
        <f t="shared" si="13"/>
        <v>Overig / Magazijn / Archief / Berging / Technische ruimte</v>
      </c>
      <c r="J13" s="95" t="s">
        <v>694</v>
      </c>
      <c r="K13" s="116">
        <v>2</v>
      </c>
      <c r="L13" s="115" t="str">
        <f t="shared" si="14"/>
        <v>Harde vloeren zonder extra behandeling</v>
      </c>
      <c r="M13" s="118">
        <v>923.1</v>
      </c>
      <c r="N13" s="117">
        <f t="shared" si="15"/>
        <v>923.1</v>
      </c>
      <c r="O13" s="149">
        <f t="shared" si="16"/>
        <v>0</v>
      </c>
      <c r="P13" s="119"/>
      <c r="Q13" s="95" t="s">
        <v>101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110.77199999999999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20"/>
        <v>_</v>
      </c>
      <c r="AF13" s="119"/>
      <c r="AG13" s="117" t="str">
        <f t="shared" si="7"/>
        <v>_</v>
      </c>
      <c r="AH13" s="120" t="str">
        <f t="shared" si="21"/>
        <v>_</v>
      </c>
      <c r="AI13" s="119"/>
      <c r="AJ13" s="117" t="str">
        <f t="shared" si="9"/>
        <v>_</v>
      </c>
      <c r="AK13" s="120" t="str">
        <f t="shared" si="22"/>
        <v>_</v>
      </c>
      <c r="AL13" s="119"/>
      <c r="AM13" s="117">
        <f t="shared" si="11"/>
        <v>110.77199999999999</v>
      </c>
      <c r="AN13" s="120">
        <f t="shared" si="12"/>
        <v>0</v>
      </c>
      <c r="AO13" s="119"/>
      <c r="AS13" s="124"/>
    </row>
    <row r="14" spans="1:45">
      <c r="A14" s="7">
        <v>1</v>
      </c>
      <c r="B14" s="114" t="str">
        <f>VLOOKUP(A14,'Overzicht locaties'!C:D,2,0)</f>
        <v>ROC Technovium</v>
      </c>
      <c r="C14" s="95" t="s">
        <v>308</v>
      </c>
      <c r="D14" s="6"/>
      <c r="E14" s="6"/>
      <c r="F14" s="95" t="s">
        <v>320</v>
      </c>
      <c r="G14" s="95" t="s">
        <v>294</v>
      </c>
      <c r="H14" s="95">
        <v>8</v>
      </c>
      <c r="I14" s="115" t="str">
        <f t="shared" si="13"/>
        <v>Overig / Magazijn / Archief / Berging / Technische ruimte</v>
      </c>
      <c r="J14" s="95" t="s">
        <v>694</v>
      </c>
      <c r="K14" s="116">
        <v>2</v>
      </c>
      <c r="L14" s="115" t="str">
        <f t="shared" si="14"/>
        <v>Harde vloeren zonder extra behandeling</v>
      </c>
      <c r="M14" s="118">
        <v>137.6</v>
      </c>
      <c r="N14" s="117">
        <f t="shared" si="15"/>
        <v>137.6</v>
      </c>
      <c r="O14" s="149">
        <f t="shared" si="16"/>
        <v>0</v>
      </c>
      <c r="P14" s="119"/>
      <c r="Q14" s="95" t="s">
        <v>101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16.512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20"/>
        <v>_</v>
      </c>
      <c r="AF14" s="119"/>
      <c r="AG14" s="117" t="str">
        <f t="shared" si="7"/>
        <v>_</v>
      </c>
      <c r="AH14" s="120" t="str">
        <f t="shared" si="21"/>
        <v>_</v>
      </c>
      <c r="AI14" s="119"/>
      <c r="AJ14" s="117" t="str">
        <f t="shared" si="9"/>
        <v>_</v>
      </c>
      <c r="AK14" s="120" t="str">
        <f t="shared" si="22"/>
        <v>_</v>
      </c>
      <c r="AL14" s="119"/>
      <c r="AM14" s="117">
        <f t="shared" si="11"/>
        <v>16.512</v>
      </c>
      <c r="AN14" s="120">
        <f t="shared" si="12"/>
        <v>0</v>
      </c>
      <c r="AO14" s="119"/>
      <c r="AS14" s="124"/>
    </row>
    <row r="15" spans="1:45">
      <c r="A15" s="7">
        <v>1</v>
      </c>
      <c r="B15" s="114" t="str">
        <f>VLOOKUP(A15,'Overzicht locaties'!C:D,2,0)</f>
        <v>ROC Technovium</v>
      </c>
      <c r="C15" s="95" t="s">
        <v>308</v>
      </c>
      <c r="D15" s="6" t="s">
        <v>508</v>
      </c>
      <c r="E15" s="6" t="s">
        <v>509</v>
      </c>
      <c r="F15" s="95" t="s">
        <v>321</v>
      </c>
      <c r="G15" s="95" t="s">
        <v>294</v>
      </c>
      <c r="H15" s="95">
        <v>8</v>
      </c>
      <c r="I15" s="115" t="str">
        <f t="shared" si="13"/>
        <v>Overig / Magazijn / Archief / Berging / Technische ruimte</v>
      </c>
      <c r="J15" s="95" t="s">
        <v>694</v>
      </c>
      <c r="K15" s="116">
        <v>2</v>
      </c>
      <c r="L15" s="115" t="str">
        <f t="shared" si="14"/>
        <v>Harde vloeren zonder extra behandeling</v>
      </c>
      <c r="M15" s="118">
        <v>63.3</v>
      </c>
      <c r="N15" s="117">
        <f t="shared" si="15"/>
        <v>63.3</v>
      </c>
      <c r="O15" s="149">
        <f t="shared" si="16"/>
        <v>0</v>
      </c>
      <c r="P15" s="119"/>
      <c r="Q15" s="95" t="s">
        <v>101</v>
      </c>
      <c r="R15" s="95"/>
      <c r="S15" s="95"/>
      <c r="T15" s="95"/>
      <c r="U15" s="119"/>
      <c r="V15" s="114" t="str">
        <f t="shared" si="2"/>
        <v>Verkeer</v>
      </c>
      <c r="W15" s="114" t="str">
        <f t="shared" si="3"/>
        <v>AQL 7%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7.5960000000000001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20"/>
        <v>_</v>
      </c>
      <c r="AF15" s="119"/>
      <c r="AG15" s="117" t="str">
        <f t="shared" si="7"/>
        <v>_</v>
      </c>
      <c r="AH15" s="120" t="str">
        <f t="shared" si="21"/>
        <v>_</v>
      </c>
      <c r="AI15" s="119"/>
      <c r="AJ15" s="117" t="str">
        <f t="shared" si="9"/>
        <v>_</v>
      </c>
      <c r="AK15" s="120" t="str">
        <f t="shared" si="22"/>
        <v>_</v>
      </c>
      <c r="AL15" s="119"/>
      <c r="AM15" s="117">
        <f t="shared" si="11"/>
        <v>7.5960000000000001</v>
      </c>
      <c r="AN15" s="120">
        <f t="shared" si="12"/>
        <v>0</v>
      </c>
      <c r="AO15" s="119"/>
      <c r="AS15" s="124"/>
    </row>
    <row r="16" spans="1:45">
      <c r="A16" s="7">
        <v>1</v>
      </c>
      <c r="B16" s="114" t="str">
        <f>VLOOKUP(A16,'Overzicht locaties'!C:D,2,0)</f>
        <v>ROC Technovium</v>
      </c>
      <c r="C16" s="95" t="s">
        <v>308</v>
      </c>
      <c r="D16" s="6"/>
      <c r="E16" s="6"/>
      <c r="F16" s="95" t="s">
        <v>322</v>
      </c>
      <c r="G16" s="95" t="s">
        <v>294</v>
      </c>
      <c r="H16" s="95">
        <v>8</v>
      </c>
      <c r="I16" s="115" t="str">
        <f t="shared" si="13"/>
        <v>Overig / Magazijn / Archief / Berging / Technische ruimte</v>
      </c>
      <c r="J16" s="95" t="s">
        <v>694</v>
      </c>
      <c r="K16" s="116">
        <v>2</v>
      </c>
      <c r="L16" s="115" t="str">
        <f t="shared" si="14"/>
        <v>Harde vloeren zonder extra behandeling</v>
      </c>
      <c r="M16" s="118">
        <v>115.8</v>
      </c>
      <c r="N16" s="117">
        <f t="shared" si="15"/>
        <v>115.8</v>
      </c>
      <c r="O16" s="149">
        <f t="shared" si="16"/>
        <v>0</v>
      </c>
      <c r="P16" s="119"/>
      <c r="Q16" s="95" t="s">
        <v>101</v>
      </c>
      <c r="R16" s="95"/>
      <c r="S16" s="95"/>
      <c r="T16" s="95"/>
      <c r="U16" s="119"/>
      <c r="V16" s="114" t="str">
        <f t="shared" si="2"/>
        <v>Verkeer</v>
      </c>
      <c r="W16" s="114" t="str">
        <f t="shared" si="3"/>
        <v>AQL 7%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13.895999999999999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20"/>
        <v>_</v>
      </c>
      <c r="AF16" s="119"/>
      <c r="AG16" s="117" t="str">
        <f t="shared" si="7"/>
        <v>_</v>
      </c>
      <c r="AH16" s="120" t="str">
        <f t="shared" si="21"/>
        <v>_</v>
      </c>
      <c r="AI16" s="119"/>
      <c r="AJ16" s="117" t="str">
        <f t="shared" si="9"/>
        <v>_</v>
      </c>
      <c r="AK16" s="120" t="str">
        <f t="shared" si="22"/>
        <v>_</v>
      </c>
      <c r="AL16" s="119"/>
      <c r="AM16" s="117">
        <f t="shared" si="11"/>
        <v>13.895999999999999</v>
      </c>
      <c r="AN16" s="120">
        <f t="shared" si="12"/>
        <v>0</v>
      </c>
      <c r="AO16" s="119"/>
      <c r="AS16" s="124"/>
    </row>
    <row r="17" spans="1:45">
      <c r="A17" s="7">
        <v>1</v>
      </c>
      <c r="B17" s="114" t="str">
        <f>VLOOKUP(A17,'Overzicht locaties'!C:D,2,0)</f>
        <v>ROC Technovium</v>
      </c>
      <c r="C17" s="95" t="s">
        <v>308</v>
      </c>
      <c r="D17" s="6" t="s">
        <v>510</v>
      </c>
      <c r="E17" s="6" t="s">
        <v>511</v>
      </c>
      <c r="F17" s="95" t="s">
        <v>164</v>
      </c>
      <c r="G17" s="95" t="s">
        <v>293</v>
      </c>
      <c r="H17" s="95">
        <v>3</v>
      </c>
      <c r="I17" s="115" t="str">
        <f t="shared" si="13"/>
        <v>Verkeersruimte / Garderobe / Wachtruimte</v>
      </c>
      <c r="J17" s="95" t="s">
        <v>695</v>
      </c>
      <c r="K17" s="116">
        <v>3</v>
      </c>
      <c r="L17" s="115" t="str">
        <f t="shared" si="14"/>
        <v>Harde vloer zonder polymeer beschermlaag, met behandeling</v>
      </c>
      <c r="M17" s="118">
        <v>225.5</v>
      </c>
      <c r="N17" s="117">
        <f t="shared" si="15"/>
        <v>225.5</v>
      </c>
      <c r="O17" s="149">
        <f t="shared" si="16"/>
        <v>0</v>
      </c>
      <c r="P17" s="119"/>
      <c r="Q17" s="95" t="s">
        <v>87</v>
      </c>
      <c r="R17" s="95"/>
      <c r="S17" s="95"/>
      <c r="T17" s="95"/>
      <c r="U17" s="119"/>
      <c r="V17" s="114" t="str">
        <f t="shared" si="2"/>
        <v>Verkeer</v>
      </c>
      <c r="W17" s="114" t="str">
        <f t="shared" si="3"/>
        <v>AQL 7%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462.27499999999998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ref="AE17:AE18" si="25">IF(OR($H17="nio",R17=""),"_",AD17*Rekentarief30)</f>
        <v>_</v>
      </c>
      <c r="AF17" s="119"/>
      <c r="AG17" s="117" t="str">
        <f t="shared" si="7"/>
        <v>_</v>
      </c>
      <c r="AH17" s="120" t="str">
        <f t="shared" ref="AH17:AH18" si="26">IF(OR($H17="nio",S17=""),"_",AG17*Rekentarief50)</f>
        <v>_</v>
      </c>
      <c r="AI17" s="119"/>
      <c r="AJ17" s="117" t="str">
        <f t="shared" si="9"/>
        <v>_</v>
      </c>
      <c r="AK17" s="120" t="str">
        <f t="shared" ref="AK17:AK18" si="27">IF(OR($H17="nio",T17=""),"_",AJ17*rekentarief150)</f>
        <v>_</v>
      </c>
      <c r="AL17" s="119"/>
      <c r="AM17" s="117">
        <f t="shared" si="11"/>
        <v>462.27499999999998</v>
      </c>
      <c r="AN17" s="120">
        <f t="shared" si="12"/>
        <v>0</v>
      </c>
      <c r="AO17" s="119"/>
      <c r="AS17" s="124"/>
    </row>
    <row r="18" spans="1:45">
      <c r="A18" s="7">
        <v>1</v>
      </c>
      <c r="B18" s="114" t="str">
        <f>VLOOKUP(A18,'Overzicht locaties'!C:D,2,0)</f>
        <v>ROC Technovium</v>
      </c>
      <c r="C18" s="95" t="s">
        <v>308</v>
      </c>
      <c r="D18" s="6" t="s">
        <v>510</v>
      </c>
      <c r="E18" s="6" t="s">
        <v>510</v>
      </c>
      <c r="F18" s="95" t="s">
        <v>323</v>
      </c>
      <c r="G18" s="95" t="s">
        <v>293</v>
      </c>
      <c r="H18" s="95">
        <v>3</v>
      </c>
      <c r="I18" s="115" t="str">
        <f t="shared" si="13"/>
        <v>Verkeersruimte / Garderobe / Wachtruimte</v>
      </c>
      <c r="J18" s="95" t="s">
        <v>695</v>
      </c>
      <c r="K18" s="116">
        <v>3</v>
      </c>
      <c r="L18" s="115" t="str">
        <f t="shared" si="14"/>
        <v>Harde vloer zonder polymeer beschermlaag, met behandeling</v>
      </c>
      <c r="M18" s="118">
        <v>15.5</v>
      </c>
      <c r="N18" s="117">
        <f t="shared" si="15"/>
        <v>15.5</v>
      </c>
      <c r="O18" s="149">
        <f t="shared" si="16"/>
        <v>0</v>
      </c>
      <c r="P18" s="119"/>
      <c r="Q18" s="95" t="s">
        <v>87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31.774999999999999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25"/>
        <v>_</v>
      </c>
      <c r="AF18" s="119"/>
      <c r="AG18" s="117" t="str">
        <f t="shared" si="7"/>
        <v>_</v>
      </c>
      <c r="AH18" s="120" t="str">
        <f t="shared" si="26"/>
        <v>_</v>
      </c>
      <c r="AI18" s="119"/>
      <c r="AJ18" s="117" t="str">
        <f t="shared" si="9"/>
        <v>_</v>
      </c>
      <c r="AK18" s="120" t="str">
        <f t="shared" si="27"/>
        <v>_</v>
      </c>
      <c r="AL18" s="119"/>
      <c r="AM18" s="117">
        <f t="shared" si="11"/>
        <v>31.774999999999999</v>
      </c>
      <c r="AN18" s="120">
        <f t="shared" si="12"/>
        <v>0</v>
      </c>
      <c r="AO18" s="119"/>
      <c r="AS18" s="124"/>
    </row>
    <row r="19" spans="1:45">
      <c r="A19" s="7">
        <v>1</v>
      </c>
      <c r="B19" s="114" t="str">
        <f>VLOOKUP(A19,'Overzicht locaties'!C:D,2,0)</f>
        <v>ROC Technovium</v>
      </c>
      <c r="C19" s="95" t="s">
        <v>308</v>
      </c>
      <c r="D19" s="6"/>
      <c r="E19" s="6"/>
      <c r="F19" s="95" t="s">
        <v>324</v>
      </c>
      <c r="G19" s="95" t="s">
        <v>293</v>
      </c>
      <c r="H19" s="95">
        <v>3</v>
      </c>
      <c r="I19" s="115" t="str">
        <f t="shared" ref="I19:I20" si="28">VLOOKUP(H19,cat_omschrijving,2,0)</f>
        <v>Verkeersruimte / Garderobe / Wachtruimte</v>
      </c>
      <c r="J19" s="95" t="s">
        <v>696</v>
      </c>
      <c r="K19" s="116">
        <v>3</v>
      </c>
      <c r="L19" s="115" t="str">
        <f t="shared" ref="L19:L82" si="29">VLOOKUP(K19,Legenda_vloerafwerking,2,0)</f>
        <v>Harde vloer zonder polymeer beschermlaag, met behandeling</v>
      </c>
      <c r="M19" s="118">
        <v>44.6</v>
      </c>
      <c r="N19" s="117">
        <f t="shared" si="15"/>
        <v>44.6</v>
      </c>
      <c r="O19" s="149">
        <f t="shared" si="16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91.43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ref="AE19:AE20" si="30">IF(OR($H19="nio",R19=""),"_",AD19*Rekentarief30)</f>
        <v>_</v>
      </c>
      <c r="AF19" s="119"/>
      <c r="AG19" s="117" t="str">
        <f t="shared" si="7"/>
        <v>_</v>
      </c>
      <c r="AH19" s="120" t="str">
        <f t="shared" ref="AH19:AH20" si="31">IF(OR($H19="nio",S19=""),"_",AG19*Rekentarief50)</f>
        <v>_</v>
      </c>
      <c r="AI19" s="119"/>
      <c r="AJ19" s="117" t="str">
        <f t="shared" si="9"/>
        <v>_</v>
      </c>
      <c r="AK19" s="120" t="str">
        <f t="shared" ref="AK19:AK20" si="32">IF(OR($H19="nio",T19=""),"_",AJ19*rekentarief150)</f>
        <v>_</v>
      </c>
      <c r="AL19" s="119"/>
      <c r="AM19" s="117">
        <f t="shared" si="11"/>
        <v>91.43</v>
      </c>
      <c r="AN19" s="120">
        <f t="shared" si="12"/>
        <v>0</v>
      </c>
      <c r="AO19" s="119"/>
      <c r="AS19" s="124"/>
    </row>
    <row r="20" spans="1:45">
      <c r="A20" s="7">
        <v>1</v>
      </c>
      <c r="B20" s="114" t="str">
        <f>VLOOKUP(A20,'Overzicht locaties'!C:D,2,0)</f>
        <v>ROC Technovium</v>
      </c>
      <c r="C20" s="95" t="s">
        <v>308</v>
      </c>
      <c r="D20" s="6" t="s">
        <v>512</v>
      </c>
      <c r="E20" s="6" t="s">
        <v>513</v>
      </c>
      <c r="F20" s="95" t="s">
        <v>325</v>
      </c>
      <c r="G20" s="95" t="s">
        <v>294</v>
      </c>
      <c r="H20" s="95">
        <v>6</v>
      </c>
      <c r="I20" s="115" t="str">
        <f t="shared" si="28"/>
        <v>Leslokalen theorie</v>
      </c>
      <c r="J20" s="95" t="s">
        <v>696</v>
      </c>
      <c r="K20" s="116">
        <v>3</v>
      </c>
      <c r="L20" s="115" t="str">
        <f t="shared" si="29"/>
        <v>Harde vloer zonder polymeer beschermlaag, met behandeling</v>
      </c>
      <c r="M20" s="118">
        <v>49.4</v>
      </c>
      <c r="N20" s="117">
        <f t="shared" si="15"/>
        <v>49.4</v>
      </c>
      <c r="O20" s="149">
        <f t="shared" si="16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Les</v>
      </c>
      <c r="W20" s="114" t="str">
        <f t="shared" si="3"/>
        <v>AQL 7%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101.27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30"/>
        <v>_</v>
      </c>
      <c r="AF20" s="119"/>
      <c r="AG20" s="117" t="str">
        <f t="shared" si="7"/>
        <v>_</v>
      </c>
      <c r="AH20" s="120" t="str">
        <f t="shared" si="31"/>
        <v>_</v>
      </c>
      <c r="AI20" s="119"/>
      <c r="AJ20" s="117" t="str">
        <f t="shared" si="9"/>
        <v>_</v>
      </c>
      <c r="AK20" s="120" t="str">
        <f t="shared" si="32"/>
        <v>_</v>
      </c>
      <c r="AL20" s="119"/>
      <c r="AM20" s="117">
        <f t="shared" si="11"/>
        <v>101.27</v>
      </c>
      <c r="AN20" s="120">
        <f t="shared" si="12"/>
        <v>0</v>
      </c>
      <c r="AO20" s="119"/>
      <c r="AS20" s="124"/>
    </row>
    <row r="21" spans="1:45">
      <c r="A21" s="7">
        <v>1</v>
      </c>
      <c r="B21" s="114" t="str">
        <f>VLOOKUP(A21,'Overzicht locaties'!C:D,2,0)</f>
        <v>ROC Technovium</v>
      </c>
      <c r="C21" s="95" t="s">
        <v>308</v>
      </c>
      <c r="D21" s="6" t="s">
        <v>514</v>
      </c>
      <c r="E21" s="6" t="s">
        <v>515</v>
      </c>
      <c r="F21" s="95" t="s">
        <v>325</v>
      </c>
      <c r="G21" s="95" t="s">
        <v>294</v>
      </c>
      <c r="H21" s="95">
        <v>6</v>
      </c>
      <c r="I21" s="115" t="str">
        <f t="shared" si="13"/>
        <v>Leslokalen theorie</v>
      </c>
      <c r="J21" s="95" t="s">
        <v>696</v>
      </c>
      <c r="K21" s="116">
        <v>3</v>
      </c>
      <c r="L21" s="115" t="str">
        <f t="shared" si="29"/>
        <v>Harde vloer zonder polymeer beschermlaag, met behandeling</v>
      </c>
      <c r="M21" s="118">
        <v>45.3</v>
      </c>
      <c r="N21" s="117">
        <f t="shared" si="15"/>
        <v>45.3</v>
      </c>
      <c r="O21" s="149">
        <f t="shared" si="16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Les</v>
      </c>
      <c r="W21" s="114" t="str">
        <f t="shared" si="3"/>
        <v>AQL 7%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92.864999999999995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20"/>
        <v>_</v>
      </c>
      <c r="AF21" s="119"/>
      <c r="AG21" s="117" t="str">
        <f t="shared" si="7"/>
        <v>_</v>
      </c>
      <c r="AH21" s="120" t="str">
        <f t="shared" si="21"/>
        <v>_</v>
      </c>
      <c r="AI21" s="119"/>
      <c r="AJ21" s="117" t="str">
        <f t="shared" si="9"/>
        <v>_</v>
      </c>
      <c r="AK21" s="120" t="str">
        <f t="shared" si="22"/>
        <v>_</v>
      </c>
      <c r="AL21" s="119"/>
      <c r="AM21" s="117">
        <f t="shared" si="11"/>
        <v>92.864999999999995</v>
      </c>
      <c r="AN21" s="120">
        <f t="shared" si="12"/>
        <v>0</v>
      </c>
      <c r="AO21" s="119"/>
      <c r="AS21" s="124"/>
    </row>
    <row r="22" spans="1:45">
      <c r="A22" s="7">
        <v>1</v>
      </c>
      <c r="B22" s="114" t="str">
        <f>VLOOKUP(A22,'Overzicht locaties'!C:D,2,0)</f>
        <v>ROC Technovium</v>
      </c>
      <c r="C22" s="95" t="s">
        <v>308</v>
      </c>
      <c r="D22" s="6" t="s">
        <v>516</v>
      </c>
      <c r="E22" s="6" t="s">
        <v>517</v>
      </c>
      <c r="F22" s="95" t="s">
        <v>326</v>
      </c>
      <c r="G22" s="95" t="s">
        <v>294</v>
      </c>
      <c r="H22" s="95">
        <v>1</v>
      </c>
      <c r="I22" s="115" t="str">
        <f t="shared" ref="I22:I200" si="33">VLOOKUP(H22,cat_omschrijving,2,0)</f>
        <v xml:space="preserve">Kantoorruimte / vergaderruimte </v>
      </c>
      <c r="J22" s="95" t="s">
        <v>696</v>
      </c>
      <c r="K22" s="116">
        <v>3</v>
      </c>
      <c r="L22" s="115" t="str">
        <f t="shared" si="29"/>
        <v>Harde vloer zonder polymeer beschermlaag, met behandeling</v>
      </c>
      <c r="M22" s="118">
        <v>8.4</v>
      </c>
      <c r="N22" s="117">
        <f t="shared" si="15"/>
        <v>8.4</v>
      </c>
      <c r="O22" s="149">
        <f t="shared" si="16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17.220000000000002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20"/>
        <v>_</v>
      </c>
      <c r="AF22" s="119"/>
      <c r="AG22" s="117" t="str">
        <f t="shared" si="7"/>
        <v>_</v>
      </c>
      <c r="AH22" s="120" t="str">
        <f t="shared" si="21"/>
        <v>_</v>
      </c>
      <c r="AI22" s="119"/>
      <c r="AJ22" s="117" t="str">
        <f t="shared" si="9"/>
        <v>_</v>
      </c>
      <c r="AK22" s="120" t="str">
        <f t="shared" si="22"/>
        <v>_</v>
      </c>
      <c r="AL22" s="119"/>
      <c r="AM22" s="117">
        <f t="shared" si="11"/>
        <v>17.220000000000002</v>
      </c>
      <c r="AN22" s="120">
        <f t="shared" si="12"/>
        <v>0</v>
      </c>
      <c r="AO22" s="119"/>
      <c r="AS22" s="124"/>
    </row>
    <row r="23" spans="1:45">
      <c r="A23" s="7">
        <v>1</v>
      </c>
      <c r="B23" s="114" t="str">
        <f>VLOOKUP(A23,'Overzicht locaties'!C:D,2,0)</f>
        <v>ROC Technovium</v>
      </c>
      <c r="C23" s="95" t="s">
        <v>308</v>
      </c>
      <c r="D23" s="6" t="s">
        <v>518</v>
      </c>
      <c r="E23" s="6" t="s">
        <v>519</v>
      </c>
      <c r="F23" s="95" t="s">
        <v>174</v>
      </c>
      <c r="G23" s="95" t="s">
        <v>294</v>
      </c>
      <c r="H23" s="95">
        <v>1</v>
      </c>
      <c r="I23" s="115" t="str">
        <f t="shared" si="33"/>
        <v xml:space="preserve">Kantoorruimte / vergaderruimte </v>
      </c>
      <c r="J23" s="95" t="s">
        <v>696</v>
      </c>
      <c r="K23" s="116">
        <v>3</v>
      </c>
      <c r="L23" s="115" t="str">
        <f t="shared" si="29"/>
        <v>Harde vloer zonder polymeer beschermlaag, met behandeling</v>
      </c>
      <c r="M23" s="118">
        <v>20.6</v>
      </c>
      <c r="N23" s="117">
        <f t="shared" si="15"/>
        <v>20.6</v>
      </c>
      <c r="O23" s="149">
        <f t="shared" si="16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42.230000000000004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20"/>
        <v>_</v>
      </c>
      <c r="AF23" s="119"/>
      <c r="AG23" s="117" t="str">
        <f t="shared" si="7"/>
        <v>_</v>
      </c>
      <c r="AH23" s="120" t="str">
        <f t="shared" si="21"/>
        <v>_</v>
      </c>
      <c r="AI23" s="119"/>
      <c r="AJ23" s="117" t="str">
        <f t="shared" si="9"/>
        <v>_</v>
      </c>
      <c r="AK23" s="120" t="str">
        <f t="shared" si="22"/>
        <v>_</v>
      </c>
      <c r="AL23" s="119"/>
      <c r="AM23" s="117">
        <f t="shared" si="11"/>
        <v>42.230000000000004</v>
      </c>
      <c r="AN23" s="120">
        <f t="shared" si="12"/>
        <v>0</v>
      </c>
      <c r="AO23" s="119"/>
      <c r="AS23" s="124"/>
    </row>
    <row r="24" spans="1:45">
      <c r="A24" s="7">
        <v>1</v>
      </c>
      <c r="B24" s="114" t="str">
        <f>VLOOKUP(A24,'Overzicht locaties'!C:D,2,0)</f>
        <v>ROC Technovium</v>
      </c>
      <c r="C24" s="95" t="s">
        <v>308</v>
      </c>
      <c r="D24" s="6" t="s">
        <v>518</v>
      </c>
      <c r="E24" s="6" t="s">
        <v>520</v>
      </c>
      <c r="F24" s="95" t="s">
        <v>326</v>
      </c>
      <c r="G24" s="95" t="s">
        <v>294</v>
      </c>
      <c r="H24" s="95">
        <v>1</v>
      </c>
      <c r="I24" s="115" t="str">
        <f t="shared" si="33"/>
        <v xml:space="preserve">Kantoorruimte / vergaderruimte </v>
      </c>
      <c r="J24" s="95" t="s">
        <v>696</v>
      </c>
      <c r="K24" s="116">
        <v>3</v>
      </c>
      <c r="L24" s="115" t="str">
        <f t="shared" si="29"/>
        <v>Harde vloer zonder polymeer beschermlaag, met behandeling</v>
      </c>
      <c r="M24" s="118">
        <v>18</v>
      </c>
      <c r="N24" s="117">
        <f t="shared" si="15"/>
        <v>18</v>
      </c>
      <c r="O24" s="149">
        <f t="shared" si="16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36.9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20"/>
        <v>_</v>
      </c>
      <c r="AF24" s="119"/>
      <c r="AG24" s="117" t="str">
        <f t="shared" si="7"/>
        <v>_</v>
      </c>
      <c r="AH24" s="120" t="str">
        <f t="shared" si="21"/>
        <v>_</v>
      </c>
      <c r="AI24" s="119"/>
      <c r="AJ24" s="117" t="str">
        <f t="shared" si="9"/>
        <v>_</v>
      </c>
      <c r="AK24" s="120" t="str">
        <f t="shared" si="22"/>
        <v>_</v>
      </c>
      <c r="AL24" s="119"/>
      <c r="AM24" s="117">
        <f t="shared" si="11"/>
        <v>36.9</v>
      </c>
      <c r="AN24" s="120">
        <f t="shared" si="12"/>
        <v>0</v>
      </c>
      <c r="AO24" s="119"/>
      <c r="AS24" s="124"/>
    </row>
    <row r="25" spans="1:45">
      <c r="A25" s="7">
        <v>1</v>
      </c>
      <c r="B25" s="114" t="str">
        <f>VLOOKUP(A25,'Overzicht locaties'!C:D,2,0)</f>
        <v>ROC Technovium</v>
      </c>
      <c r="C25" s="95" t="s">
        <v>308</v>
      </c>
      <c r="D25" s="6" t="s">
        <v>521</v>
      </c>
      <c r="E25" s="6" t="s">
        <v>522</v>
      </c>
      <c r="F25" s="95" t="s">
        <v>327</v>
      </c>
      <c r="G25" s="95" t="s">
        <v>294</v>
      </c>
      <c r="H25" s="95">
        <v>7</v>
      </c>
      <c r="I25" s="115" t="str">
        <f t="shared" si="33"/>
        <v>Leslokalen praktijk</v>
      </c>
      <c r="J25" s="95" t="s">
        <v>696</v>
      </c>
      <c r="K25" s="116">
        <v>3</v>
      </c>
      <c r="L25" s="115" t="str">
        <f t="shared" si="29"/>
        <v>Harde vloer zonder polymeer beschermlaag, met behandeling</v>
      </c>
      <c r="M25" s="118">
        <v>56.3</v>
      </c>
      <c r="N25" s="117">
        <f t="shared" si="15"/>
        <v>56.3</v>
      </c>
      <c r="O25" s="149">
        <f t="shared" si="16"/>
        <v>0</v>
      </c>
      <c r="P25" s="119"/>
      <c r="Q25" s="95" t="s">
        <v>95</v>
      </c>
      <c r="R25" s="95"/>
      <c r="S25" s="95"/>
      <c r="T25" s="95"/>
      <c r="U25" s="119"/>
      <c r="V25" s="114" t="str">
        <f t="shared" ref="V25:V51" si="34">IF(H25="nio","_",VLOOKUP(H25,cat_omschrijving,3,0))</f>
        <v>Les</v>
      </c>
      <c r="W25" s="114" t="str">
        <f t="shared" ref="W25:W51" si="35">IF(H25="nio","_",VLOOKUP(H25,cat_omschrijving,4,0))</f>
        <v>AQL 7%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23.082999999999998</v>
      </c>
      <c r="AB25" s="120">
        <f t="shared" ref="AB25:AB51" si="36">IF(H25="nio","_",AA25*Rekentarief)</f>
        <v>0</v>
      </c>
      <c r="AC25" s="119"/>
      <c r="AD25" s="117" t="str">
        <f t="shared" ref="AD25:AD51" si="37">IF(OR($H25="nio",R25=""),"_",($N25/$Y25)*VLOOKUP(R25,Aanpassing_frequenties,3,0))</f>
        <v>_</v>
      </c>
      <c r="AE25" s="120" t="str">
        <f t="shared" ref="AE25:AE51" si="38">IF(OR($H25="nio",R25=""),"_",AD25*Rekentarief30)</f>
        <v>_</v>
      </c>
      <c r="AF25" s="119"/>
      <c r="AG25" s="117" t="str">
        <f t="shared" ref="AG25:AG51" si="39">IF(OR($H25="nio",S25=""),"_",($N25/$Y25)*VLOOKUP(S25,Aanpassing_frequenties,3,0))</f>
        <v>_</v>
      </c>
      <c r="AH25" s="120" t="str">
        <f t="shared" ref="AH25:AH51" si="40">IF(OR($H25="nio",S25=""),"_",AG25*Rekentarief50)</f>
        <v>_</v>
      </c>
      <c r="AI25" s="119"/>
      <c r="AJ25" s="117" t="str">
        <f t="shared" ref="AJ25:AJ51" si="41">IF(OR($H25="nio",T25=""),"_",($N25/$Y25)*VLOOKUP(T25,Aanpassing_frequenties,3,0))</f>
        <v>_</v>
      </c>
      <c r="AK25" s="120" t="str">
        <f t="shared" ref="AK25:AK51" si="42">IF(OR($H25="nio",T25=""),"_",AJ25*rekentarief150)</f>
        <v>_</v>
      </c>
      <c r="AL25" s="119"/>
      <c r="AM25" s="117">
        <f t="shared" ref="AM25:AM51" si="43">IF(H25="nio","_",SUM(AA25,AD25,AG25,AJ25))</f>
        <v>23.082999999999998</v>
      </c>
      <c r="AN25" s="120">
        <f t="shared" ref="AN25:AN51" si="44">IF(H25="nio","_",SUM(AB25,AE25,AH25,AK25))</f>
        <v>0</v>
      </c>
      <c r="AO25" s="119"/>
      <c r="AS25" s="124"/>
    </row>
    <row r="26" spans="1:45">
      <c r="A26" s="7">
        <v>1</v>
      </c>
      <c r="B26" s="114" t="str">
        <f>VLOOKUP(A26,'Overzicht locaties'!C:D,2,0)</f>
        <v>ROC Technovium</v>
      </c>
      <c r="C26" s="95" t="s">
        <v>308</v>
      </c>
      <c r="D26" s="6" t="s">
        <v>523</v>
      </c>
      <c r="E26" s="6" t="s">
        <v>516</v>
      </c>
      <c r="F26" s="95" t="s">
        <v>328</v>
      </c>
      <c r="G26" s="95" t="s">
        <v>294</v>
      </c>
      <c r="H26" s="95">
        <v>7</v>
      </c>
      <c r="I26" s="115" t="str">
        <f t="shared" si="33"/>
        <v>Leslokalen praktijk</v>
      </c>
      <c r="J26" s="95" t="s">
        <v>697</v>
      </c>
      <c r="K26" s="116">
        <v>2</v>
      </c>
      <c r="L26" s="115" t="str">
        <f t="shared" si="29"/>
        <v>Harde vloeren zonder extra behandeling</v>
      </c>
      <c r="M26" s="118">
        <v>316</v>
      </c>
      <c r="N26" s="117">
        <f t="shared" ref="N26:N110" si="45">M26-O26</f>
        <v>316</v>
      </c>
      <c r="O26" s="149">
        <f t="shared" ref="O26:O110" si="46">IF(H26="nio",M26,0)</f>
        <v>0</v>
      </c>
      <c r="P26" s="119"/>
      <c r="Q26" s="95" t="s">
        <v>95</v>
      </c>
      <c r="R26" s="95"/>
      <c r="S26" s="95"/>
      <c r="T26" s="95"/>
      <c r="U26" s="119"/>
      <c r="V26" s="114" t="str">
        <f t="shared" si="34"/>
        <v>Les</v>
      </c>
      <c r="W26" s="114" t="str">
        <f t="shared" si="35"/>
        <v>AQL 7%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129.56</v>
      </c>
      <c r="AB26" s="120">
        <f t="shared" si="36"/>
        <v>0</v>
      </c>
      <c r="AC26" s="119"/>
      <c r="AD26" s="117" t="str">
        <f t="shared" si="37"/>
        <v>_</v>
      </c>
      <c r="AE26" s="120" t="str">
        <f t="shared" si="38"/>
        <v>_</v>
      </c>
      <c r="AF26" s="119"/>
      <c r="AG26" s="117" t="str">
        <f t="shared" si="39"/>
        <v>_</v>
      </c>
      <c r="AH26" s="120" t="str">
        <f t="shared" si="40"/>
        <v>_</v>
      </c>
      <c r="AI26" s="119"/>
      <c r="AJ26" s="117" t="str">
        <f t="shared" si="41"/>
        <v>_</v>
      </c>
      <c r="AK26" s="120" t="str">
        <f t="shared" si="42"/>
        <v>_</v>
      </c>
      <c r="AL26" s="119"/>
      <c r="AM26" s="117">
        <f t="shared" si="43"/>
        <v>129.56</v>
      </c>
      <c r="AN26" s="120">
        <f t="shared" si="44"/>
        <v>0</v>
      </c>
      <c r="AO26" s="119"/>
      <c r="AS26" s="124"/>
    </row>
    <row r="27" spans="1:45">
      <c r="A27" s="7">
        <v>1</v>
      </c>
      <c r="B27" s="114" t="str">
        <f>VLOOKUP(A27,'Overzicht locaties'!C:D,2,0)</f>
        <v>ROC Technovium</v>
      </c>
      <c r="C27" s="95" t="s">
        <v>308</v>
      </c>
      <c r="D27" s="6" t="s">
        <v>524</v>
      </c>
      <c r="E27" s="6" t="s">
        <v>514</v>
      </c>
      <c r="F27" s="95" t="s">
        <v>329</v>
      </c>
      <c r="G27" s="95" t="s">
        <v>294</v>
      </c>
      <c r="H27" s="95">
        <v>8</v>
      </c>
      <c r="I27" s="115" t="str">
        <f t="shared" si="33"/>
        <v>Overig / Magazijn / Archief / Berging / Technische ruimte</v>
      </c>
      <c r="J27" s="95" t="s">
        <v>698</v>
      </c>
      <c r="K27" s="116">
        <v>2</v>
      </c>
      <c r="L27" s="115" t="str">
        <f t="shared" si="29"/>
        <v>Harde vloeren zonder extra behandeling</v>
      </c>
      <c r="M27" s="118">
        <v>60.4</v>
      </c>
      <c r="N27" s="117">
        <f t="shared" si="45"/>
        <v>60.4</v>
      </c>
      <c r="O27" s="149">
        <f t="shared" si="46"/>
        <v>0</v>
      </c>
      <c r="P27" s="119"/>
      <c r="Q27" s="95" t="s">
        <v>101</v>
      </c>
      <c r="R27" s="95"/>
      <c r="S27" s="95"/>
      <c r="T27" s="95"/>
      <c r="U27" s="119"/>
      <c r="V27" s="114" t="str">
        <f t="shared" si="34"/>
        <v>Verkeer</v>
      </c>
      <c r="W27" s="114" t="str">
        <f t="shared" si="35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7.2479999999999993</v>
      </c>
      <c r="AB27" s="120">
        <f t="shared" si="36"/>
        <v>0</v>
      </c>
      <c r="AC27" s="119"/>
      <c r="AD27" s="117" t="str">
        <f t="shared" si="37"/>
        <v>_</v>
      </c>
      <c r="AE27" s="120" t="str">
        <f t="shared" si="38"/>
        <v>_</v>
      </c>
      <c r="AF27" s="119"/>
      <c r="AG27" s="117" t="str">
        <f t="shared" si="39"/>
        <v>_</v>
      </c>
      <c r="AH27" s="120" t="str">
        <f t="shared" si="40"/>
        <v>_</v>
      </c>
      <c r="AI27" s="119"/>
      <c r="AJ27" s="117" t="str">
        <f t="shared" si="41"/>
        <v>_</v>
      </c>
      <c r="AK27" s="120" t="str">
        <f t="shared" si="42"/>
        <v>_</v>
      </c>
      <c r="AL27" s="119"/>
      <c r="AM27" s="117">
        <f t="shared" si="43"/>
        <v>7.2479999999999993</v>
      </c>
      <c r="AN27" s="120">
        <f t="shared" si="44"/>
        <v>0</v>
      </c>
      <c r="AO27" s="119"/>
      <c r="AS27" s="124"/>
    </row>
    <row r="28" spans="1:45">
      <c r="A28" s="7">
        <v>1</v>
      </c>
      <c r="B28" s="114" t="str">
        <f>VLOOKUP(A28,'Overzicht locaties'!C:D,2,0)</f>
        <v>ROC Technovium</v>
      </c>
      <c r="C28" s="95" t="s">
        <v>308</v>
      </c>
      <c r="D28" s="6"/>
      <c r="E28" s="6"/>
      <c r="F28" s="95" t="s">
        <v>330</v>
      </c>
      <c r="G28" s="95" t="s">
        <v>693</v>
      </c>
      <c r="H28" s="95" t="s">
        <v>72</v>
      </c>
      <c r="I28" s="115" t="str">
        <f t="shared" si="33"/>
        <v>niet in onderhoud</v>
      </c>
      <c r="J28" s="95" t="s">
        <v>694</v>
      </c>
      <c r="K28" s="116">
        <v>2</v>
      </c>
      <c r="L28" s="115" t="str">
        <f t="shared" si="29"/>
        <v>Harde vloeren zonder extra behandeling</v>
      </c>
      <c r="M28" s="118">
        <v>27</v>
      </c>
      <c r="N28" s="117">
        <f t="shared" si="45"/>
        <v>0</v>
      </c>
      <c r="O28" s="149">
        <f t="shared" si="46"/>
        <v>27</v>
      </c>
      <c r="P28" s="119"/>
      <c r="Q28" s="95"/>
      <c r="R28" s="95"/>
      <c r="S28" s="95"/>
      <c r="T28" s="95"/>
      <c r="U28" s="119"/>
      <c r="V28" s="114" t="str">
        <f t="shared" si="34"/>
        <v>_</v>
      </c>
      <c r="W28" s="114" t="str">
        <f t="shared" si="35"/>
        <v>_</v>
      </c>
      <c r="X28" s="119"/>
      <c r="Y28" s="101">
        <v>100</v>
      </c>
      <c r="Z28" s="119"/>
      <c r="AA28" s="117" t="e">
        <f>IF(H28="nio","_",(N28/Y28)*VLOOKUP(Q28,Aanpassing_frequenties,3,0))*VLOOKUP(Q28,Aanpassing_frequenties,4,0)</f>
        <v>#VALUE!</v>
      </c>
      <c r="AB28" s="120" t="str">
        <f t="shared" si="36"/>
        <v>_</v>
      </c>
      <c r="AC28" s="119"/>
      <c r="AD28" s="117" t="str">
        <f t="shared" si="37"/>
        <v>_</v>
      </c>
      <c r="AE28" s="120" t="str">
        <f t="shared" si="38"/>
        <v>_</v>
      </c>
      <c r="AF28" s="119"/>
      <c r="AG28" s="117" t="str">
        <f t="shared" si="39"/>
        <v>_</v>
      </c>
      <c r="AH28" s="120" t="str">
        <f t="shared" si="40"/>
        <v>_</v>
      </c>
      <c r="AI28" s="119"/>
      <c r="AJ28" s="117" t="str">
        <f t="shared" si="41"/>
        <v>_</v>
      </c>
      <c r="AK28" s="120" t="str">
        <f t="shared" si="42"/>
        <v>_</v>
      </c>
      <c r="AL28" s="119"/>
      <c r="AM28" s="117" t="str">
        <f t="shared" si="43"/>
        <v>_</v>
      </c>
      <c r="AN28" s="120" t="str">
        <f t="shared" si="44"/>
        <v>_</v>
      </c>
      <c r="AO28" s="119"/>
      <c r="AS28" s="124"/>
    </row>
    <row r="29" spans="1:45">
      <c r="A29" s="7">
        <v>1</v>
      </c>
      <c r="B29" s="114" t="str">
        <f>VLOOKUP(A29,'Overzicht locaties'!C:D,2,0)</f>
        <v>ROC Technovium</v>
      </c>
      <c r="C29" s="95" t="s">
        <v>308</v>
      </c>
      <c r="D29" s="6" t="s">
        <v>525</v>
      </c>
      <c r="E29" s="6" t="s">
        <v>521</v>
      </c>
      <c r="F29" s="95" t="s">
        <v>331</v>
      </c>
      <c r="G29" s="95" t="s">
        <v>294</v>
      </c>
      <c r="H29" s="95">
        <v>7</v>
      </c>
      <c r="I29" s="115" t="str">
        <f t="shared" si="33"/>
        <v>Leslokalen praktijk</v>
      </c>
      <c r="J29" s="95" t="s">
        <v>699</v>
      </c>
      <c r="K29" s="116">
        <v>3</v>
      </c>
      <c r="L29" s="115" t="str">
        <f t="shared" si="29"/>
        <v>Harde vloer zonder polymeer beschermlaag, met behandeling</v>
      </c>
      <c r="M29" s="118">
        <v>413.40000000000003</v>
      </c>
      <c r="N29" s="117">
        <f t="shared" si="45"/>
        <v>413.40000000000003</v>
      </c>
      <c r="O29" s="149">
        <f t="shared" si="46"/>
        <v>0</v>
      </c>
      <c r="P29" s="119"/>
      <c r="Q29" s="95" t="s">
        <v>95</v>
      </c>
      <c r="R29" s="95"/>
      <c r="S29" s="95"/>
      <c r="T29" s="95"/>
      <c r="U29" s="119"/>
      <c r="V29" s="114" t="str">
        <f t="shared" si="34"/>
        <v>Les</v>
      </c>
      <c r="W29" s="114" t="str">
        <f t="shared" si="35"/>
        <v>AQL 7%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169.49400000000003</v>
      </c>
      <c r="AB29" s="120">
        <f t="shared" si="36"/>
        <v>0</v>
      </c>
      <c r="AC29" s="119"/>
      <c r="AD29" s="117" t="str">
        <f t="shared" si="37"/>
        <v>_</v>
      </c>
      <c r="AE29" s="120" t="str">
        <f t="shared" si="38"/>
        <v>_</v>
      </c>
      <c r="AF29" s="119"/>
      <c r="AG29" s="117" t="str">
        <f t="shared" si="39"/>
        <v>_</v>
      </c>
      <c r="AH29" s="120" t="str">
        <f t="shared" si="40"/>
        <v>_</v>
      </c>
      <c r="AI29" s="119"/>
      <c r="AJ29" s="117" t="str">
        <f t="shared" si="41"/>
        <v>_</v>
      </c>
      <c r="AK29" s="120" t="str">
        <f t="shared" si="42"/>
        <v>_</v>
      </c>
      <c r="AL29" s="119"/>
      <c r="AM29" s="117">
        <f t="shared" si="43"/>
        <v>169.49400000000003</v>
      </c>
      <c r="AN29" s="120">
        <f t="shared" si="44"/>
        <v>0</v>
      </c>
      <c r="AO29" s="119"/>
      <c r="AS29" s="124"/>
    </row>
    <row r="30" spans="1:45">
      <c r="A30" s="7">
        <v>1</v>
      </c>
      <c r="B30" s="114" t="str">
        <f>VLOOKUP(A30,'Overzicht locaties'!C:D,2,0)</f>
        <v>ROC Technovium</v>
      </c>
      <c r="C30" s="95" t="s">
        <v>308</v>
      </c>
      <c r="D30" s="6" t="s">
        <v>526</v>
      </c>
      <c r="E30" s="6" t="s">
        <v>527</v>
      </c>
      <c r="F30" s="95" t="s">
        <v>332</v>
      </c>
      <c r="G30" s="95" t="s">
        <v>294</v>
      </c>
      <c r="H30" s="95">
        <v>8</v>
      </c>
      <c r="I30" s="115" t="str">
        <f t="shared" si="33"/>
        <v>Overig / Magazijn / Archief / Berging / Technische ruimte</v>
      </c>
      <c r="J30" s="95" t="s">
        <v>296</v>
      </c>
      <c r="K30" s="116">
        <v>3</v>
      </c>
      <c r="L30" s="115" t="str">
        <f t="shared" si="29"/>
        <v>Harde vloer zonder polymeer beschermlaag, met behandeling</v>
      </c>
      <c r="M30" s="118">
        <v>29.1</v>
      </c>
      <c r="N30" s="117">
        <f t="shared" si="45"/>
        <v>29.1</v>
      </c>
      <c r="O30" s="149">
        <f t="shared" si="46"/>
        <v>0</v>
      </c>
      <c r="P30" s="119"/>
      <c r="Q30" s="95" t="s">
        <v>101</v>
      </c>
      <c r="R30" s="95"/>
      <c r="S30" s="95"/>
      <c r="T30" s="95"/>
      <c r="U30" s="119"/>
      <c r="V30" s="114" t="str">
        <f t="shared" si="34"/>
        <v>Verkeer</v>
      </c>
      <c r="W30" s="114" t="str">
        <f t="shared" si="35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3.4920000000000004</v>
      </c>
      <c r="AB30" s="120">
        <f t="shared" si="36"/>
        <v>0</v>
      </c>
      <c r="AC30" s="119"/>
      <c r="AD30" s="117" t="str">
        <f t="shared" si="37"/>
        <v>_</v>
      </c>
      <c r="AE30" s="120" t="str">
        <f t="shared" si="38"/>
        <v>_</v>
      </c>
      <c r="AF30" s="119"/>
      <c r="AG30" s="117" t="str">
        <f t="shared" si="39"/>
        <v>_</v>
      </c>
      <c r="AH30" s="120" t="str">
        <f t="shared" si="40"/>
        <v>_</v>
      </c>
      <c r="AI30" s="119"/>
      <c r="AJ30" s="117" t="str">
        <f t="shared" si="41"/>
        <v>_</v>
      </c>
      <c r="AK30" s="120" t="str">
        <f t="shared" si="42"/>
        <v>_</v>
      </c>
      <c r="AL30" s="119"/>
      <c r="AM30" s="117">
        <f t="shared" si="43"/>
        <v>3.4920000000000004</v>
      </c>
      <c r="AN30" s="120">
        <f t="shared" si="44"/>
        <v>0</v>
      </c>
      <c r="AO30" s="119"/>
      <c r="AS30" s="124"/>
    </row>
    <row r="31" spans="1:45">
      <c r="A31" s="7">
        <v>1</v>
      </c>
      <c r="B31" s="114" t="str">
        <f>VLOOKUP(A31,'Overzicht locaties'!C:D,2,0)</f>
        <v>ROC Technovium</v>
      </c>
      <c r="C31" s="95" t="s">
        <v>308</v>
      </c>
      <c r="D31" s="6" t="s">
        <v>528</v>
      </c>
      <c r="E31" s="6" t="s">
        <v>529</v>
      </c>
      <c r="F31" s="95" t="s">
        <v>333</v>
      </c>
      <c r="G31" s="95" t="s">
        <v>293</v>
      </c>
      <c r="H31" s="95">
        <v>7</v>
      </c>
      <c r="I31" s="115" t="str">
        <f t="shared" si="33"/>
        <v>Leslokalen praktijk</v>
      </c>
      <c r="J31" s="95" t="s">
        <v>296</v>
      </c>
      <c r="K31" s="116">
        <v>3</v>
      </c>
      <c r="L31" s="115" t="str">
        <f t="shared" si="29"/>
        <v>Harde vloer zonder polymeer beschermlaag, met behandeling</v>
      </c>
      <c r="M31" s="118">
        <v>26.5</v>
      </c>
      <c r="N31" s="117">
        <f t="shared" si="45"/>
        <v>26.5</v>
      </c>
      <c r="O31" s="149">
        <f t="shared" si="46"/>
        <v>0</v>
      </c>
      <c r="P31" s="119"/>
      <c r="Q31" s="95" t="s">
        <v>95</v>
      </c>
      <c r="R31" s="95"/>
      <c r="S31" s="95"/>
      <c r="T31" s="95"/>
      <c r="U31" s="119"/>
      <c r="V31" s="114" t="str">
        <f t="shared" si="34"/>
        <v>Les</v>
      </c>
      <c r="W31" s="114" t="str">
        <f t="shared" si="35"/>
        <v>AQL 7%</v>
      </c>
      <c r="X31" s="119"/>
      <c r="Y31" s="101">
        <v>100</v>
      </c>
      <c r="Z31" s="119"/>
      <c r="AA31" s="117">
        <f>IF(H31="nio","_",(N31/Y31)*VLOOKUP(Q31,Aanpassing_frequenties,3,0))*VLOOKUP(Q31,Aanpassing_frequenties,4,0)</f>
        <v>10.865</v>
      </c>
      <c r="AB31" s="120">
        <f t="shared" si="36"/>
        <v>0</v>
      </c>
      <c r="AC31" s="119"/>
      <c r="AD31" s="117" t="str">
        <f t="shared" si="37"/>
        <v>_</v>
      </c>
      <c r="AE31" s="120" t="str">
        <f t="shared" si="38"/>
        <v>_</v>
      </c>
      <c r="AF31" s="119"/>
      <c r="AG31" s="117" t="str">
        <f t="shared" si="39"/>
        <v>_</v>
      </c>
      <c r="AH31" s="120" t="str">
        <f t="shared" si="40"/>
        <v>_</v>
      </c>
      <c r="AI31" s="119"/>
      <c r="AJ31" s="117" t="str">
        <f t="shared" si="41"/>
        <v>_</v>
      </c>
      <c r="AK31" s="120" t="str">
        <f t="shared" si="42"/>
        <v>_</v>
      </c>
      <c r="AL31" s="119"/>
      <c r="AM31" s="117">
        <f t="shared" si="43"/>
        <v>10.865</v>
      </c>
      <c r="AN31" s="120">
        <f t="shared" si="44"/>
        <v>0</v>
      </c>
      <c r="AO31" s="119"/>
      <c r="AS31" s="124"/>
    </row>
    <row r="32" spans="1:45">
      <c r="A32" s="7">
        <v>1</v>
      </c>
      <c r="B32" s="114" t="str">
        <f>VLOOKUP(A32,'Overzicht locaties'!C:D,2,0)</f>
        <v>ROC Technovium</v>
      </c>
      <c r="C32" s="95" t="s">
        <v>308</v>
      </c>
      <c r="D32" s="6" t="s">
        <v>530</v>
      </c>
      <c r="E32" s="6" t="s">
        <v>531</v>
      </c>
      <c r="F32" s="95" t="s">
        <v>173</v>
      </c>
      <c r="G32" s="95" t="s">
        <v>294</v>
      </c>
      <c r="H32" s="95">
        <v>7</v>
      </c>
      <c r="I32" s="115" t="str">
        <f t="shared" si="33"/>
        <v>Leslokalen praktijk</v>
      </c>
      <c r="J32" s="95" t="s">
        <v>696</v>
      </c>
      <c r="K32" s="116">
        <v>3</v>
      </c>
      <c r="L32" s="115" t="str">
        <f t="shared" si="29"/>
        <v>Harde vloer zonder polymeer beschermlaag, met behandeling</v>
      </c>
      <c r="M32" s="118">
        <v>14.9</v>
      </c>
      <c r="N32" s="117">
        <f t="shared" si="45"/>
        <v>14.9</v>
      </c>
      <c r="O32" s="149">
        <f t="shared" si="46"/>
        <v>0</v>
      </c>
      <c r="P32" s="119"/>
      <c r="Q32" s="95" t="s">
        <v>95</v>
      </c>
      <c r="R32" s="95"/>
      <c r="S32" s="95"/>
      <c r="T32" s="95"/>
      <c r="U32" s="119"/>
      <c r="V32" s="114" t="str">
        <f t="shared" si="34"/>
        <v>Les</v>
      </c>
      <c r="W32" s="114" t="str">
        <f t="shared" si="35"/>
        <v>AQL 7%</v>
      </c>
      <c r="X32" s="119"/>
      <c r="Y32" s="101">
        <v>100</v>
      </c>
      <c r="Z32" s="119"/>
      <c r="AA32" s="117">
        <f>IF(H32="nio","_",(N32/Y32)*VLOOKUP(Q32,Aanpassing_frequenties,3,0))*VLOOKUP(Q32,Aanpassing_frequenties,4,0)</f>
        <v>6.109</v>
      </c>
      <c r="AB32" s="120">
        <f t="shared" si="36"/>
        <v>0</v>
      </c>
      <c r="AC32" s="119"/>
      <c r="AD32" s="117" t="str">
        <f t="shared" si="37"/>
        <v>_</v>
      </c>
      <c r="AE32" s="120" t="str">
        <f t="shared" si="38"/>
        <v>_</v>
      </c>
      <c r="AF32" s="119"/>
      <c r="AG32" s="117" t="str">
        <f t="shared" si="39"/>
        <v>_</v>
      </c>
      <c r="AH32" s="120" t="str">
        <f t="shared" si="40"/>
        <v>_</v>
      </c>
      <c r="AI32" s="119"/>
      <c r="AJ32" s="117" t="str">
        <f t="shared" si="41"/>
        <v>_</v>
      </c>
      <c r="AK32" s="120" t="str">
        <f t="shared" si="42"/>
        <v>_</v>
      </c>
      <c r="AL32" s="119"/>
      <c r="AM32" s="117">
        <f t="shared" si="43"/>
        <v>6.109</v>
      </c>
      <c r="AN32" s="120">
        <f t="shared" si="44"/>
        <v>0</v>
      </c>
      <c r="AO32" s="119"/>
      <c r="AS32" s="124"/>
    </row>
    <row r="33" spans="1:45">
      <c r="A33" s="7">
        <v>1</v>
      </c>
      <c r="B33" s="114" t="str">
        <f>VLOOKUP(A33,'Overzicht locaties'!C:D,2,0)</f>
        <v>ROC Technovium</v>
      </c>
      <c r="C33" s="95" t="s">
        <v>308</v>
      </c>
      <c r="D33" s="6" t="s">
        <v>532</v>
      </c>
      <c r="E33" s="6" t="s">
        <v>533</v>
      </c>
      <c r="F33" s="95" t="s">
        <v>334</v>
      </c>
      <c r="G33" s="95" t="s">
        <v>294</v>
      </c>
      <c r="H33" s="95">
        <v>1</v>
      </c>
      <c r="I33" s="115" t="str">
        <f t="shared" si="33"/>
        <v xml:space="preserve">Kantoorruimte / vergaderruimte </v>
      </c>
      <c r="J33" s="95" t="s">
        <v>696</v>
      </c>
      <c r="K33" s="116">
        <v>3</v>
      </c>
      <c r="L33" s="115" t="str">
        <f t="shared" si="29"/>
        <v>Harde vloer zonder polymeer beschermlaag, met behandeling</v>
      </c>
      <c r="M33" s="118">
        <v>14.7</v>
      </c>
      <c r="N33" s="117">
        <f t="shared" si="45"/>
        <v>14.7</v>
      </c>
      <c r="O33" s="149">
        <f t="shared" si="46"/>
        <v>0</v>
      </c>
      <c r="P33" s="119"/>
      <c r="Q33" s="95" t="s">
        <v>87</v>
      </c>
      <c r="R33" s="95"/>
      <c r="S33" s="95"/>
      <c r="T33" s="95"/>
      <c r="U33" s="119"/>
      <c r="V33" s="114" t="str">
        <f t="shared" si="34"/>
        <v>Bureau</v>
      </c>
      <c r="W33" s="114" t="str">
        <f t="shared" si="35"/>
        <v>AQL 7%</v>
      </c>
      <c r="X33" s="119"/>
      <c r="Y33" s="101">
        <v>100</v>
      </c>
      <c r="Z33" s="119"/>
      <c r="AA33" s="117">
        <f>IF(H33="nio","_",(N33/Y33)*VLOOKUP(Q33,Aanpassing_frequenties,3,0))*VLOOKUP(Q33,Aanpassing_frequenties,4,0)</f>
        <v>30.134999999999998</v>
      </c>
      <c r="AB33" s="120">
        <f t="shared" si="36"/>
        <v>0</v>
      </c>
      <c r="AC33" s="119"/>
      <c r="AD33" s="117" t="str">
        <f t="shared" si="37"/>
        <v>_</v>
      </c>
      <c r="AE33" s="120" t="str">
        <f t="shared" si="38"/>
        <v>_</v>
      </c>
      <c r="AF33" s="119"/>
      <c r="AG33" s="117" t="str">
        <f t="shared" si="39"/>
        <v>_</v>
      </c>
      <c r="AH33" s="120" t="str">
        <f t="shared" si="40"/>
        <v>_</v>
      </c>
      <c r="AI33" s="119"/>
      <c r="AJ33" s="117" t="str">
        <f t="shared" si="41"/>
        <v>_</v>
      </c>
      <c r="AK33" s="120" t="str">
        <f t="shared" si="42"/>
        <v>_</v>
      </c>
      <c r="AL33" s="119"/>
      <c r="AM33" s="117">
        <f t="shared" si="43"/>
        <v>30.134999999999998</v>
      </c>
      <c r="AN33" s="120">
        <f t="shared" si="44"/>
        <v>0</v>
      </c>
      <c r="AO33" s="119"/>
      <c r="AS33" s="124"/>
    </row>
    <row r="34" spans="1:45">
      <c r="A34" s="7">
        <v>1</v>
      </c>
      <c r="B34" s="114" t="str">
        <f>VLOOKUP(A34,'Overzicht locaties'!C:D,2,0)</f>
        <v>ROC Technovium</v>
      </c>
      <c r="C34" s="95" t="s">
        <v>308</v>
      </c>
      <c r="D34" s="6" t="s">
        <v>534</v>
      </c>
      <c r="E34" s="6" t="s">
        <v>518</v>
      </c>
      <c r="F34" s="95" t="s">
        <v>334</v>
      </c>
      <c r="G34" s="95" t="s">
        <v>294</v>
      </c>
      <c r="H34" s="95">
        <v>1</v>
      </c>
      <c r="I34" s="115" t="str">
        <f t="shared" si="33"/>
        <v xml:space="preserve">Kantoorruimte / vergaderruimte </v>
      </c>
      <c r="J34" s="95" t="s">
        <v>696</v>
      </c>
      <c r="K34" s="116">
        <v>3</v>
      </c>
      <c r="L34" s="115" t="str">
        <f t="shared" si="29"/>
        <v>Harde vloer zonder polymeer beschermlaag, met behandeling</v>
      </c>
      <c r="M34" s="118">
        <v>19.100000000000001</v>
      </c>
      <c r="N34" s="117">
        <f t="shared" si="45"/>
        <v>19.100000000000001</v>
      </c>
      <c r="O34" s="149">
        <f t="shared" si="46"/>
        <v>0</v>
      </c>
      <c r="P34" s="119"/>
      <c r="Q34" s="95" t="s">
        <v>87</v>
      </c>
      <c r="R34" s="95"/>
      <c r="S34" s="95"/>
      <c r="T34" s="95"/>
      <c r="U34" s="119"/>
      <c r="V34" s="114" t="str">
        <f t="shared" si="34"/>
        <v>Bureau</v>
      </c>
      <c r="W34" s="114" t="str">
        <f t="shared" si="35"/>
        <v>AQL 7%</v>
      </c>
      <c r="X34" s="119"/>
      <c r="Y34" s="101">
        <v>100</v>
      </c>
      <c r="Z34" s="119"/>
      <c r="AA34" s="117">
        <f>IF(H34="nio","_",(N34/Y34)*VLOOKUP(Q34,Aanpassing_frequenties,3,0))*VLOOKUP(Q34,Aanpassing_frequenties,4,0)</f>
        <v>39.155000000000001</v>
      </c>
      <c r="AB34" s="120">
        <f t="shared" si="36"/>
        <v>0</v>
      </c>
      <c r="AC34" s="119"/>
      <c r="AD34" s="117" t="str">
        <f t="shared" si="37"/>
        <v>_</v>
      </c>
      <c r="AE34" s="120" t="str">
        <f t="shared" si="38"/>
        <v>_</v>
      </c>
      <c r="AF34" s="119"/>
      <c r="AG34" s="117" t="str">
        <f t="shared" si="39"/>
        <v>_</v>
      </c>
      <c r="AH34" s="120" t="str">
        <f t="shared" si="40"/>
        <v>_</v>
      </c>
      <c r="AI34" s="119"/>
      <c r="AJ34" s="117" t="str">
        <f t="shared" si="41"/>
        <v>_</v>
      </c>
      <c r="AK34" s="120" t="str">
        <f t="shared" si="42"/>
        <v>_</v>
      </c>
      <c r="AL34" s="119"/>
      <c r="AM34" s="117">
        <f t="shared" si="43"/>
        <v>39.155000000000001</v>
      </c>
      <c r="AN34" s="120">
        <f t="shared" si="44"/>
        <v>0</v>
      </c>
      <c r="AO34" s="119"/>
      <c r="AS34" s="124"/>
    </row>
    <row r="35" spans="1:45">
      <c r="A35" s="7">
        <v>1</v>
      </c>
      <c r="B35" s="114" t="str">
        <f>VLOOKUP(A35,'Overzicht locaties'!C:D,2,0)</f>
        <v>ROC Technovium</v>
      </c>
      <c r="C35" s="95" t="s">
        <v>308</v>
      </c>
      <c r="D35" s="6" t="s">
        <v>535</v>
      </c>
      <c r="E35" s="6" t="s">
        <v>536</v>
      </c>
      <c r="F35" s="95" t="s">
        <v>335</v>
      </c>
      <c r="G35" s="95" t="s">
        <v>294</v>
      </c>
      <c r="H35" s="95">
        <v>1</v>
      </c>
      <c r="I35" s="115" t="str">
        <f t="shared" si="33"/>
        <v xml:space="preserve">Kantoorruimte / vergaderruimte </v>
      </c>
      <c r="J35" s="95" t="s">
        <v>696</v>
      </c>
      <c r="K35" s="116">
        <v>3</v>
      </c>
      <c r="L35" s="115" t="str">
        <f t="shared" si="29"/>
        <v>Harde vloer zonder polymeer beschermlaag, met behandeling</v>
      </c>
      <c r="M35" s="118">
        <v>85.4</v>
      </c>
      <c r="N35" s="117">
        <f t="shared" si="45"/>
        <v>85.4</v>
      </c>
      <c r="O35" s="149">
        <f t="shared" si="46"/>
        <v>0</v>
      </c>
      <c r="P35" s="119"/>
      <c r="Q35" s="95" t="s">
        <v>87</v>
      </c>
      <c r="R35" s="95"/>
      <c r="S35" s="95"/>
      <c r="T35" s="95"/>
      <c r="U35" s="119"/>
      <c r="V35" s="114" t="str">
        <f t="shared" si="34"/>
        <v>Bureau</v>
      </c>
      <c r="W35" s="114" t="str">
        <f t="shared" si="35"/>
        <v>AQL 7%</v>
      </c>
      <c r="X35" s="119"/>
      <c r="Y35" s="101">
        <v>100</v>
      </c>
      <c r="Z35" s="119"/>
      <c r="AA35" s="117">
        <f>IF(H35="nio","_",(N35/Y35)*VLOOKUP(Q35,Aanpassing_frequenties,3,0))*VLOOKUP(Q35,Aanpassing_frequenties,4,0)</f>
        <v>175.07000000000002</v>
      </c>
      <c r="AB35" s="120">
        <f t="shared" si="36"/>
        <v>0</v>
      </c>
      <c r="AC35" s="119"/>
      <c r="AD35" s="117" t="str">
        <f t="shared" si="37"/>
        <v>_</v>
      </c>
      <c r="AE35" s="120" t="str">
        <f t="shared" si="38"/>
        <v>_</v>
      </c>
      <c r="AF35" s="119"/>
      <c r="AG35" s="117" t="str">
        <f t="shared" si="39"/>
        <v>_</v>
      </c>
      <c r="AH35" s="120" t="str">
        <f t="shared" si="40"/>
        <v>_</v>
      </c>
      <c r="AI35" s="119"/>
      <c r="AJ35" s="117" t="str">
        <f t="shared" si="41"/>
        <v>_</v>
      </c>
      <c r="AK35" s="120" t="str">
        <f t="shared" si="42"/>
        <v>_</v>
      </c>
      <c r="AL35" s="119"/>
      <c r="AM35" s="117">
        <f t="shared" si="43"/>
        <v>175.07000000000002</v>
      </c>
      <c r="AN35" s="120">
        <f t="shared" si="44"/>
        <v>0</v>
      </c>
      <c r="AO35" s="150"/>
      <c r="AS35" s="124"/>
    </row>
    <row r="36" spans="1:45">
      <c r="A36" s="7">
        <v>1</v>
      </c>
      <c r="B36" s="114" t="str">
        <f>VLOOKUP(A36,'Overzicht locaties'!C:D,2,0)</f>
        <v>ROC Technovium</v>
      </c>
      <c r="C36" s="95" t="s">
        <v>308</v>
      </c>
      <c r="D36" s="6" t="s">
        <v>537</v>
      </c>
      <c r="E36" s="6" t="s">
        <v>538</v>
      </c>
      <c r="F36" s="95" t="s">
        <v>336</v>
      </c>
      <c r="G36" s="95" t="s">
        <v>294</v>
      </c>
      <c r="H36" s="95">
        <v>8</v>
      </c>
      <c r="I36" s="115" t="str">
        <f t="shared" si="33"/>
        <v>Overig / Magazijn / Archief / Berging / Technische ruimte</v>
      </c>
      <c r="J36" s="95" t="s">
        <v>696</v>
      </c>
      <c r="K36" s="116">
        <v>3</v>
      </c>
      <c r="L36" s="115" t="str">
        <f t="shared" si="29"/>
        <v>Harde vloer zonder polymeer beschermlaag, met behandeling</v>
      </c>
      <c r="M36" s="118">
        <v>14.1</v>
      </c>
      <c r="N36" s="117">
        <f t="shared" si="45"/>
        <v>14.1</v>
      </c>
      <c r="O36" s="149">
        <f t="shared" si="46"/>
        <v>0</v>
      </c>
      <c r="P36" s="119"/>
      <c r="Q36" s="95" t="s">
        <v>101</v>
      </c>
      <c r="R36" s="95"/>
      <c r="S36" s="95"/>
      <c r="T36" s="95"/>
      <c r="U36" s="119"/>
      <c r="V36" s="114" t="str">
        <f t="shared" si="34"/>
        <v>Verkeer</v>
      </c>
      <c r="W36" s="114" t="str">
        <f t="shared" si="35"/>
        <v>AQL 7%</v>
      </c>
      <c r="X36" s="119"/>
      <c r="Y36" s="101">
        <v>100</v>
      </c>
      <c r="Z36" s="119"/>
      <c r="AA36" s="117">
        <f>IF(H36="nio","_",(N36/Y36)*VLOOKUP(Q36,Aanpassing_frequenties,3,0))*VLOOKUP(Q36,Aanpassing_frequenties,4,0)</f>
        <v>1.6919999999999997</v>
      </c>
      <c r="AB36" s="120">
        <f t="shared" si="36"/>
        <v>0</v>
      </c>
      <c r="AC36" s="119"/>
      <c r="AD36" s="117" t="str">
        <f t="shared" si="37"/>
        <v>_</v>
      </c>
      <c r="AE36" s="120" t="str">
        <f t="shared" si="38"/>
        <v>_</v>
      </c>
      <c r="AF36" s="119"/>
      <c r="AG36" s="117" t="str">
        <f t="shared" si="39"/>
        <v>_</v>
      </c>
      <c r="AH36" s="120" t="str">
        <f t="shared" si="40"/>
        <v>_</v>
      </c>
      <c r="AI36" s="119"/>
      <c r="AJ36" s="117" t="str">
        <f t="shared" si="41"/>
        <v>_</v>
      </c>
      <c r="AK36" s="120" t="str">
        <f t="shared" si="42"/>
        <v>_</v>
      </c>
      <c r="AL36" s="119"/>
      <c r="AM36" s="117">
        <f t="shared" si="43"/>
        <v>1.6919999999999997</v>
      </c>
      <c r="AN36" s="120">
        <f t="shared" si="44"/>
        <v>0</v>
      </c>
      <c r="AO36" s="150"/>
      <c r="AS36" s="124"/>
    </row>
    <row r="37" spans="1:45">
      <c r="A37" s="7">
        <v>1</v>
      </c>
      <c r="B37" s="114" t="str">
        <f>VLOOKUP(A37,'Overzicht locaties'!C:D,2,0)</f>
        <v>ROC Technovium</v>
      </c>
      <c r="C37" s="95" t="s">
        <v>308</v>
      </c>
      <c r="D37" s="6" t="s">
        <v>539</v>
      </c>
      <c r="E37" s="6" t="s">
        <v>540</v>
      </c>
      <c r="F37" s="95" t="s">
        <v>337</v>
      </c>
      <c r="G37" s="95" t="s">
        <v>294</v>
      </c>
      <c r="H37" s="95">
        <v>7</v>
      </c>
      <c r="I37" s="115" t="str">
        <f t="shared" si="33"/>
        <v>Leslokalen praktijk</v>
      </c>
      <c r="J37" s="95" t="s">
        <v>695</v>
      </c>
      <c r="K37" s="116">
        <v>3</v>
      </c>
      <c r="L37" s="115" t="str">
        <f t="shared" si="29"/>
        <v>Harde vloer zonder polymeer beschermlaag, met behandeling</v>
      </c>
      <c r="M37" s="118">
        <v>706</v>
      </c>
      <c r="N37" s="117">
        <f t="shared" si="45"/>
        <v>706</v>
      </c>
      <c r="O37" s="149">
        <f t="shared" si="46"/>
        <v>0</v>
      </c>
      <c r="P37" s="119"/>
      <c r="Q37" s="95" t="s">
        <v>95</v>
      </c>
      <c r="R37" s="95"/>
      <c r="S37" s="95"/>
      <c r="T37" s="95"/>
      <c r="U37" s="119"/>
      <c r="V37" s="114" t="str">
        <f t="shared" si="34"/>
        <v>Les</v>
      </c>
      <c r="W37" s="114" t="str">
        <f t="shared" si="35"/>
        <v>AQL 7%</v>
      </c>
      <c r="X37" s="119"/>
      <c r="Y37" s="101">
        <v>100</v>
      </c>
      <c r="Z37" s="119"/>
      <c r="AA37" s="117">
        <f>IF(H37="nio","_",(N37/Y37)*VLOOKUP(Q37,Aanpassing_frequenties,3,0))*VLOOKUP(Q37,Aanpassing_frequenties,4,0)</f>
        <v>289.45999999999998</v>
      </c>
      <c r="AB37" s="120">
        <f t="shared" si="36"/>
        <v>0</v>
      </c>
      <c r="AC37" s="119"/>
      <c r="AD37" s="117" t="str">
        <f t="shared" si="37"/>
        <v>_</v>
      </c>
      <c r="AE37" s="120" t="str">
        <f t="shared" si="38"/>
        <v>_</v>
      </c>
      <c r="AF37" s="119"/>
      <c r="AG37" s="117" t="str">
        <f t="shared" si="39"/>
        <v>_</v>
      </c>
      <c r="AH37" s="120" t="str">
        <f t="shared" si="40"/>
        <v>_</v>
      </c>
      <c r="AI37" s="119"/>
      <c r="AJ37" s="117" t="str">
        <f t="shared" si="41"/>
        <v>_</v>
      </c>
      <c r="AK37" s="120" t="str">
        <f t="shared" si="42"/>
        <v>_</v>
      </c>
      <c r="AL37" s="119"/>
      <c r="AM37" s="117">
        <f t="shared" si="43"/>
        <v>289.45999999999998</v>
      </c>
      <c r="AN37" s="120">
        <f t="shared" si="44"/>
        <v>0</v>
      </c>
      <c r="AO37" s="119"/>
      <c r="AS37" s="124"/>
    </row>
    <row r="38" spans="1:45">
      <c r="A38" s="7">
        <v>1</v>
      </c>
      <c r="B38" s="114" t="str">
        <f>VLOOKUP(A38,'Overzicht locaties'!C:D,2,0)</f>
        <v>ROC Technovium</v>
      </c>
      <c r="C38" s="95" t="s">
        <v>308</v>
      </c>
      <c r="D38" s="6" t="s">
        <v>541</v>
      </c>
      <c r="E38" s="6" t="s">
        <v>542</v>
      </c>
      <c r="F38" s="95" t="s">
        <v>338</v>
      </c>
      <c r="G38" s="95" t="s">
        <v>293</v>
      </c>
      <c r="H38" s="95">
        <v>4</v>
      </c>
      <c r="I38" s="115" t="str">
        <f t="shared" si="33"/>
        <v>Kleedruimte/ douche</v>
      </c>
      <c r="J38" s="95" t="s">
        <v>696</v>
      </c>
      <c r="K38" s="116">
        <v>3</v>
      </c>
      <c r="L38" s="115" t="str">
        <f t="shared" si="29"/>
        <v>Harde vloer zonder polymeer beschermlaag, met behandeling</v>
      </c>
      <c r="M38" s="118">
        <v>14</v>
      </c>
      <c r="N38" s="117">
        <f t="shared" si="45"/>
        <v>14</v>
      </c>
      <c r="O38" s="149">
        <f t="shared" si="46"/>
        <v>0</v>
      </c>
      <c r="P38" s="119"/>
      <c r="Q38" s="95" t="s">
        <v>87</v>
      </c>
      <c r="R38" s="95"/>
      <c r="S38" s="95"/>
      <c r="T38" s="95"/>
      <c r="U38" s="119"/>
      <c r="V38" s="114" t="str">
        <f t="shared" si="34"/>
        <v>Sanitair</v>
      </c>
      <c r="W38" s="114" t="str">
        <f t="shared" si="35"/>
        <v>AQL 4%</v>
      </c>
      <c r="X38" s="119"/>
      <c r="Y38" s="101">
        <v>100</v>
      </c>
      <c r="Z38" s="119"/>
      <c r="AA38" s="117">
        <f>IF(H38="nio","_",(N38/Y38)*VLOOKUP(Q38,Aanpassing_frequenties,3,0))*VLOOKUP(Q38,Aanpassing_frequenties,4,0)</f>
        <v>28.700000000000003</v>
      </c>
      <c r="AB38" s="120">
        <f t="shared" si="36"/>
        <v>0</v>
      </c>
      <c r="AC38" s="119"/>
      <c r="AD38" s="117" t="str">
        <f t="shared" si="37"/>
        <v>_</v>
      </c>
      <c r="AE38" s="120" t="str">
        <f t="shared" si="38"/>
        <v>_</v>
      </c>
      <c r="AF38" s="119"/>
      <c r="AG38" s="117" t="str">
        <f t="shared" si="39"/>
        <v>_</v>
      </c>
      <c r="AH38" s="120" t="str">
        <f t="shared" si="40"/>
        <v>_</v>
      </c>
      <c r="AI38" s="119"/>
      <c r="AJ38" s="117" t="str">
        <f t="shared" si="41"/>
        <v>_</v>
      </c>
      <c r="AK38" s="120" t="str">
        <f t="shared" si="42"/>
        <v>_</v>
      </c>
      <c r="AL38" s="119"/>
      <c r="AM38" s="117">
        <f t="shared" si="43"/>
        <v>28.700000000000003</v>
      </c>
      <c r="AN38" s="120">
        <f t="shared" si="44"/>
        <v>0</v>
      </c>
      <c r="AO38" s="119"/>
      <c r="AS38" s="124"/>
    </row>
    <row r="39" spans="1:45">
      <c r="A39" s="7">
        <v>1</v>
      </c>
      <c r="B39" s="114" t="str">
        <f>VLOOKUP(A39,'Overzicht locaties'!C:D,2,0)</f>
        <v>ROC Technovium</v>
      </c>
      <c r="C39" s="95" t="s">
        <v>162</v>
      </c>
      <c r="D39" s="6" t="s">
        <v>543</v>
      </c>
      <c r="E39" s="6" t="s">
        <v>544</v>
      </c>
      <c r="F39" s="95" t="s">
        <v>339</v>
      </c>
      <c r="G39" s="95" t="s">
        <v>693</v>
      </c>
      <c r="H39" s="95">
        <v>3</v>
      </c>
      <c r="I39" s="115" t="str">
        <f t="shared" si="33"/>
        <v>Verkeersruimte / Garderobe / Wachtruimte</v>
      </c>
      <c r="J39" s="95" t="s">
        <v>694</v>
      </c>
      <c r="K39" s="116">
        <v>2</v>
      </c>
      <c r="L39" s="115" t="str">
        <f t="shared" si="29"/>
        <v>Harde vloeren zonder extra behandeling</v>
      </c>
      <c r="M39" s="118">
        <v>9.81</v>
      </c>
      <c r="N39" s="117">
        <f t="shared" si="45"/>
        <v>9.81</v>
      </c>
      <c r="O39" s="149">
        <f t="shared" si="46"/>
        <v>0</v>
      </c>
      <c r="P39" s="119"/>
      <c r="Q39" s="95" t="s">
        <v>101</v>
      </c>
      <c r="R39" s="95"/>
      <c r="S39" s="95"/>
      <c r="T39" s="95"/>
      <c r="U39" s="119"/>
      <c r="V39" s="114" t="str">
        <f t="shared" si="34"/>
        <v>Verkeer</v>
      </c>
      <c r="W39" s="114" t="str">
        <f t="shared" si="35"/>
        <v>AQL 7%</v>
      </c>
      <c r="X39" s="119"/>
      <c r="Y39" s="101">
        <v>100</v>
      </c>
      <c r="Z39" s="119"/>
      <c r="AA39" s="117">
        <f>IF(H39="nio","_",(N39/Y39)*VLOOKUP(Q39,Aanpassing_frequenties,3,0))*VLOOKUP(Q39,Aanpassing_frequenties,4,0)</f>
        <v>1.1772</v>
      </c>
      <c r="AB39" s="120">
        <f t="shared" si="36"/>
        <v>0</v>
      </c>
      <c r="AC39" s="119"/>
      <c r="AD39" s="117" t="str">
        <f t="shared" si="37"/>
        <v>_</v>
      </c>
      <c r="AE39" s="120" t="str">
        <f t="shared" si="38"/>
        <v>_</v>
      </c>
      <c r="AF39" s="119"/>
      <c r="AG39" s="117" t="str">
        <f t="shared" si="39"/>
        <v>_</v>
      </c>
      <c r="AH39" s="120" t="str">
        <f t="shared" si="40"/>
        <v>_</v>
      </c>
      <c r="AI39" s="119"/>
      <c r="AJ39" s="117" t="str">
        <f t="shared" si="41"/>
        <v>_</v>
      </c>
      <c r="AK39" s="120" t="str">
        <f t="shared" si="42"/>
        <v>_</v>
      </c>
      <c r="AL39" s="119"/>
      <c r="AM39" s="117">
        <f t="shared" si="43"/>
        <v>1.1772</v>
      </c>
      <c r="AN39" s="120">
        <f t="shared" si="44"/>
        <v>0</v>
      </c>
      <c r="AO39" s="119"/>
      <c r="AS39" s="124"/>
    </row>
    <row r="40" spans="1:45">
      <c r="A40" s="7">
        <v>1</v>
      </c>
      <c r="B40" s="114" t="str">
        <f>VLOOKUP(A40,'Overzicht locaties'!C:D,2,0)</f>
        <v>ROC Technovium</v>
      </c>
      <c r="C40" s="95" t="s">
        <v>162</v>
      </c>
      <c r="D40" s="6" t="s">
        <v>545</v>
      </c>
      <c r="E40" s="6" t="s">
        <v>546</v>
      </c>
      <c r="F40" s="95" t="s">
        <v>340</v>
      </c>
      <c r="G40" s="95" t="s">
        <v>293</v>
      </c>
      <c r="H40" s="95">
        <v>3</v>
      </c>
      <c r="I40" s="115" t="str">
        <f t="shared" si="33"/>
        <v>Verkeersruimte / Garderobe / Wachtruimte</v>
      </c>
      <c r="J40" s="95" t="s">
        <v>700</v>
      </c>
      <c r="K40" s="116">
        <v>2</v>
      </c>
      <c r="L40" s="115" t="str">
        <f t="shared" si="29"/>
        <v>Harde vloeren zonder extra behandeling</v>
      </c>
      <c r="M40" s="118">
        <v>6</v>
      </c>
      <c r="N40" s="117">
        <f t="shared" si="45"/>
        <v>6</v>
      </c>
      <c r="O40" s="149">
        <f t="shared" si="46"/>
        <v>0</v>
      </c>
      <c r="P40" s="119"/>
      <c r="Q40" s="95" t="s">
        <v>87</v>
      </c>
      <c r="R40" s="95"/>
      <c r="S40" s="95"/>
      <c r="T40" s="95"/>
      <c r="U40" s="119"/>
      <c r="V40" s="114" t="str">
        <f t="shared" si="34"/>
        <v>Verkeer</v>
      </c>
      <c r="W40" s="114" t="str">
        <f t="shared" si="35"/>
        <v>AQL 7%</v>
      </c>
      <c r="X40" s="119"/>
      <c r="Y40" s="101">
        <v>100</v>
      </c>
      <c r="Z40" s="119"/>
      <c r="AA40" s="117">
        <f>IF(H40="nio","_",(N40/Y40)*VLOOKUP(Q40,Aanpassing_frequenties,3,0))*VLOOKUP(Q40,Aanpassing_frequenties,4,0)</f>
        <v>12.299999999999999</v>
      </c>
      <c r="AB40" s="120">
        <f t="shared" si="36"/>
        <v>0</v>
      </c>
      <c r="AC40" s="119"/>
      <c r="AD40" s="117" t="str">
        <f t="shared" si="37"/>
        <v>_</v>
      </c>
      <c r="AE40" s="120" t="str">
        <f t="shared" si="38"/>
        <v>_</v>
      </c>
      <c r="AF40" s="119"/>
      <c r="AG40" s="117" t="str">
        <f t="shared" si="39"/>
        <v>_</v>
      </c>
      <c r="AH40" s="120" t="str">
        <f t="shared" si="40"/>
        <v>_</v>
      </c>
      <c r="AI40" s="119"/>
      <c r="AJ40" s="117" t="str">
        <f t="shared" si="41"/>
        <v>_</v>
      </c>
      <c r="AK40" s="120" t="str">
        <f t="shared" si="42"/>
        <v>_</v>
      </c>
      <c r="AL40" s="119"/>
      <c r="AM40" s="117">
        <f t="shared" si="43"/>
        <v>12.299999999999999</v>
      </c>
      <c r="AN40" s="120">
        <f t="shared" si="44"/>
        <v>0</v>
      </c>
      <c r="AO40" s="119"/>
      <c r="AS40" s="124"/>
    </row>
    <row r="41" spans="1:45">
      <c r="A41" s="7">
        <v>1</v>
      </c>
      <c r="B41" s="114" t="str">
        <f>VLOOKUP(A41,'Overzicht locaties'!C:D,2,0)</f>
        <v>ROC Technovium</v>
      </c>
      <c r="C41" s="95" t="s">
        <v>162</v>
      </c>
      <c r="D41" s="6"/>
      <c r="E41" s="6" t="s">
        <v>547</v>
      </c>
      <c r="F41" s="95" t="s">
        <v>341</v>
      </c>
      <c r="G41" s="95" t="s">
        <v>293</v>
      </c>
      <c r="H41" s="95">
        <v>3</v>
      </c>
      <c r="I41" s="115" t="str">
        <f t="shared" si="33"/>
        <v>Verkeersruimte / Garderobe / Wachtruimte</v>
      </c>
      <c r="J41" s="95" t="s">
        <v>296</v>
      </c>
      <c r="K41" s="116">
        <v>3</v>
      </c>
      <c r="L41" s="115" t="str">
        <f t="shared" si="29"/>
        <v>Harde vloer zonder polymeer beschermlaag, met behandeling</v>
      </c>
      <c r="M41" s="118">
        <v>592</v>
      </c>
      <c r="N41" s="117">
        <f t="shared" si="45"/>
        <v>592</v>
      </c>
      <c r="O41" s="149">
        <f t="shared" si="46"/>
        <v>0</v>
      </c>
      <c r="P41" s="119"/>
      <c r="Q41" s="95" t="s">
        <v>87</v>
      </c>
      <c r="R41" s="95"/>
      <c r="S41" s="95"/>
      <c r="T41" s="95"/>
      <c r="U41" s="119"/>
      <c r="V41" s="114" t="str">
        <f t="shared" si="34"/>
        <v>Verkeer</v>
      </c>
      <c r="W41" s="114" t="str">
        <f t="shared" si="35"/>
        <v>AQL 7%</v>
      </c>
      <c r="X41" s="119"/>
      <c r="Y41" s="101">
        <v>100</v>
      </c>
      <c r="Z41" s="119"/>
      <c r="AA41" s="117">
        <f>IF(H41="nio","_",(N41/Y41)*VLOOKUP(Q41,Aanpassing_frequenties,3,0))*VLOOKUP(Q41,Aanpassing_frequenties,4,0)</f>
        <v>1213.5999999999999</v>
      </c>
      <c r="AB41" s="120">
        <f t="shared" si="36"/>
        <v>0</v>
      </c>
      <c r="AC41" s="119"/>
      <c r="AD41" s="117" t="str">
        <f t="shared" si="37"/>
        <v>_</v>
      </c>
      <c r="AE41" s="120" t="str">
        <f t="shared" si="38"/>
        <v>_</v>
      </c>
      <c r="AF41" s="119"/>
      <c r="AG41" s="117" t="str">
        <f t="shared" si="39"/>
        <v>_</v>
      </c>
      <c r="AH41" s="120" t="str">
        <f t="shared" si="40"/>
        <v>_</v>
      </c>
      <c r="AI41" s="119"/>
      <c r="AJ41" s="117" t="str">
        <f t="shared" si="41"/>
        <v>_</v>
      </c>
      <c r="AK41" s="120" t="str">
        <f t="shared" si="42"/>
        <v>_</v>
      </c>
      <c r="AL41" s="119"/>
      <c r="AM41" s="117">
        <f t="shared" si="43"/>
        <v>1213.5999999999999</v>
      </c>
      <c r="AN41" s="120">
        <f t="shared" si="44"/>
        <v>0</v>
      </c>
      <c r="AO41" s="119"/>
      <c r="AS41" s="124"/>
    </row>
    <row r="42" spans="1:45">
      <c r="A42" s="7">
        <v>1</v>
      </c>
      <c r="B42" s="114" t="str">
        <f>VLOOKUP(A42,'Overzicht locaties'!C:D,2,0)</f>
        <v>ROC Technovium</v>
      </c>
      <c r="C42" s="95" t="s">
        <v>162</v>
      </c>
      <c r="D42" s="6"/>
      <c r="E42" s="6" t="s">
        <v>548</v>
      </c>
      <c r="F42" s="95" t="s">
        <v>342</v>
      </c>
      <c r="G42" s="95" t="s">
        <v>293</v>
      </c>
      <c r="H42" s="95">
        <v>3</v>
      </c>
      <c r="I42" s="115" t="str">
        <f t="shared" si="33"/>
        <v>Verkeersruimte / Garderobe / Wachtruimte</v>
      </c>
      <c r="J42" s="95" t="s">
        <v>6</v>
      </c>
      <c r="K42" s="116">
        <v>4</v>
      </c>
      <c r="L42" s="115" t="str">
        <f t="shared" si="29"/>
        <v>Tapijt</v>
      </c>
      <c r="M42" s="118">
        <v>35.119999999999997</v>
      </c>
      <c r="N42" s="117">
        <f t="shared" si="45"/>
        <v>35.119999999999997</v>
      </c>
      <c r="O42" s="149">
        <f t="shared" si="46"/>
        <v>0</v>
      </c>
      <c r="P42" s="119"/>
      <c r="Q42" s="95" t="s">
        <v>87</v>
      </c>
      <c r="R42" s="95"/>
      <c r="S42" s="95"/>
      <c r="T42" s="95"/>
      <c r="U42" s="119"/>
      <c r="V42" s="114" t="str">
        <f t="shared" si="34"/>
        <v>Verkeer</v>
      </c>
      <c r="W42" s="114" t="str">
        <f t="shared" si="35"/>
        <v>AQL 7%</v>
      </c>
      <c r="X42" s="119"/>
      <c r="Y42" s="101">
        <v>100</v>
      </c>
      <c r="Z42" s="119"/>
      <c r="AA42" s="117">
        <f>IF(H42="nio","_",(N42/Y42)*VLOOKUP(Q42,Aanpassing_frequenties,3,0))*VLOOKUP(Q42,Aanpassing_frequenties,4,0)</f>
        <v>71.995999999999995</v>
      </c>
      <c r="AB42" s="120">
        <f t="shared" si="36"/>
        <v>0</v>
      </c>
      <c r="AC42" s="119"/>
      <c r="AD42" s="117" t="str">
        <f t="shared" si="37"/>
        <v>_</v>
      </c>
      <c r="AE42" s="120" t="str">
        <f t="shared" si="38"/>
        <v>_</v>
      </c>
      <c r="AF42" s="119"/>
      <c r="AG42" s="117" t="str">
        <f t="shared" si="39"/>
        <v>_</v>
      </c>
      <c r="AH42" s="120" t="str">
        <f t="shared" si="40"/>
        <v>_</v>
      </c>
      <c r="AI42" s="119"/>
      <c r="AJ42" s="117" t="str">
        <f t="shared" si="41"/>
        <v>_</v>
      </c>
      <c r="AK42" s="120" t="str">
        <f t="shared" si="42"/>
        <v>_</v>
      </c>
      <c r="AL42" s="119"/>
      <c r="AM42" s="117">
        <f t="shared" si="43"/>
        <v>71.995999999999995</v>
      </c>
      <c r="AN42" s="120">
        <f t="shared" si="44"/>
        <v>0</v>
      </c>
      <c r="AO42" s="119"/>
      <c r="AS42" s="124"/>
    </row>
    <row r="43" spans="1:45">
      <c r="A43" s="7">
        <v>1</v>
      </c>
      <c r="B43" s="114" t="str">
        <f>VLOOKUP(A43,'Overzicht locaties'!C:D,2,0)</f>
        <v>ROC Technovium</v>
      </c>
      <c r="C43" s="95" t="s">
        <v>162</v>
      </c>
      <c r="D43" s="6"/>
      <c r="E43" s="6" t="s">
        <v>549</v>
      </c>
      <c r="F43" s="95" t="s">
        <v>343</v>
      </c>
      <c r="G43" s="95" t="s">
        <v>293</v>
      </c>
      <c r="H43" s="95">
        <v>1</v>
      </c>
      <c r="I43" s="115" t="str">
        <f t="shared" si="33"/>
        <v xml:space="preserve">Kantoorruimte / vergaderruimte </v>
      </c>
      <c r="J43" s="95" t="s">
        <v>6</v>
      </c>
      <c r="K43" s="116">
        <v>4</v>
      </c>
      <c r="L43" s="115" t="str">
        <f t="shared" si="29"/>
        <v>Tapijt</v>
      </c>
      <c r="M43" s="118">
        <v>15</v>
      </c>
      <c r="N43" s="117">
        <f t="shared" si="45"/>
        <v>15</v>
      </c>
      <c r="O43" s="149">
        <f t="shared" si="46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34"/>
        <v>Bureau</v>
      </c>
      <c r="W43" s="114" t="str">
        <f t="shared" si="35"/>
        <v>AQL 7%</v>
      </c>
      <c r="X43" s="119"/>
      <c r="Y43" s="101">
        <v>100</v>
      </c>
      <c r="Z43" s="119"/>
      <c r="AA43" s="117">
        <f>IF(H43="nio","_",(N43/Y43)*VLOOKUP(Q43,Aanpassing_frequenties,3,0))*VLOOKUP(Q43,Aanpassing_frequenties,4,0)</f>
        <v>30.75</v>
      </c>
      <c r="AB43" s="120">
        <f t="shared" si="36"/>
        <v>0</v>
      </c>
      <c r="AC43" s="119"/>
      <c r="AD43" s="117" t="str">
        <f t="shared" si="37"/>
        <v>_</v>
      </c>
      <c r="AE43" s="120" t="str">
        <f t="shared" si="38"/>
        <v>_</v>
      </c>
      <c r="AF43" s="119"/>
      <c r="AG43" s="117" t="str">
        <f t="shared" si="39"/>
        <v>_</v>
      </c>
      <c r="AH43" s="120" t="str">
        <f t="shared" si="40"/>
        <v>_</v>
      </c>
      <c r="AI43" s="119"/>
      <c r="AJ43" s="117" t="str">
        <f t="shared" si="41"/>
        <v>_</v>
      </c>
      <c r="AK43" s="120" t="str">
        <f t="shared" si="42"/>
        <v>_</v>
      </c>
      <c r="AL43" s="119"/>
      <c r="AM43" s="117">
        <f t="shared" si="43"/>
        <v>30.75</v>
      </c>
      <c r="AN43" s="120">
        <f t="shared" si="44"/>
        <v>0</v>
      </c>
      <c r="AO43" s="119"/>
      <c r="AS43" s="124"/>
    </row>
    <row r="44" spans="1:45">
      <c r="A44" s="7">
        <v>1</v>
      </c>
      <c r="B44" s="114" t="str">
        <f>VLOOKUP(A44,'Overzicht locaties'!C:D,2,0)</f>
        <v>ROC Technovium</v>
      </c>
      <c r="C44" s="95" t="s">
        <v>162</v>
      </c>
      <c r="D44" s="6"/>
      <c r="E44" s="6" t="s">
        <v>550</v>
      </c>
      <c r="F44" s="95" t="s">
        <v>344</v>
      </c>
      <c r="G44" s="95" t="s">
        <v>293</v>
      </c>
      <c r="H44" s="95">
        <v>3</v>
      </c>
      <c r="I44" s="115" t="str">
        <f t="shared" si="33"/>
        <v>Verkeersruimte / Garderobe / Wachtruimte</v>
      </c>
      <c r="J44" s="95" t="s">
        <v>296</v>
      </c>
      <c r="K44" s="116">
        <v>3</v>
      </c>
      <c r="L44" s="115" t="str">
        <f t="shared" si="29"/>
        <v>Harde vloer zonder polymeer beschermlaag, met behandeling</v>
      </c>
      <c r="M44" s="118">
        <v>69</v>
      </c>
      <c r="N44" s="117">
        <f t="shared" si="45"/>
        <v>69</v>
      </c>
      <c r="O44" s="149">
        <f t="shared" si="46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34"/>
        <v>Verkeer</v>
      </c>
      <c r="W44" s="114" t="str">
        <f t="shared" si="35"/>
        <v>AQL 7%</v>
      </c>
      <c r="X44" s="119"/>
      <c r="Y44" s="101">
        <v>100</v>
      </c>
      <c r="Z44" s="119"/>
      <c r="AA44" s="117">
        <f>IF(H44="nio","_",(N44/Y44)*VLOOKUP(Q44,Aanpassing_frequenties,3,0))*VLOOKUP(Q44,Aanpassing_frequenties,4,0)</f>
        <v>141.44999999999999</v>
      </c>
      <c r="AB44" s="120">
        <f t="shared" si="36"/>
        <v>0</v>
      </c>
      <c r="AC44" s="119"/>
      <c r="AD44" s="117" t="str">
        <f t="shared" si="37"/>
        <v>_</v>
      </c>
      <c r="AE44" s="120" t="str">
        <f t="shared" si="38"/>
        <v>_</v>
      </c>
      <c r="AF44" s="119"/>
      <c r="AG44" s="117" t="str">
        <f t="shared" si="39"/>
        <v>_</v>
      </c>
      <c r="AH44" s="120" t="str">
        <f t="shared" si="40"/>
        <v>_</v>
      </c>
      <c r="AI44" s="119"/>
      <c r="AJ44" s="117" t="str">
        <f t="shared" si="41"/>
        <v>_</v>
      </c>
      <c r="AK44" s="120" t="str">
        <f t="shared" si="42"/>
        <v>_</v>
      </c>
      <c r="AL44" s="119"/>
      <c r="AM44" s="117">
        <f t="shared" si="43"/>
        <v>141.44999999999999</v>
      </c>
      <c r="AN44" s="120">
        <f t="shared" si="44"/>
        <v>0</v>
      </c>
      <c r="AO44" s="119"/>
      <c r="AS44" s="124"/>
    </row>
    <row r="45" spans="1:45">
      <c r="A45" s="7">
        <v>1</v>
      </c>
      <c r="B45" s="114" t="str">
        <f>VLOOKUP(A45,'Overzicht locaties'!C:D,2,0)</f>
        <v>ROC Technovium</v>
      </c>
      <c r="C45" s="95" t="s">
        <v>162</v>
      </c>
      <c r="D45" s="6"/>
      <c r="E45" s="6" t="s">
        <v>550</v>
      </c>
      <c r="F45" s="95" t="s">
        <v>345</v>
      </c>
      <c r="G45" s="95" t="s">
        <v>293</v>
      </c>
      <c r="H45" s="95">
        <v>3</v>
      </c>
      <c r="I45" s="115" t="str">
        <f t="shared" si="33"/>
        <v>Verkeersruimte / Garderobe / Wachtruimte</v>
      </c>
      <c r="J45" s="95" t="s">
        <v>296</v>
      </c>
      <c r="K45" s="116">
        <v>3</v>
      </c>
      <c r="L45" s="115" t="str">
        <f t="shared" si="29"/>
        <v>Harde vloer zonder polymeer beschermlaag, met behandeling</v>
      </c>
      <c r="M45" s="118">
        <v>30</v>
      </c>
      <c r="N45" s="117">
        <f t="shared" si="45"/>
        <v>30</v>
      </c>
      <c r="O45" s="149">
        <f t="shared" si="46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34"/>
        <v>Verkeer</v>
      </c>
      <c r="W45" s="114" t="str">
        <f t="shared" si="35"/>
        <v>AQL 7%</v>
      </c>
      <c r="X45" s="119"/>
      <c r="Y45" s="101">
        <v>100</v>
      </c>
      <c r="Z45" s="119"/>
      <c r="AA45" s="117">
        <f>IF(H45="nio","_",(N45/Y45)*VLOOKUP(Q45,Aanpassing_frequenties,3,0))*VLOOKUP(Q45,Aanpassing_frequenties,4,0)</f>
        <v>61.5</v>
      </c>
      <c r="AB45" s="120">
        <f t="shared" si="36"/>
        <v>0</v>
      </c>
      <c r="AC45" s="119"/>
      <c r="AD45" s="117" t="str">
        <f t="shared" si="37"/>
        <v>_</v>
      </c>
      <c r="AE45" s="120" t="str">
        <f t="shared" si="38"/>
        <v>_</v>
      </c>
      <c r="AF45" s="119"/>
      <c r="AG45" s="117" t="str">
        <f t="shared" si="39"/>
        <v>_</v>
      </c>
      <c r="AH45" s="120" t="str">
        <f t="shared" si="40"/>
        <v>_</v>
      </c>
      <c r="AI45" s="119"/>
      <c r="AJ45" s="117" t="str">
        <f t="shared" si="41"/>
        <v>_</v>
      </c>
      <c r="AK45" s="120" t="str">
        <f t="shared" si="42"/>
        <v>_</v>
      </c>
      <c r="AL45" s="119"/>
      <c r="AM45" s="117">
        <f t="shared" si="43"/>
        <v>61.5</v>
      </c>
      <c r="AN45" s="120">
        <f t="shared" si="44"/>
        <v>0</v>
      </c>
      <c r="AO45" s="119"/>
      <c r="AS45" s="124"/>
    </row>
    <row r="46" spans="1:45">
      <c r="A46" s="7">
        <v>1</v>
      </c>
      <c r="B46" s="114" t="str">
        <f>VLOOKUP(A46,'Overzicht locaties'!C:D,2,0)</f>
        <v>ROC Technovium</v>
      </c>
      <c r="C46" s="95" t="s">
        <v>162</v>
      </c>
      <c r="D46" s="6"/>
      <c r="E46" s="6" t="s">
        <v>551</v>
      </c>
      <c r="F46" s="95" t="s">
        <v>346</v>
      </c>
      <c r="G46" s="95" t="s">
        <v>294</v>
      </c>
      <c r="H46" s="95">
        <v>7</v>
      </c>
      <c r="I46" s="115" t="str">
        <f t="shared" si="33"/>
        <v>Leslokalen praktijk</v>
      </c>
      <c r="J46" s="95" t="s">
        <v>694</v>
      </c>
      <c r="K46" s="116">
        <v>2</v>
      </c>
      <c r="L46" s="115" t="str">
        <f t="shared" si="29"/>
        <v>Harde vloeren zonder extra behandeling</v>
      </c>
      <c r="M46" s="118">
        <v>775</v>
      </c>
      <c r="N46" s="117">
        <f t="shared" si="45"/>
        <v>775</v>
      </c>
      <c r="O46" s="149">
        <f t="shared" si="46"/>
        <v>0</v>
      </c>
      <c r="P46" s="119"/>
      <c r="Q46" s="95" t="s">
        <v>95</v>
      </c>
      <c r="R46" s="95"/>
      <c r="S46" s="95"/>
      <c r="T46" s="95"/>
      <c r="U46" s="119"/>
      <c r="V46" s="114" t="str">
        <f t="shared" si="34"/>
        <v>Les</v>
      </c>
      <c r="W46" s="114" t="str">
        <f t="shared" si="35"/>
        <v>AQL 7%</v>
      </c>
      <c r="X46" s="119"/>
      <c r="Y46" s="101">
        <v>100</v>
      </c>
      <c r="Z46" s="119"/>
      <c r="AA46" s="117">
        <f>IF(H46="nio","_",(N46/Y46)*VLOOKUP(Q46,Aanpassing_frequenties,3,0))*VLOOKUP(Q46,Aanpassing_frequenties,4,0)</f>
        <v>317.75</v>
      </c>
      <c r="AB46" s="120">
        <f t="shared" si="36"/>
        <v>0</v>
      </c>
      <c r="AC46" s="119"/>
      <c r="AD46" s="117" t="str">
        <f t="shared" si="37"/>
        <v>_</v>
      </c>
      <c r="AE46" s="120" t="str">
        <f t="shared" si="38"/>
        <v>_</v>
      </c>
      <c r="AF46" s="119"/>
      <c r="AG46" s="117" t="str">
        <f t="shared" si="39"/>
        <v>_</v>
      </c>
      <c r="AH46" s="120" t="str">
        <f t="shared" si="40"/>
        <v>_</v>
      </c>
      <c r="AI46" s="119"/>
      <c r="AJ46" s="117" t="str">
        <f t="shared" si="41"/>
        <v>_</v>
      </c>
      <c r="AK46" s="120" t="str">
        <f t="shared" si="42"/>
        <v>_</v>
      </c>
      <c r="AL46" s="119"/>
      <c r="AM46" s="117">
        <f t="shared" si="43"/>
        <v>317.75</v>
      </c>
      <c r="AN46" s="120">
        <f t="shared" si="44"/>
        <v>0</v>
      </c>
      <c r="AO46" s="119"/>
      <c r="AS46" s="124"/>
    </row>
    <row r="47" spans="1:45">
      <c r="A47" s="7">
        <v>1</v>
      </c>
      <c r="B47" s="114" t="str">
        <f>VLOOKUP(A47,'Overzicht locaties'!C:D,2,0)</f>
        <v>ROC Technovium</v>
      </c>
      <c r="C47" s="95" t="s">
        <v>162</v>
      </c>
      <c r="D47" s="6"/>
      <c r="E47" s="6" t="s">
        <v>552</v>
      </c>
      <c r="F47" s="95" t="s">
        <v>347</v>
      </c>
      <c r="G47" s="95" t="s">
        <v>293</v>
      </c>
      <c r="H47" s="95">
        <v>4</v>
      </c>
      <c r="I47" s="115" t="str">
        <f t="shared" si="33"/>
        <v>Kleedruimte/ douche</v>
      </c>
      <c r="J47" s="95" t="s">
        <v>296</v>
      </c>
      <c r="K47" s="116">
        <v>3</v>
      </c>
      <c r="L47" s="115" t="str">
        <f t="shared" si="29"/>
        <v>Harde vloer zonder polymeer beschermlaag, met behandeling</v>
      </c>
      <c r="M47" s="118">
        <v>44.23</v>
      </c>
      <c r="N47" s="117">
        <f t="shared" si="45"/>
        <v>44.23</v>
      </c>
      <c r="O47" s="149">
        <f t="shared" si="46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34"/>
        <v>Sanitair</v>
      </c>
      <c r="W47" s="114" t="str">
        <f t="shared" si="35"/>
        <v>AQL 4%</v>
      </c>
      <c r="X47" s="119"/>
      <c r="Y47" s="101">
        <v>100</v>
      </c>
      <c r="Z47" s="119"/>
      <c r="AA47" s="117">
        <f>IF(H47="nio","_",(N47/Y47)*VLOOKUP(Q47,Aanpassing_frequenties,3,0))*VLOOKUP(Q47,Aanpassing_frequenties,4,0)</f>
        <v>90.671499999999995</v>
      </c>
      <c r="AB47" s="120">
        <f t="shared" si="36"/>
        <v>0</v>
      </c>
      <c r="AC47" s="119"/>
      <c r="AD47" s="117" t="str">
        <f t="shared" si="37"/>
        <v>_</v>
      </c>
      <c r="AE47" s="120" t="str">
        <f t="shared" si="38"/>
        <v>_</v>
      </c>
      <c r="AF47" s="119"/>
      <c r="AG47" s="117" t="str">
        <f t="shared" si="39"/>
        <v>_</v>
      </c>
      <c r="AH47" s="120" t="str">
        <f t="shared" si="40"/>
        <v>_</v>
      </c>
      <c r="AI47" s="119"/>
      <c r="AJ47" s="117" t="str">
        <f t="shared" si="41"/>
        <v>_</v>
      </c>
      <c r="AK47" s="120" t="str">
        <f t="shared" si="42"/>
        <v>_</v>
      </c>
      <c r="AL47" s="119"/>
      <c r="AM47" s="117">
        <f t="shared" si="43"/>
        <v>90.671499999999995</v>
      </c>
      <c r="AN47" s="120">
        <f t="shared" si="44"/>
        <v>0</v>
      </c>
      <c r="AO47" s="119"/>
      <c r="AS47" s="124"/>
    </row>
    <row r="48" spans="1:45">
      <c r="A48" s="7">
        <v>1</v>
      </c>
      <c r="B48" s="114" t="str">
        <f>VLOOKUP(A48,'Overzicht locaties'!C:D,2,0)</f>
        <v>ROC Technovium</v>
      </c>
      <c r="C48" s="95" t="s">
        <v>162</v>
      </c>
      <c r="D48" s="6"/>
      <c r="E48" s="6" t="s">
        <v>553</v>
      </c>
      <c r="F48" s="95" t="s">
        <v>348</v>
      </c>
      <c r="G48" s="95" t="s">
        <v>294</v>
      </c>
      <c r="H48" s="95">
        <v>1</v>
      </c>
      <c r="I48" s="115" t="str">
        <f t="shared" si="33"/>
        <v xml:space="preserve">Kantoorruimte / vergaderruimte </v>
      </c>
      <c r="J48" s="95" t="s">
        <v>696</v>
      </c>
      <c r="K48" s="116">
        <v>3</v>
      </c>
      <c r="L48" s="115" t="str">
        <f t="shared" si="29"/>
        <v>Harde vloer zonder polymeer beschermlaag, met behandeling</v>
      </c>
      <c r="M48" s="118">
        <v>44.330000000000005</v>
      </c>
      <c r="N48" s="117">
        <f t="shared" si="45"/>
        <v>44.330000000000005</v>
      </c>
      <c r="O48" s="149">
        <f t="shared" si="46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34"/>
        <v>Bureau</v>
      </c>
      <c r="W48" s="114" t="str">
        <f t="shared" si="35"/>
        <v>AQL 7%</v>
      </c>
      <c r="X48" s="119"/>
      <c r="Y48" s="101">
        <v>100</v>
      </c>
      <c r="Z48" s="119"/>
      <c r="AA48" s="117">
        <f>IF(H48="nio","_",(N48/Y48)*VLOOKUP(Q48,Aanpassing_frequenties,3,0))*VLOOKUP(Q48,Aanpassing_frequenties,4,0)</f>
        <v>90.876500000000007</v>
      </c>
      <c r="AB48" s="120">
        <f t="shared" si="36"/>
        <v>0</v>
      </c>
      <c r="AC48" s="119"/>
      <c r="AD48" s="117" t="str">
        <f t="shared" si="37"/>
        <v>_</v>
      </c>
      <c r="AE48" s="120" t="str">
        <f t="shared" si="38"/>
        <v>_</v>
      </c>
      <c r="AF48" s="119"/>
      <c r="AG48" s="117" t="str">
        <f t="shared" si="39"/>
        <v>_</v>
      </c>
      <c r="AH48" s="120" t="str">
        <f t="shared" si="40"/>
        <v>_</v>
      </c>
      <c r="AI48" s="119"/>
      <c r="AJ48" s="117" t="str">
        <f t="shared" si="41"/>
        <v>_</v>
      </c>
      <c r="AK48" s="120" t="str">
        <f t="shared" si="42"/>
        <v>_</v>
      </c>
      <c r="AL48" s="119"/>
      <c r="AM48" s="117">
        <f t="shared" si="43"/>
        <v>90.876500000000007</v>
      </c>
      <c r="AN48" s="120">
        <f t="shared" si="44"/>
        <v>0</v>
      </c>
      <c r="AO48" s="119"/>
      <c r="AS48" s="124"/>
    </row>
    <row r="49" spans="1:45">
      <c r="A49" s="7">
        <v>1</v>
      </c>
      <c r="B49" s="114" t="str">
        <f>VLOOKUP(A49,'Overzicht locaties'!C:D,2,0)</f>
        <v>ROC Technovium</v>
      </c>
      <c r="C49" s="95" t="s">
        <v>162</v>
      </c>
      <c r="D49" s="6"/>
      <c r="E49" s="6" t="s">
        <v>554</v>
      </c>
      <c r="F49" s="95" t="s">
        <v>349</v>
      </c>
      <c r="G49" s="95" t="s">
        <v>294</v>
      </c>
      <c r="H49" s="95">
        <v>1</v>
      </c>
      <c r="I49" s="115" t="str">
        <f t="shared" si="33"/>
        <v xml:space="preserve">Kantoorruimte / vergaderruimte </v>
      </c>
      <c r="J49" s="95" t="s">
        <v>696</v>
      </c>
      <c r="K49" s="116">
        <v>3</v>
      </c>
      <c r="L49" s="115" t="str">
        <f t="shared" si="29"/>
        <v>Harde vloer zonder polymeer beschermlaag, met behandeling</v>
      </c>
      <c r="M49" s="118">
        <v>36.659999999999997</v>
      </c>
      <c r="N49" s="117">
        <f t="shared" si="45"/>
        <v>36.659999999999997</v>
      </c>
      <c r="O49" s="149">
        <f t="shared" si="46"/>
        <v>0</v>
      </c>
      <c r="P49" s="119"/>
      <c r="Q49" s="95" t="s">
        <v>87</v>
      </c>
      <c r="R49" s="95"/>
      <c r="S49" s="95"/>
      <c r="T49" s="95"/>
      <c r="U49" s="119"/>
      <c r="V49" s="114" t="str">
        <f t="shared" si="34"/>
        <v>Bureau</v>
      </c>
      <c r="W49" s="114" t="str">
        <f t="shared" si="35"/>
        <v>AQL 7%</v>
      </c>
      <c r="X49" s="119"/>
      <c r="Y49" s="101">
        <v>100</v>
      </c>
      <c r="Z49" s="119"/>
      <c r="AA49" s="117">
        <f>IF(H49="nio","_",(N49/Y49)*VLOOKUP(Q49,Aanpassing_frequenties,3,0))*VLOOKUP(Q49,Aanpassing_frequenties,4,0)</f>
        <v>75.152999999999992</v>
      </c>
      <c r="AB49" s="120">
        <f t="shared" si="36"/>
        <v>0</v>
      </c>
      <c r="AC49" s="119"/>
      <c r="AD49" s="117" t="str">
        <f t="shared" si="37"/>
        <v>_</v>
      </c>
      <c r="AE49" s="120" t="str">
        <f t="shared" si="38"/>
        <v>_</v>
      </c>
      <c r="AF49" s="119"/>
      <c r="AG49" s="117" t="str">
        <f t="shared" si="39"/>
        <v>_</v>
      </c>
      <c r="AH49" s="120" t="str">
        <f t="shared" si="40"/>
        <v>_</v>
      </c>
      <c r="AI49" s="119"/>
      <c r="AJ49" s="117" t="str">
        <f t="shared" si="41"/>
        <v>_</v>
      </c>
      <c r="AK49" s="120" t="str">
        <f t="shared" si="42"/>
        <v>_</v>
      </c>
      <c r="AL49" s="119"/>
      <c r="AM49" s="117">
        <f t="shared" si="43"/>
        <v>75.152999999999992</v>
      </c>
      <c r="AN49" s="120">
        <f t="shared" si="44"/>
        <v>0</v>
      </c>
      <c r="AO49" s="119"/>
      <c r="AS49" s="124"/>
    </row>
    <row r="50" spans="1:45">
      <c r="A50" s="7">
        <v>1</v>
      </c>
      <c r="B50" s="114" t="str">
        <f>VLOOKUP(A50,'Overzicht locaties'!C:D,2,0)</f>
        <v>ROC Technovium</v>
      </c>
      <c r="C50" s="95" t="s">
        <v>162</v>
      </c>
      <c r="D50" s="6"/>
      <c r="E50" s="6" t="s">
        <v>555</v>
      </c>
      <c r="F50" s="95" t="s">
        <v>350</v>
      </c>
      <c r="G50" s="95" t="s">
        <v>294</v>
      </c>
      <c r="H50" s="95">
        <v>7</v>
      </c>
      <c r="I50" s="115" t="str">
        <f t="shared" si="33"/>
        <v>Leslokalen praktijk</v>
      </c>
      <c r="J50" s="95" t="s">
        <v>694</v>
      </c>
      <c r="K50" s="116">
        <v>2</v>
      </c>
      <c r="L50" s="115" t="str">
        <f t="shared" si="29"/>
        <v>Harde vloeren zonder extra behandeling</v>
      </c>
      <c r="M50" s="118">
        <v>426.3</v>
      </c>
      <c r="N50" s="117">
        <f t="shared" si="45"/>
        <v>426.3</v>
      </c>
      <c r="O50" s="149">
        <f t="shared" si="46"/>
        <v>0</v>
      </c>
      <c r="P50" s="119"/>
      <c r="Q50" s="95" t="s">
        <v>95</v>
      </c>
      <c r="R50" s="95"/>
      <c r="S50" s="95"/>
      <c r="T50" s="95"/>
      <c r="U50" s="119"/>
      <c r="V50" s="114" t="str">
        <f t="shared" si="34"/>
        <v>Les</v>
      </c>
      <c r="W50" s="114" t="str">
        <f t="shared" si="35"/>
        <v>AQL 7%</v>
      </c>
      <c r="X50" s="119"/>
      <c r="Y50" s="101">
        <v>100</v>
      </c>
      <c r="Z50" s="119"/>
      <c r="AA50" s="117">
        <f>IF(H50="nio","_",(N50/Y50)*VLOOKUP(Q50,Aanpassing_frequenties,3,0))*VLOOKUP(Q50,Aanpassing_frequenties,4,0)</f>
        <v>174.78299999999999</v>
      </c>
      <c r="AB50" s="120">
        <f t="shared" si="36"/>
        <v>0</v>
      </c>
      <c r="AC50" s="119"/>
      <c r="AD50" s="117" t="str">
        <f t="shared" si="37"/>
        <v>_</v>
      </c>
      <c r="AE50" s="120" t="str">
        <f t="shared" si="38"/>
        <v>_</v>
      </c>
      <c r="AF50" s="119"/>
      <c r="AG50" s="117" t="str">
        <f t="shared" si="39"/>
        <v>_</v>
      </c>
      <c r="AH50" s="120" t="str">
        <f t="shared" si="40"/>
        <v>_</v>
      </c>
      <c r="AI50" s="119"/>
      <c r="AJ50" s="117" t="str">
        <f t="shared" si="41"/>
        <v>_</v>
      </c>
      <c r="AK50" s="120" t="str">
        <f t="shared" si="42"/>
        <v>_</v>
      </c>
      <c r="AL50" s="119"/>
      <c r="AM50" s="117">
        <f t="shared" si="43"/>
        <v>174.78299999999999</v>
      </c>
      <c r="AN50" s="120">
        <f t="shared" si="44"/>
        <v>0</v>
      </c>
      <c r="AO50" s="119"/>
      <c r="AS50" s="124"/>
    </row>
    <row r="51" spans="1:45">
      <c r="A51" s="7">
        <v>1</v>
      </c>
      <c r="B51" s="114" t="str">
        <f>VLOOKUP(A51,'Overzicht locaties'!C:D,2,0)</f>
        <v>ROC Technovium</v>
      </c>
      <c r="C51" s="95" t="s">
        <v>162</v>
      </c>
      <c r="D51" s="6"/>
      <c r="E51" s="6" t="s">
        <v>556</v>
      </c>
      <c r="F51" s="95" t="s">
        <v>351</v>
      </c>
      <c r="G51" s="95" t="s">
        <v>693</v>
      </c>
      <c r="H51" s="95" t="s">
        <v>72</v>
      </c>
      <c r="I51" s="115" t="str">
        <f t="shared" si="33"/>
        <v>niet in onderhoud</v>
      </c>
      <c r="J51" s="95" t="s">
        <v>694</v>
      </c>
      <c r="K51" s="116">
        <v>2</v>
      </c>
      <c r="L51" s="115" t="str">
        <f t="shared" si="29"/>
        <v>Harde vloeren zonder extra behandeling</v>
      </c>
      <c r="M51" s="118">
        <v>58</v>
      </c>
      <c r="N51" s="117">
        <f t="shared" si="45"/>
        <v>0</v>
      </c>
      <c r="O51" s="149">
        <f t="shared" si="46"/>
        <v>58</v>
      </c>
      <c r="P51" s="119"/>
      <c r="Q51" s="95"/>
      <c r="R51" s="95"/>
      <c r="S51" s="95"/>
      <c r="T51" s="95"/>
      <c r="U51" s="119"/>
      <c r="V51" s="114" t="str">
        <f t="shared" si="34"/>
        <v>_</v>
      </c>
      <c r="W51" s="114" t="str">
        <f t="shared" si="35"/>
        <v>_</v>
      </c>
      <c r="X51" s="119"/>
      <c r="Y51" s="101">
        <v>100</v>
      </c>
      <c r="Z51" s="119"/>
      <c r="AA51" s="117" t="e">
        <f>IF(H51="nio","_",(N51/Y51)*VLOOKUP(Q51,Aanpassing_frequenties,3,0))*VLOOKUP(Q51,Aanpassing_frequenties,4,0)</f>
        <v>#VALUE!</v>
      </c>
      <c r="AB51" s="120" t="str">
        <f t="shared" si="36"/>
        <v>_</v>
      </c>
      <c r="AC51" s="119"/>
      <c r="AD51" s="117" t="str">
        <f t="shared" si="37"/>
        <v>_</v>
      </c>
      <c r="AE51" s="120" t="str">
        <f t="shared" si="38"/>
        <v>_</v>
      </c>
      <c r="AF51" s="119"/>
      <c r="AG51" s="117" t="str">
        <f t="shared" si="39"/>
        <v>_</v>
      </c>
      <c r="AH51" s="120" t="str">
        <f t="shared" si="40"/>
        <v>_</v>
      </c>
      <c r="AI51" s="119"/>
      <c r="AJ51" s="117" t="str">
        <f t="shared" si="41"/>
        <v>_</v>
      </c>
      <c r="AK51" s="120" t="str">
        <f t="shared" si="42"/>
        <v>_</v>
      </c>
      <c r="AL51" s="119"/>
      <c r="AM51" s="117" t="str">
        <f t="shared" si="43"/>
        <v>_</v>
      </c>
      <c r="AN51" s="120" t="str">
        <f t="shared" si="44"/>
        <v>_</v>
      </c>
      <c r="AO51" s="119"/>
      <c r="AS51" s="124"/>
    </row>
    <row r="52" spans="1:45">
      <c r="A52" s="7">
        <v>1</v>
      </c>
      <c r="B52" s="114" t="str">
        <f>VLOOKUP(A52,'Overzicht locaties'!C:D,2,0)</f>
        <v>ROC Technovium</v>
      </c>
      <c r="C52" s="95" t="s">
        <v>162</v>
      </c>
      <c r="D52" s="6"/>
      <c r="E52" s="6" t="s">
        <v>557</v>
      </c>
      <c r="F52" s="95" t="s">
        <v>352</v>
      </c>
      <c r="G52" s="95" t="s">
        <v>693</v>
      </c>
      <c r="H52" s="95" t="s">
        <v>72</v>
      </c>
      <c r="I52" s="115" t="str">
        <f t="shared" si="33"/>
        <v>niet in onderhoud</v>
      </c>
      <c r="J52" s="95" t="s">
        <v>694</v>
      </c>
      <c r="K52" s="116">
        <v>2</v>
      </c>
      <c r="L52" s="115" t="str">
        <f t="shared" si="29"/>
        <v>Harde vloeren zonder extra behandeling</v>
      </c>
      <c r="M52" s="118">
        <v>51.5</v>
      </c>
      <c r="N52" s="117">
        <f t="shared" si="45"/>
        <v>0</v>
      </c>
      <c r="O52" s="149">
        <f t="shared" si="46"/>
        <v>51.5</v>
      </c>
      <c r="P52" s="119"/>
      <c r="Q52" s="95"/>
      <c r="R52" s="95"/>
      <c r="S52" s="95"/>
      <c r="T52" s="95"/>
      <c r="U52" s="119"/>
      <c r="V52" s="114" t="str">
        <f t="shared" ref="V52:V55" si="47">IF(H52="nio","_",VLOOKUP(H52,cat_omschrijving,3,0))</f>
        <v>_</v>
      </c>
      <c r="W52" s="114" t="str">
        <f t="shared" ref="W52:W55" si="48">IF(H52="nio","_",VLOOKUP(H52,cat_omschrijving,4,0))</f>
        <v>_</v>
      </c>
      <c r="X52" s="119"/>
      <c r="Y52" s="101">
        <v>100</v>
      </c>
      <c r="Z52" s="119"/>
      <c r="AA52" s="117" t="e">
        <f>IF(H52="nio","_",(N52/Y52)*VLOOKUP(Q52,Aanpassing_frequenties,3,0))*VLOOKUP(Q52,Aanpassing_frequenties,4,0)</f>
        <v>#VALUE!</v>
      </c>
      <c r="AB52" s="120" t="str">
        <f t="shared" ref="AB52:AB55" si="49">IF(H52="nio","_",AA52*Rekentarief)</f>
        <v>_</v>
      </c>
      <c r="AC52" s="119"/>
      <c r="AD52" s="117" t="str">
        <f t="shared" ref="AD52:AD55" si="50">IF(OR($H52="nio",R52=""),"_",($N52/$Y52)*VLOOKUP(R52,Aanpassing_frequenties,3,0))</f>
        <v>_</v>
      </c>
      <c r="AE52" s="120" t="str">
        <f t="shared" ref="AE52:AE55" si="51">IF(OR($H52="nio",R52=""),"_",AD52*Rekentarief30)</f>
        <v>_</v>
      </c>
      <c r="AF52" s="119"/>
      <c r="AG52" s="117" t="str">
        <f t="shared" ref="AG52:AG55" si="52">IF(OR($H52="nio",S52=""),"_",($N52/$Y52)*VLOOKUP(S52,Aanpassing_frequenties,3,0))</f>
        <v>_</v>
      </c>
      <c r="AH52" s="120" t="str">
        <f t="shared" ref="AH52:AH55" si="53">IF(OR($H52="nio",S52=""),"_",AG52*Rekentarief50)</f>
        <v>_</v>
      </c>
      <c r="AI52" s="119"/>
      <c r="AJ52" s="117" t="str">
        <f t="shared" ref="AJ52:AJ55" si="54">IF(OR($H52="nio",T52=""),"_",($N52/$Y52)*VLOOKUP(T52,Aanpassing_frequenties,3,0))</f>
        <v>_</v>
      </c>
      <c r="AK52" s="120" t="str">
        <f t="shared" ref="AK52:AK55" si="55">IF(OR($H52="nio",T52=""),"_",AJ52*rekentarief150)</f>
        <v>_</v>
      </c>
      <c r="AL52" s="119"/>
      <c r="AM52" s="117" t="str">
        <f t="shared" ref="AM52:AM55" si="56">IF(H52="nio","_",SUM(AA52,AD52,AG52,AJ52))</f>
        <v>_</v>
      </c>
      <c r="AN52" s="120" t="str">
        <f t="shared" ref="AN52:AN55" si="57">IF(H52="nio","_",SUM(AB52,AE52,AH52,AK52))</f>
        <v>_</v>
      </c>
      <c r="AO52" s="119"/>
      <c r="AS52" s="124"/>
    </row>
    <row r="53" spans="1:45">
      <c r="A53" s="7">
        <v>1</v>
      </c>
      <c r="B53" s="114" t="str">
        <f>VLOOKUP(A53,'Overzicht locaties'!C:D,2,0)</f>
        <v>ROC Technovium</v>
      </c>
      <c r="C53" s="95" t="s">
        <v>162</v>
      </c>
      <c r="D53" s="6"/>
      <c r="E53" s="6" t="s">
        <v>558</v>
      </c>
      <c r="F53" s="95" t="s">
        <v>353</v>
      </c>
      <c r="G53" s="95" t="s">
        <v>294</v>
      </c>
      <c r="H53" s="95">
        <v>7</v>
      </c>
      <c r="I53" s="115" t="str">
        <f t="shared" si="33"/>
        <v>Leslokalen praktijk</v>
      </c>
      <c r="J53" s="95" t="s">
        <v>696</v>
      </c>
      <c r="K53" s="116">
        <v>3</v>
      </c>
      <c r="L53" s="115" t="str">
        <f t="shared" si="29"/>
        <v>Harde vloer zonder polymeer beschermlaag, met behandeling</v>
      </c>
      <c r="M53" s="118">
        <v>116.78</v>
      </c>
      <c r="N53" s="117">
        <f t="shared" si="45"/>
        <v>116.78</v>
      </c>
      <c r="O53" s="149">
        <f t="shared" si="46"/>
        <v>0</v>
      </c>
      <c r="P53" s="119"/>
      <c r="Q53" s="95" t="s">
        <v>95</v>
      </c>
      <c r="R53" s="95"/>
      <c r="S53" s="95"/>
      <c r="T53" s="95"/>
      <c r="U53" s="119"/>
      <c r="V53" s="114" t="str">
        <f t="shared" si="47"/>
        <v>Les</v>
      </c>
      <c r="W53" s="114" t="str">
        <f t="shared" si="48"/>
        <v>AQL 7%</v>
      </c>
      <c r="X53" s="119"/>
      <c r="Y53" s="101">
        <v>100</v>
      </c>
      <c r="Z53" s="119"/>
      <c r="AA53" s="117">
        <f>IF(H53="nio","_",(N53/Y53)*VLOOKUP(Q53,Aanpassing_frequenties,3,0))*VLOOKUP(Q53,Aanpassing_frequenties,4,0)</f>
        <v>47.879799999999996</v>
      </c>
      <c r="AB53" s="120">
        <f t="shared" si="49"/>
        <v>0</v>
      </c>
      <c r="AC53" s="119"/>
      <c r="AD53" s="117" t="str">
        <f t="shared" si="50"/>
        <v>_</v>
      </c>
      <c r="AE53" s="120" t="str">
        <f t="shared" si="51"/>
        <v>_</v>
      </c>
      <c r="AF53" s="119"/>
      <c r="AG53" s="117" t="str">
        <f t="shared" si="52"/>
        <v>_</v>
      </c>
      <c r="AH53" s="120" t="str">
        <f t="shared" si="53"/>
        <v>_</v>
      </c>
      <c r="AI53" s="119"/>
      <c r="AJ53" s="117" t="str">
        <f t="shared" si="54"/>
        <v>_</v>
      </c>
      <c r="AK53" s="120" t="str">
        <f t="shared" si="55"/>
        <v>_</v>
      </c>
      <c r="AL53" s="119"/>
      <c r="AM53" s="117">
        <f t="shared" si="56"/>
        <v>47.879799999999996</v>
      </c>
      <c r="AN53" s="120">
        <f t="shared" si="57"/>
        <v>0</v>
      </c>
      <c r="AO53" s="119"/>
      <c r="AS53" s="124"/>
    </row>
    <row r="54" spans="1:45">
      <c r="A54" s="7">
        <v>1</v>
      </c>
      <c r="B54" s="114" t="str">
        <f>VLOOKUP(A54,'Overzicht locaties'!C:D,2,0)</f>
        <v>ROC Technovium</v>
      </c>
      <c r="C54" s="95" t="s">
        <v>162</v>
      </c>
      <c r="D54" s="6"/>
      <c r="E54" s="6" t="s">
        <v>559</v>
      </c>
      <c r="F54" s="95" t="s">
        <v>354</v>
      </c>
      <c r="G54" s="95" t="s">
        <v>294</v>
      </c>
      <c r="H54" s="95">
        <v>7</v>
      </c>
      <c r="I54" s="115" t="str">
        <f t="shared" si="33"/>
        <v>Leslokalen praktijk</v>
      </c>
      <c r="J54" s="95" t="s">
        <v>696</v>
      </c>
      <c r="K54" s="116">
        <v>3</v>
      </c>
      <c r="L54" s="115" t="str">
        <f t="shared" si="29"/>
        <v>Harde vloer zonder polymeer beschermlaag, met behandeling</v>
      </c>
      <c r="M54" s="118">
        <v>55.28</v>
      </c>
      <c r="N54" s="117">
        <f t="shared" si="45"/>
        <v>55.28</v>
      </c>
      <c r="O54" s="149">
        <f t="shared" si="46"/>
        <v>0</v>
      </c>
      <c r="P54" s="119"/>
      <c r="Q54" s="95" t="s">
        <v>95</v>
      </c>
      <c r="R54" s="95"/>
      <c r="S54" s="95"/>
      <c r="T54" s="95"/>
      <c r="U54" s="119"/>
      <c r="V54" s="114" t="str">
        <f t="shared" si="47"/>
        <v>Les</v>
      </c>
      <c r="W54" s="114" t="str">
        <f t="shared" si="48"/>
        <v>AQL 7%</v>
      </c>
      <c r="X54" s="119"/>
      <c r="Y54" s="101">
        <v>100</v>
      </c>
      <c r="Z54" s="119"/>
      <c r="AA54" s="117">
        <f>IF(H54="nio","_",(N54/Y54)*VLOOKUP(Q54,Aanpassing_frequenties,3,0))*VLOOKUP(Q54,Aanpassing_frequenties,4,0)</f>
        <v>22.6648</v>
      </c>
      <c r="AB54" s="120">
        <f t="shared" si="49"/>
        <v>0</v>
      </c>
      <c r="AC54" s="119"/>
      <c r="AD54" s="117" t="str">
        <f t="shared" si="50"/>
        <v>_</v>
      </c>
      <c r="AE54" s="120" t="str">
        <f t="shared" si="51"/>
        <v>_</v>
      </c>
      <c r="AF54" s="119"/>
      <c r="AG54" s="117" t="str">
        <f t="shared" si="52"/>
        <v>_</v>
      </c>
      <c r="AH54" s="120" t="str">
        <f t="shared" si="53"/>
        <v>_</v>
      </c>
      <c r="AI54" s="119"/>
      <c r="AJ54" s="117" t="str">
        <f t="shared" si="54"/>
        <v>_</v>
      </c>
      <c r="AK54" s="120" t="str">
        <f t="shared" si="55"/>
        <v>_</v>
      </c>
      <c r="AL54" s="119"/>
      <c r="AM54" s="117">
        <f t="shared" si="56"/>
        <v>22.6648</v>
      </c>
      <c r="AN54" s="120">
        <f t="shared" si="57"/>
        <v>0</v>
      </c>
      <c r="AO54" s="119"/>
      <c r="AS54" s="124"/>
    </row>
    <row r="55" spans="1:45">
      <c r="A55" s="7">
        <v>1</v>
      </c>
      <c r="B55" s="114" t="str">
        <f>VLOOKUP(A55,'Overzicht locaties'!C:D,2,0)</f>
        <v>ROC Technovium</v>
      </c>
      <c r="C55" s="95" t="s">
        <v>162</v>
      </c>
      <c r="D55" s="6"/>
      <c r="E55" s="6" t="s">
        <v>560</v>
      </c>
      <c r="F55" s="95" t="s">
        <v>355</v>
      </c>
      <c r="G55" s="95" t="s">
        <v>294</v>
      </c>
      <c r="H55" s="95">
        <v>7</v>
      </c>
      <c r="I55" s="115" t="str">
        <f t="shared" si="33"/>
        <v>Leslokalen praktijk</v>
      </c>
      <c r="J55" s="95" t="s">
        <v>696</v>
      </c>
      <c r="K55" s="116">
        <v>3</v>
      </c>
      <c r="L55" s="115" t="str">
        <f t="shared" si="29"/>
        <v>Harde vloer zonder polymeer beschermlaag, met behandeling</v>
      </c>
      <c r="M55" s="118">
        <v>339</v>
      </c>
      <c r="N55" s="117">
        <f t="shared" si="45"/>
        <v>339</v>
      </c>
      <c r="O55" s="149">
        <f t="shared" si="46"/>
        <v>0</v>
      </c>
      <c r="P55" s="119"/>
      <c r="Q55" s="95" t="s">
        <v>95</v>
      </c>
      <c r="R55" s="95"/>
      <c r="S55" s="95"/>
      <c r="T55" s="95"/>
      <c r="U55" s="119"/>
      <c r="V55" s="114" t="str">
        <f t="shared" si="47"/>
        <v>Les</v>
      </c>
      <c r="W55" s="114" t="str">
        <f t="shared" si="48"/>
        <v>AQL 7%</v>
      </c>
      <c r="X55" s="119"/>
      <c r="Y55" s="101">
        <v>100</v>
      </c>
      <c r="Z55" s="119"/>
      <c r="AA55" s="117">
        <f>IF(H55="nio","_",(N55/Y55)*VLOOKUP(Q55,Aanpassing_frequenties,3,0))*VLOOKUP(Q55,Aanpassing_frequenties,4,0)</f>
        <v>138.99</v>
      </c>
      <c r="AB55" s="120">
        <f t="shared" si="49"/>
        <v>0</v>
      </c>
      <c r="AC55" s="119"/>
      <c r="AD55" s="117" t="str">
        <f t="shared" si="50"/>
        <v>_</v>
      </c>
      <c r="AE55" s="120" t="str">
        <f t="shared" si="51"/>
        <v>_</v>
      </c>
      <c r="AF55" s="119"/>
      <c r="AG55" s="117" t="str">
        <f t="shared" si="52"/>
        <v>_</v>
      </c>
      <c r="AH55" s="120" t="str">
        <f t="shared" si="53"/>
        <v>_</v>
      </c>
      <c r="AI55" s="119"/>
      <c r="AJ55" s="117" t="str">
        <f t="shared" si="54"/>
        <v>_</v>
      </c>
      <c r="AK55" s="120" t="str">
        <f t="shared" si="55"/>
        <v>_</v>
      </c>
      <c r="AL55" s="119"/>
      <c r="AM55" s="117">
        <f t="shared" si="56"/>
        <v>138.99</v>
      </c>
      <c r="AN55" s="120">
        <f t="shared" si="57"/>
        <v>0</v>
      </c>
      <c r="AO55" s="119"/>
      <c r="AS55" s="124"/>
    </row>
    <row r="56" spans="1:45">
      <c r="A56" s="7">
        <v>1</v>
      </c>
      <c r="B56" s="114" t="str">
        <f>VLOOKUP(A56,'Overzicht locaties'!C:D,2,0)</f>
        <v>ROC Technovium</v>
      </c>
      <c r="C56" s="95" t="s">
        <v>162</v>
      </c>
      <c r="D56" s="6"/>
      <c r="E56" s="6" t="s">
        <v>549</v>
      </c>
      <c r="F56" s="95" t="s">
        <v>356</v>
      </c>
      <c r="G56" s="95" t="s">
        <v>294</v>
      </c>
      <c r="H56" s="95">
        <v>7</v>
      </c>
      <c r="I56" s="115" t="str">
        <f t="shared" si="33"/>
        <v>Leslokalen praktijk</v>
      </c>
      <c r="J56" s="95" t="s">
        <v>6</v>
      </c>
      <c r="K56" s="116">
        <v>4</v>
      </c>
      <c r="L56" s="115" t="str">
        <f t="shared" si="29"/>
        <v>Tapijt</v>
      </c>
      <c r="M56" s="118">
        <v>42.76</v>
      </c>
      <c r="N56" s="117">
        <f t="shared" si="45"/>
        <v>42.76</v>
      </c>
      <c r="O56" s="149">
        <f t="shared" si="46"/>
        <v>0</v>
      </c>
      <c r="P56" s="119"/>
      <c r="Q56" s="95" t="s">
        <v>95</v>
      </c>
      <c r="R56" s="95"/>
      <c r="S56" s="95"/>
      <c r="T56" s="95"/>
      <c r="U56" s="119"/>
      <c r="V56" s="114" t="str">
        <f t="shared" ref="V56:V119" si="58">IF(H56="nio","_",VLOOKUP(H56,cat_omschrijving,3,0))</f>
        <v>Les</v>
      </c>
      <c r="W56" s="114" t="str">
        <f t="shared" ref="W56:W119" si="59">IF(H56="nio","_",VLOOKUP(H56,cat_omschrijving,4,0))</f>
        <v>AQL 7%</v>
      </c>
      <c r="X56" s="119"/>
      <c r="Y56" s="101">
        <v>100</v>
      </c>
      <c r="Z56" s="119"/>
      <c r="AA56" s="117">
        <f>IF(H56="nio","_",(N56/Y56)*VLOOKUP(Q56,Aanpassing_frequenties,3,0))*VLOOKUP(Q56,Aanpassing_frequenties,4,0)</f>
        <v>17.531599999999997</v>
      </c>
      <c r="AB56" s="120">
        <f t="shared" ref="AB56:AB119" si="60">IF(H56="nio","_",AA56*Rekentarief)</f>
        <v>0</v>
      </c>
      <c r="AC56" s="119"/>
      <c r="AD56" s="117" t="str">
        <f t="shared" ref="AD56:AD119" si="61">IF(OR($H56="nio",R56=""),"_",($N56/$Y56)*VLOOKUP(R56,Aanpassing_frequenties,3,0))</f>
        <v>_</v>
      </c>
      <c r="AE56" s="120" t="str">
        <f t="shared" ref="AE56:AE119" si="62">IF(OR($H56="nio",R56=""),"_",AD56*Rekentarief30)</f>
        <v>_</v>
      </c>
      <c r="AF56" s="119"/>
      <c r="AG56" s="117" t="str">
        <f t="shared" ref="AG56:AG119" si="63">IF(OR($H56="nio",S56=""),"_",($N56/$Y56)*VLOOKUP(S56,Aanpassing_frequenties,3,0))</f>
        <v>_</v>
      </c>
      <c r="AH56" s="120" t="str">
        <f t="shared" ref="AH56:AH119" si="64">IF(OR($H56="nio",S56=""),"_",AG56*Rekentarief50)</f>
        <v>_</v>
      </c>
      <c r="AI56" s="119"/>
      <c r="AJ56" s="117" t="str">
        <f t="shared" ref="AJ56:AJ119" si="65">IF(OR($H56="nio",T56=""),"_",($N56/$Y56)*VLOOKUP(T56,Aanpassing_frequenties,3,0))</f>
        <v>_</v>
      </c>
      <c r="AK56" s="120" t="str">
        <f t="shared" ref="AK56:AK119" si="66">IF(OR($H56="nio",T56=""),"_",AJ56*rekentarief150)</f>
        <v>_</v>
      </c>
      <c r="AL56" s="119"/>
      <c r="AM56" s="117">
        <f t="shared" ref="AM56:AM119" si="67">IF(H56="nio","_",SUM(AA56,AD56,AG56,AJ56))</f>
        <v>17.531599999999997</v>
      </c>
      <c r="AN56" s="120">
        <f t="shared" ref="AN56:AN119" si="68">IF(H56="nio","_",SUM(AB56,AE56,AH56,AK56))</f>
        <v>0</v>
      </c>
      <c r="AO56" s="119"/>
      <c r="AS56" s="124"/>
    </row>
    <row r="57" spans="1:45">
      <c r="A57" s="7">
        <v>1</v>
      </c>
      <c r="B57" s="114" t="str">
        <f>VLOOKUP(A57,'Overzicht locaties'!C:D,2,0)</f>
        <v>ROC Technovium</v>
      </c>
      <c r="C57" s="95" t="s">
        <v>162</v>
      </c>
      <c r="D57" s="6"/>
      <c r="E57" s="6" t="s">
        <v>561</v>
      </c>
      <c r="F57" s="95" t="s">
        <v>357</v>
      </c>
      <c r="G57" s="95" t="s">
        <v>294</v>
      </c>
      <c r="H57" s="95">
        <v>7</v>
      </c>
      <c r="I57" s="115" t="str">
        <f t="shared" si="33"/>
        <v>Leslokalen praktijk</v>
      </c>
      <c r="J57" s="95" t="s">
        <v>296</v>
      </c>
      <c r="K57" s="116">
        <v>3</v>
      </c>
      <c r="L57" s="115" t="str">
        <f t="shared" si="29"/>
        <v>Harde vloer zonder polymeer beschermlaag, met behandeling</v>
      </c>
      <c r="M57" s="118">
        <v>268.47000000000003</v>
      </c>
      <c r="N57" s="117">
        <f t="shared" si="45"/>
        <v>268.47000000000003</v>
      </c>
      <c r="O57" s="149">
        <f t="shared" si="46"/>
        <v>0</v>
      </c>
      <c r="P57" s="119"/>
      <c r="Q57" s="95" t="s">
        <v>95</v>
      </c>
      <c r="R57" s="95"/>
      <c r="S57" s="95"/>
      <c r="T57" s="95"/>
      <c r="U57" s="119"/>
      <c r="V57" s="114" t="str">
        <f t="shared" si="58"/>
        <v>Les</v>
      </c>
      <c r="W57" s="114" t="str">
        <f t="shared" si="59"/>
        <v>AQL 7%</v>
      </c>
      <c r="X57" s="119"/>
      <c r="Y57" s="101">
        <v>100</v>
      </c>
      <c r="Z57" s="119"/>
      <c r="AA57" s="117">
        <f>IF(H57="nio","_",(N57/Y57)*VLOOKUP(Q57,Aanpassing_frequenties,3,0))*VLOOKUP(Q57,Aanpassing_frequenties,4,0)</f>
        <v>110.07270000000001</v>
      </c>
      <c r="AB57" s="120">
        <f t="shared" si="60"/>
        <v>0</v>
      </c>
      <c r="AC57" s="119"/>
      <c r="AD57" s="117" t="str">
        <f t="shared" si="61"/>
        <v>_</v>
      </c>
      <c r="AE57" s="120" t="str">
        <f t="shared" si="62"/>
        <v>_</v>
      </c>
      <c r="AF57" s="119"/>
      <c r="AG57" s="117" t="str">
        <f t="shared" si="63"/>
        <v>_</v>
      </c>
      <c r="AH57" s="120" t="str">
        <f t="shared" si="64"/>
        <v>_</v>
      </c>
      <c r="AI57" s="119"/>
      <c r="AJ57" s="117" t="str">
        <f t="shared" si="65"/>
        <v>_</v>
      </c>
      <c r="AK57" s="120" t="str">
        <f t="shared" si="66"/>
        <v>_</v>
      </c>
      <c r="AL57" s="119"/>
      <c r="AM57" s="117">
        <f t="shared" si="67"/>
        <v>110.07270000000001</v>
      </c>
      <c r="AN57" s="120">
        <f t="shared" si="68"/>
        <v>0</v>
      </c>
      <c r="AO57" s="119"/>
      <c r="AS57" s="124"/>
    </row>
    <row r="58" spans="1:45">
      <c r="A58" s="7">
        <v>1</v>
      </c>
      <c r="B58" s="114" t="str">
        <f>VLOOKUP(A58,'Overzicht locaties'!C:D,2,0)</f>
        <v>ROC Technovium</v>
      </c>
      <c r="C58" s="95" t="s">
        <v>162</v>
      </c>
      <c r="D58" s="6"/>
      <c r="E58" s="6" t="s">
        <v>562</v>
      </c>
      <c r="F58" s="95" t="s">
        <v>358</v>
      </c>
      <c r="G58" s="95" t="s">
        <v>293</v>
      </c>
      <c r="H58" s="95">
        <v>5</v>
      </c>
      <c r="I58" s="115" t="str">
        <f t="shared" si="33"/>
        <v>Pantry / keuken / koffie / restaurant</v>
      </c>
      <c r="J58" s="95" t="s">
        <v>296</v>
      </c>
      <c r="K58" s="116">
        <v>3</v>
      </c>
      <c r="L58" s="115" t="str">
        <f t="shared" si="29"/>
        <v>Harde vloer zonder polymeer beschermlaag, met behandeling</v>
      </c>
      <c r="M58" s="118">
        <v>281</v>
      </c>
      <c r="N58" s="117">
        <f t="shared" si="45"/>
        <v>281</v>
      </c>
      <c r="O58" s="149">
        <f t="shared" si="46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58"/>
        <v>Verkeer</v>
      </c>
      <c r="W58" s="114" t="str">
        <f t="shared" si="59"/>
        <v>AQL 7%</v>
      </c>
      <c r="X58" s="119"/>
      <c r="Y58" s="101">
        <v>100</v>
      </c>
      <c r="Z58" s="119"/>
      <c r="AA58" s="117">
        <f>IF(H58="nio","_",(N58/Y58)*VLOOKUP(Q58,Aanpassing_frequenties,3,0))*VLOOKUP(Q58,Aanpassing_frequenties,4,0)</f>
        <v>576.04999999999995</v>
      </c>
      <c r="AB58" s="120">
        <f t="shared" si="60"/>
        <v>0</v>
      </c>
      <c r="AC58" s="119"/>
      <c r="AD58" s="117" t="str">
        <f t="shared" si="61"/>
        <v>_</v>
      </c>
      <c r="AE58" s="120" t="str">
        <f t="shared" si="62"/>
        <v>_</v>
      </c>
      <c r="AF58" s="119"/>
      <c r="AG58" s="117" t="str">
        <f t="shared" si="63"/>
        <v>_</v>
      </c>
      <c r="AH58" s="120" t="str">
        <f t="shared" si="64"/>
        <v>_</v>
      </c>
      <c r="AI58" s="119"/>
      <c r="AJ58" s="117" t="str">
        <f t="shared" si="65"/>
        <v>_</v>
      </c>
      <c r="AK58" s="120" t="str">
        <f t="shared" si="66"/>
        <v>_</v>
      </c>
      <c r="AL58" s="119"/>
      <c r="AM58" s="117">
        <f t="shared" si="67"/>
        <v>576.04999999999995</v>
      </c>
      <c r="AN58" s="120">
        <f t="shared" si="68"/>
        <v>0</v>
      </c>
      <c r="AO58" s="119"/>
      <c r="AS58" s="124"/>
    </row>
    <row r="59" spans="1:45">
      <c r="A59" s="7">
        <v>1</v>
      </c>
      <c r="B59" s="114" t="str">
        <f>VLOOKUP(A59,'Overzicht locaties'!C:D,2,0)</f>
        <v>ROC Technovium</v>
      </c>
      <c r="C59" s="95" t="s">
        <v>162</v>
      </c>
      <c r="D59" s="6"/>
      <c r="E59" s="6" t="s">
        <v>563</v>
      </c>
      <c r="F59" s="95" t="s">
        <v>359</v>
      </c>
      <c r="G59" s="95" t="s">
        <v>293</v>
      </c>
      <c r="H59" s="95">
        <v>5</v>
      </c>
      <c r="I59" s="115" t="str">
        <f t="shared" si="33"/>
        <v>Pantry / keuken / koffie / restaurant</v>
      </c>
      <c r="J59" s="95" t="s">
        <v>296</v>
      </c>
      <c r="K59" s="116">
        <v>3</v>
      </c>
      <c r="L59" s="115" t="str">
        <f t="shared" si="29"/>
        <v>Harde vloer zonder polymeer beschermlaag, met behandeling</v>
      </c>
      <c r="M59" s="118">
        <v>48</v>
      </c>
      <c r="N59" s="117">
        <f t="shared" si="45"/>
        <v>48</v>
      </c>
      <c r="O59" s="149">
        <f t="shared" si="46"/>
        <v>0</v>
      </c>
      <c r="P59" s="119"/>
      <c r="Q59" s="95" t="s">
        <v>87</v>
      </c>
      <c r="R59" s="95"/>
      <c r="S59" s="95"/>
      <c r="T59" s="95"/>
      <c r="U59" s="119"/>
      <c r="V59" s="114" t="str">
        <f t="shared" si="58"/>
        <v>Verkeer</v>
      </c>
      <c r="W59" s="114" t="str">
        <f t="shared" si="59"/>
        <v>AQL 7%</v>
      </c>
      <c r="X59" s="119"/>
      <c r="Y59" s="101">
        <v>100</v>
      </c>
      <c r="Z59" s="119"/>
      <c r="AA59" s="117">
        <f>IF(H59="nio","_",(N59/Y59)*VLOOKUP(Q59,Aanpassing_frequenties,3,0))*VLOOKUP(Q59,Aanpassing_frequenties,4,0)</f>
        <v>98.399999999999991</v>
      </c>
      <c r="AB59" s="120">
        <f t="shared" si="60"/>
        <v>0</v>
      </c>
      <c r="AC59" s="119"/>
      <c r="AD59" s="117" t="str">
        <f t="shared" si="61"/>
        <v>_</v>
      </c>
      <c r="AE59" s="120" t="str">
        <f t="shared" si="62"/>
        <v>_</v>
      </c>
      <c r="AF59" s="119"/>
      <c r="AG59" s="117" t="str">
        <f t="shared" si="63"/>
        <v>_</v>
      </c>
      <c r="AH59" s="120" t="str">
        <f t="shared" si="64"/>
        <v>_</v>
      </c>
      <c r="AI59" s="119"/>
      <c r="AJ59" s="117" t="str">
        <f t="shared" si="65"/>
        <v>_</v>
      </c>
      <c r="AK59" s="120" t="str">
        <f t="shared" si="66"/>
        <v>_</v>
      </c>
      <c r="AL59" s="119"/>
      <c r="AM59" s="117">
        <f t="shared" si="67"/>
        <v>98.399999999999991</v>
      </c>
      <c r="AN59" s="120">
        <f t="shared" si="68"/>
        <v>0</v>
      </c>
      <c r="AO59" s="119"/>
      <c r="AS59" s="124"/>
    </row>
    <row r="60" spans="1:45">
      <c r="A60" s="7">
        <v>1</v>
      </c>
      <c r="B60" s="114" t="str">
        <f>VLOOKUP(A60,'Overzicht locaties'!C:D,2,0)</f>
        <v>ROC Technovium</v>
      </c>
      <c r="C60" s="95" t="s">
        <v>162</v>
      </c>
      <c r="D60" s="6"/>
      <c r="E60" s="6" t="s">
        <v>564</v>
      </c>
      <c r="F60" s="95" t="s">
        <v>360</v>
      </c>
      <c r="G60" s="95" t="s">
        <v>294</v>
      </c>
      <c r="H60" s="95">
        <v>1</v>
      </c>
      <c r="I60" s="115" t="str">
        <f t="shared" si="33"/>
        <v xml:space="preserve">Kantoorruimte / vergaderruimte </v>
      </c>
      <c r="J60" s="95" t="s">
        <v>296</v>
      </c>
      <c r="K60" s="116">
        <v>3</v>
      </c>
      <c r="L60" s="115" t="str">
        <f t="shared" si="29"/>
        <v>Harde vloer zonder polymeer beschermlaag, met behandeling</v>
      </c>
      <c r="M60" s="118">
        <v>48.64</v>
      </c>
      <c r="N60" s="117">
        <f t="shared" si="45"/>
        <v>48.64</v>
      </c>
      <c r="O60" s="149">
        <f t="shared" si="46"/>
        <v>0</v>
      </c>
      <c r="P60" s="119"/>
      <c r="Q60" s="95" t="s">
        <v>87</v>
      </c>
      <c r="R60" s="95"/>
      <c r="S60" s="95"/>
      <c r="T60" s="95"/>
      <c r="U60" s="119"/>
      <c r="V60" s="114" t="str">
        <f t="shared" si="58"/>
        <v>Bureau</v>
      </c>
      <c r="W60" s="114" t="str">
        <f t="shared" si="59"/>
        <v>AQL 7%</v>
      </c>
      <c r="X60" s="119"/>
      <c r="Y60" s="101">
        <v>100</v>
      </c>
      <c r="Z60" s="119"/>
      <c r="AA60" s="117">
        <f>IF(H60="nio","_",(N60/Y60)*VLOOKUP(Q60,Aanpassing_frequenties,3,0))*VLOOKUP(Q60,Aanpassing_frequenties,4,0)</f>
        <v>99.712000000000003</v>
      </c>
      <c r="AB60" s="120">
        <f t="shared" si="60"/>
        <v>0</v>
      </c>
      <c r="AC60" s="119"/>
      <c r="AD60" s="117" t="str">
        <f t="shared" si="61"/>
        <v>_</v>
      </c>
      <c r="AE60" s="120" t="str">
        <f t="shared" si="62"/>
        <v>_</v>
      </c>
      <c r="AF60" s="119"/>
      <c r="AG60" s="117" t="str">
        <f t="shared" si="63"/>
        <v>_</v>
      </c>
      <c r="AH60" s="120" t="str">
        <f t="shared" si="64"/>
        <v>_</v>
      </c>
      <c r="AI60" s="119"/>
      <c r="AJ60" s="117" t="str">
        <f t="shared" si="65"/>
        <v>_</v>
      </c>
      <c r="AK60" s="120" t="str">
        <f t="shared" si="66"/>
        <v>_</v>
      </c>
      <c r="AL60" s="119"/>
      <c r="AM60" s="117">
        <f t="shared" si="67"/>
        <v>99.712000000000003</v>
      </c>
      <c r="AN60" s="120">
        <f t="shared" si="68"/>
        <v>0</v>
      </c>
      <c r="AO60" s="119"/>
      <c r="AS60" s="124"/>
    </row>
    <row r="61" spans="1:45">
      <c r="A61" s="7">
        <v>1</v>
      </c>
      <c r="B61" s="114" t="str">
        <f>VLOOKUP(A61,'Overzicht locaties'!C:D,2,0)</f>
        <v>ROC Technovium</v>
      </c>
      <c r="C61" s="95" t="s">
        <v>162</v>
      </c>
      <c r="D61" s="6"/>
      <c r="E61" s="6" t="s">
        <v>565</v>
      </c>
      <c r="F61" s="95" t="s">
        <v>361</v>
      </c>
      <c r="G61" s="95" t="s">
        <v>294</v>
      </c>
      <c r="H61" s="95">
        <v>1</v>
      </c>
      <c r="I61" s="115" t="str">
        <f t="shared" si="33"/>
        <v xml:space="preserve">Kantoorruimte / vergaderruimte </v>
      </c>
      <c r="J61" s="95" t="s">
        <v>6</v>
      </c>
      <c r="K61" s="116">
        <v>4</v>
      </c>
      <c r="L61" s="115" t="str">
        <f t="shared" si="29"/>
        <v>Tapijt</v>
      </c>
      <c r="M61" s="118">
        <v>20.77</v>
      </c>
      <c r="N61" s="117">
        <f t="shared" si="45"/>
        <v>20.77</v>
      </c>
      <c r="O61" s="149">
        <f t="shared" si="46"/>
        <v>0</v>
      </c>
      <c r="P61" s="119"/>
      <c r="Q61" s="95" t="s">
        <v>87</v>
      </c>
      <c r="R61" s="95"/>
      <c r="S61" s="95"/>
      <c r="T61" s="95"/>
      <c r="U61" s="119"/>
      <c r="V61" s="114" t="str">
        <f t="shared" si="58"/>
        <v>Bureau</v>
      </c>
      <c r="W61" s="114" t="str">
        <f t="shared" si="59"/>
        <v>AQL 7%</v>
      </c>
      <c r="X61" s="119"/>
      <c r="Y61" s="101">
        <v>100</v>
      </c>
      <c r="Z61" s="119"/>
      <c r="AA61" s="117">
        <f>IF(H61="nio","_",(N61/Y61)*VLOOKUP(Q61,Aanpassing_frequenties,3,0))*VLOOKUP(Q61,Aanpassing_frequenties,4,0)</f>
        <v>42.578499999999998</v>
      </c>
      <c r="AB61" s="120">
        <f t="shared" si="60"/>
        <v>0</v>
      </c>
      <c r="AC61" s="119"/>
      <c r="AD61" s="117" t="str">
        <f t="shared" si="61"/>
        <v>_</v>
      </c>
      <c r="AE61" s="120" t="str">
        <f t="shared" si="62"/>
        <v>_</v>
      </c>
      <c r="AF61" s="119"/>
      <c r="AG61" s="117" t="str">
        <f t="shared" si="63"/>
        <v>_</v>
      </c>
      <c r="AH61" s="120" t="str">
        <f t="shared" si="64"/>
        <v>_</v>
      </c>
      <c r="AI61" s="119"/>
      <c r="AJ61" s="117" t="str">
        <f t="shared" si="65"/>
        <v>_</v>
      </c>
      <c r="AK61" s="120" t="str">
        <f t="shared" si="66"/>
        <v>_</v>
      </c>
      <c r="AL61" s="119"/>
      <c r="AM61" s="117">
        <f t="shared" si="67"/>
        <v>42.578499999999998</v>
      </c>
      <c r="AN61" s="120">
        <f t="shared" si="68"/>
        <v>0</v>
      </c>
      <c r="AO61" s="119"/>
      <c r="AS61" s="124"/>
    </row>
    <row r="62" spans="1:45">
      <c r="A62" s="7">
        <v>1</v>
      </c>
      <c r="B62" s="114" t="str">
        <f>VLOOKUP(A62,'Overzicht locaties'!C:D,2,0)</f>
        <v>ROC Technovium</v>
      </c>
      <c r="C62" s="95" t="s">
        <v>162</v>
      </c>
      <c r="D62" s="6"/>
      <c r="E62" s="6" t="s">
        <v>566</v>
      </c>
      <c r="F62" s="95" t="s">
        <v>362</v>
      </c>
      <c r="G62" s="95" t="s">
        <v>294</v>
      </c>
      <c r="H62" s="95">
        <v>1</v>
      </c>
      <c r="I62" s="115" t="str">
        <f t="shared" si="33"/>
        <v xml:space="preserve">Kantoorruimte / vergaderruimte </v>
      </c>
      <c r="J62" s="95" t="s">
        <v>6</v>
      </c>
      <c r="K62" s="116">
        <v>4</v>
      </c>
      <c r="L62" s="115" t="str">
        <f t="shared" si="29"/>
        <v>Tapijt</v>
      </c>
      <c r="M62" s="118">
        <v>20.78</v>
      </c>
      <c r="N62" s="117">
        <f t="shared" si="45"/>
        <v>20.78</v>
      </c>
      <c r="O62" s="149">
        <f t="shared" si="46"/>
        <v>0</v>
      </c>
      <c r="P62" s="119"/>
      <c r="Q62" s="95" t="s">
        <v>87</v>
      </c>
      <c r="R62" s="95"/>
      <c r="S62" s="95"/>
      <c r="T62" s="95"/>
      <c r="U62" s="119"/>
      <c r="V62" s="114" t="str">
        <f t="shared" si="58"/>
        <v>Bureau</v>
      </c>
      <c r="W62" s="114" t="str">
        <f t="shared" si="59"/>
        <v>AQL 7%</v>
      </c>
      <c r="X62" s="119"/>
      <c r="Y62" s="101">
        <v>100</v>
      </c>
      <c r="Z62" s="119"/>
      <c r="AA62" s="117">
        <f>IF(H62="nio","_",(N62/Y62)*VLOOKUP(Q62,Aanpassing_frequenties,3,0))*VLOOKUP(Q62,Aanpassing_frequenties,4,0)</f>
        <v>42.599000000000004</v>
      </c>
      <c r="AB62" s="120">
        <f t="shared" si="60"/>
        <v>0</v>
      </c>
      <c r="AC62" s="119"/>
      <c r="AD62" s="117" t="str">
        <f t="shared" si="61"/>
        <v>_</v>
      </c>
      <c r="AE62" s="120" t="str">
        <f t="shared" si="62"/>
        <v>_</v>
      </c>
      <c r="AF62" s="119"/>
      <c r="AG62" s="117" t="str">
        <f t="shared" si="63"/>
        <v>_</v>
      </c>
      <c r="AH62" s="120" t="str">
        <f t="shared" si="64"/>
        <v>_</v>
      </c>
      <c r="AI62" s="119"/>
      <c r="AJ62" s="117" t="str">
        <f t="shared" si="65"/>
        <v>_</v>
      </c>
      <c r="AK62" s="120" t="str">
        <f t="shared" si="66"/>
        <v>_</v>
      </c>
      <c r="AL62" s="119"/>
      <c r="AM62" s="117">
        <f t="shared" si="67"/>
        <v>42.599000000000004</v>
      </c>
      <c r="AN62" s="120">
        <f t="shared" si="68"/>
        <v>0</v>
      </c>
      <c r="AO62" s="119"/>
      <c r="AS62" s="124"/>
    </row>
    <row r="63" spans="1:45">
      <c r="A63" s="7">
        <v>1</v>
      </c>
      <c r="B63" s="114" t="str">
        <f>VLOOKUP(A63,'Overzicht locaties'!C:D,2,0)</f>
        <v>ROC Technovium</v>
      </c>
      <c r="C63" s="95" t="s">
        <v>162</v>
      </c>
      <c r="D63" s="6"/>
      <c r="E63" s="6" t="s">
        <v>567</v>
      </c>
      <c r="F63" s="95" t="s">
        <v>363</v>
      </c>
      <c r="G63" s="95" t="s">
        <v>294</v>
      </c>
      <c r="H63" s="95">
        <v>8</v>
      </c>
      <c r="I63" s="115" t="str">
        <f t="shared" si="33"/>
        <v>Overig / Magazijn / Archief / Berging / Technische ruimte</v>
      </c>
      <c r="J63" s="95" t="s">
        <v>696</v>
      </c>
      <c r="K63" s="116">
        <v>3</v>
      </c>
      <c r="L63" s="115" t="str">
        <f t="shared" si="29"/>
        <v>Harde vloer zonder polymeer beschermlaag, met behandeling</v>
      </c>
      <c r="M63" s="118">
        <v>16.690000000000001</v>
      </c>
      <c r="N63" s="117">
        <f t="shared" si="45"/>
        <v>16.690000000000001</v>
      </c>
      <c r="O63" s="149">
        <f t="shared" si="46"/>
        <v>0</v>
      </c>
      <c r="P63" s="119"/>
      <c r="Q63" s="95" t="s">
        <v>101</v>
      </c>
      <c r="R63" s="95"/>
      <c r="S63" s="95"/>
      <c r="T63" s="95"/>
      <c r="U63" s="119"/>
      <c r="V63" s="114" t="str">
        <f t="shared" si="58"/>
        <v>Verkeer</v>
      </c>
      <c r="W63" s="114" t="str">
        <f t="shared" si="59"/>
        <v>AQL 7%</v>
      </c>
      <c r="X63" s="119"/>
      <c r="Y63" s="101">
        <v>100</v>
      </c>
      <c r="Z63" s="119"/>
      <c r="AA63" s="117">
        <f>IF(H63="nio","_",(N63/Y63)*VLOOKUP(Q63,Aanpassing_frequenties,3,0))*VLOOKUP(Q63,Aanpassing_frequenties,4,0)</f>
        <v>2.0028000000000001</v>
      </c>
      <c r="AB63" s="120">
        <f t="shared" si="60"/>
        <v>0</v>
      </c>
      <c r="AC63" s="119"/>
      <c r="AD63" s="117" t="str">
        <f t="shared" si="61"/>
        <v>_</v>
      </c>
      <c r="AE63" s="120" t="str">
        <f t="shared" si="62"/>
        <v>_</v>
      </c>
      <c r="AF63" s="119"/>
      <c r="AG63" s="117" t="str">
        <f t="shared" si="63"/>
        <v>_</v>
      </c>
      <c r="AH63" s="120" t="str">
        <f t="shared" si="64"/>
        <v>_</v>
      </c>
      <c r="AI63" s="119"/>
      <c r="AJ63" s="117" t="str">
        <f t="shared" si="65"/>
        <v>_</v>
      </c>
      <c r="AK63" s="120" t="str">
        <f t="shared" si="66"/>
        <v>_</v>
      </c>
      <c r="AL63" s="119"/>
      <c r="AM63" s="117">
        <f t="shared" si="67"/>
        <v>2.0028000000000001</v>
      </c>
      <c r="AN63" s="120">
        <f t="shared" si="68"/>
        <v>0</v>
      </c>
      <c r="AO63" s="119"/>
      <c r="AS63" s="124"/>
    </row>
    <row r="64" spans="1:45">
      <c r="A64" s="7">
        <v>1</v>
      </c>
      <c r="B64" s="114" t="str">
        <f>VLOOKUP(A64,'Overzicht locaties'!C:D,2,0)</f>
        <v>ROC Technovium</v>
      </c>
      <c r="C64" s="95" t="s">
        <v>162</v>
      </c>
      <c r="D64" s="6"/>
      <c r="E64" s="6" t="s">
        <v>568</v>
      </c>
      <c r="F64" s="95" t="s">
        <v>364</v>
      </c>
      <c r="G64" s="95" t="s">
        <v>294</v>
      </c>
      <c r="H64" s="95" t="s">
        <v>72</v>
      </c>
      <c r="I64" s="115" t="str">
        <f t="shared" si="33"/>
        <v>niet in onderhoud</v>
      </c>
      <c r="J64" s="95" t="s">
        <v>696</v>
      </c>
      <c r="K64" s="116">
        <v>3</v>
      </c>
      <c r="L64" s="115" t="str">
        <f t="shared" si="29"/>
        <v>Harde vloer zonder polymeer beschermlaag, met behandeling</v>
      </c>
      <c r="M64" s="118">
        <v>40.909999999999997</v>
      </c>
      <c r="N64" s="117">
        <f t="shared" si="45"/>
        <v>0</v>
      </c>
      <c r="O64" s="149">
        <f t="shared" si="46"/>
        <v>40.909999999999997</v>
      </c>
      <c r="P64" s="119"/>
      <c r="Q64" s="95"/>
      <c r="R64" s="95"/>
      <c r="S64" s="95"/>
      <c r="T64" s="95"/>
      <c r="U64" s="119"/>
      <c r="V64" s="114" t="str">
        <f t="shared" si="58"/>
        <v>_</v>
      </c>
      <c r="W64" s="114" t="str">
        <f t="shared" si="59"/>
        <v>_</v>
      </c>
      <c r="X64" s="119"/>
      <c r="Y64" s="101">
        <v>100</v>
      </c>
      <c r="Z64" s="119"/>
      <c r="AA64" s="117" t="e">
        <f>IF(H64="nio","_",(N64/Y64)*VLOOKUP(Q64,Aanpassing_frequenties,3,0))*VLOOKUP(Q64,Aanpassing_frequenties,4,0)</f>
        <v>#VALUE!</v>
      </c>
      <c r="AB64" s="120" t="str">
        <f t="shared" si="60"/>
        <v>_</v>
      </c>
      <c r="AC64" s="119"/>
      <c r="AD64" s="117" t="str">
        <f t="shared" si="61"/>
        <v>_</v>
      </c>
      <c r="AE64" s="120" t="str">
        <f t="shared" si="62"/>
        <v>_</v>
      </c>
      <c r="AF64" s="119"/>
      <c r="AG64" s="117" t="str">
        <f t="shared" si="63"/>
        <v>_</v>
      </c>
      <c r="AH64" s="120" t="str">
        <f t="shared" si="64"/>
        <v>_</v>
      </c>
      <c r="AI64" s="119"/>
      <c r="AJ64" s="117" t="str">
        <f t="shared" si="65"/>
        <v>_</v>
      </c>
      <c r="AK64" s="120" t="str">
        <f t="shared" si="66"/>
        <v>_</v>
      </c>
      <c r="AL64" s="119"/>
      <c r="AM64" s="117" t="str">
        <f t="shared" si="67"/>
        <v>_</v>
      </c>
      <c r="AN64" s="120" t="str">
        <f t="shared" si="68"/>
        <v>_</v>
      </c>
      <c r="AO64" s="119"/>
      <c r="AS64" s="124"/>
    </row>
    <row r="65" spans="1:45">
      <c r="A65" s="7">
        <v>1</v>
      </c>
      <c r="B65" s="114" t="str">
        <f>VLOOKUP(A65,'Overzicht locaties'!C:D,2,0)</f>
        <v>ROC Technovium</v>
      </c>
      <c r="C65" s="95" t="s">
        <v>162</v>
      </c>
      <c r="D65" s="6"/>
      <c r="E65" s="6" t="s">
        <v>569</v>
      </c>
      <c r="F65" s="95" t="s">
        <v>365</v>
      </c>
      <c r="G65" s="95" t="s">
        <v>294</v>
      </c>
      <c r="H65" s="95">
        <v>8</v>
      </c>
      <c r="I65" s="115" t="str">
        <f t="shared" si="33"/>
        <v>Overig / Magazijn / Archief / Berging / Technische ruimte</v>
      </c>
      <c r="J65" s="95" t="s">
        <v>296</v>
      </c>
      <c r="K65" s="116">
        <v>3</v>
      </c>
      <c r="L65" s="115" t="str">
        <f t="shared" si="29"/>
        <v>Harde vloer zonder polymeer beschermlaag, met behandeling</v>
      </c>
      <c r="M65" s="118">
        <v>99.28</v>
      </c>
      <c r="N65" s="117">
        <f t="shared" si="45"/>
        <v>99.28</v>
      </c>
      <c r="O65" s="149">
        <f t="shared" si="46"/>
        <v>0</v>
      </c>
      <c r="P65" s="119"/>
      <c r="Q65" s="95" t="s">
        <v>101</v>
      </c>
      <c r="R65" s="95"/>
      <c r="S65" s="95"/>
      <c r="T65" s="95"/>
      <c r="U65" s="119"/>
      <c r="V65" s="114" t="str">
        <f t="shared" si="58"/>
        <v>Verkeer</v>
      </c>
      <c r="W65" s="114" t="str">
        <f t="shared" si="59"/>
        <v>AQL 7%</v>
      </c>
      <c r="X65" s="119"/>
      <c r="Y65" s="101">
        <v>100</v>
      </c>
      <c r="Z65" s="119"/>
      <c r="AA65" s="117">
        <f>IF(H65="nio","_",(N65/Y65)*VLOOKUP(Q65,Aanpassing_frequenties,3,0))*VLOOKUP(Q65,Aanpassing_frequenties,4,0)</f>
        <v>11.913600000000001</v>
      </c>
      <c r="AB65" s="120">
        <f t="shared" si="60"/>
        <v>0</v>
      </c>
      <c r="AC65" s="119"/>
      <c r="AD65" s="117" t="str">
        <f t="shared" si="61"/>
        <v>_</v>
      </c>
      <c r="AE65" s="120" t="str">
        <f t="shared" si="62"/>
        <v>_</v>
      </c>
      <c r="AF65" s="119"/>
      <c r="AG65" s="117" t="str">
        <f t="shared" si="63"/>
        <v>_</v>
      </c>
      <c r="AH65" s="120" t="str">
        <f t="shared" si="64"/>
        <v>_</v>
      </c>
      <c r="AI65" s="119"/>
      <c r="AJ65" s="117" t="str">
        <f t="shared" si="65"/>
        <v>_</v>
      </c>
      <c r="AK65" s="120" t="str">
        <f t="shared" si="66"/>
        <v>_</v>
      </c>
      <c r="AL65" s="119"/>
      <c r="AM65" s="117">
        <f t="shared" si="67"/>
        <v>11.913600000000001</v>
      </c>
      <c r="AN65" s="120">
        <f t="shared" si="68"/>
        <v>0</v>
      </c>
      <c r="AO65" s="119"/>
      <c r="AS65" s="124"/>
    </row>
    <row r="66" spans="1:45">
      <c r="A66" s="7">
        <v>1</v>
      </c>
      <c r="B66" s="114" t="str">
        <f>VLOOKUP(A66,'Overzicht locaties'!C:D,2,0)</f>
        <v>ROC Technovium</v>
      </c>
      <c r="C66" s="95" t="s">
        <v>162</v>
      </c>
      <c r="D66" s="6"/>
      <c r="E66" s="6" t="s">
        <v>570</v>
      </c>
      <c r="F66" s="95" t="s">
        <v>366</v>
      </c>
      <c r="G66" s="95" t="s">
        <v>294</v>
      </c>
      <c r="H66" s="95">
        <v>1</v>
      </c>
      <c r="I66" s="115" t="str">
        <f t="shared" si="33"/>
        <v xml:space="preserve">Kantoorruimte / vergaderruimte </v>
      </c>
      <c r="J66" s="95" t="s">
        <v>696</v>
      </c>
      <c r="K66" s="116">
        <v>3</v>
      </c>
      <c r="L66" s="115" t="str">
        <f t="shared" si="29"/>
        <v>Harde vloer zonder polymeer beschermlaag, met behandeling</v>
      </c>
      <c r="M66" s="118">
        <v>12.82</v>
      </c>
      <c r="N66" s="117">
        <f t="shared" si="45"/>
        <v>12.82</v>
      </c>
      <c r="O66" s="149">
        <f t="shared" si="46"/>
        <v>0</v>
      </c>
      <c r="P66" s="119"/>
      <c r="Q66" s="95" t="s">
        <v>87</v>
      </c>
      <c r="R66" s="95"/>
      <c r="S66" s="95"/>
      <c r="T66" s="95"/>
      <c r="U66" s="119"/>
      <c r="V66" s="114" t="str">
        <f t="shared" si="58"/>
        <v>Bureau</v>
      </c>
      <c r="W66" s="114" t="str">
        <f t="shared" si="59"/>
        <v>AQL 7%</v>
      </c>
      <c r="X66" s="119"/>
      <c r="Y66" s="101">
        <v>100</v>
      </c>
      <c r="Z66" s="119"/>
      <c r="AA66" s="117">
        <f>IF(H66="nio","_",(N66/Y66)*VLOOKUP(Q66,Aanpassing_frequenties,3,0))*VLOOKUP(Q66,Aanpassing_frequenties,4,0)</f>
        <v>26.281000000000002</v>
      </c>
      <c r="AB66" s="120">
        <f t="shared" si="60"/>
        <v>0</v>
      </c>
      <c r="AC66" s="119"/>
      <c r="AD66" s="117" t="str">
        <f t="shared" si="61"/>
        <v>_</v>
      </c>
      <c r="AE66" s="120" t="str">
        <f t="shared" si="62"/>
        <v>_</v>
      </c>
      <c r="AF66" s="119"/>
      <c r="AG66" s="117" t="str">
        <f t="shared" si="63"/>
        <v>_</v>
      </c>
      <c r="AH66" s="120" t="str">
        <f t="shared" si="64"/>
        <v>_</v>
      </c>
      <c r="AI66" s="119"/>
      <c r="AJ66" s="117" t="str">
        <f t="shared" si="65"/>
        <v>_</v>
      </c>
      <c r="AK66" s="120" t="str">
        <f t="shared" si="66"/>
        <v>_</v>
      </c>
      <c r="AL66" s="119"/>
      <c r="AM66" s="117">
        <f t="shared" si="67"/>
        <v>26.281000000000002</v>
      </c>
      <c r="AN66" s="120">
        <f t="shared" si="68"/>
        <v>0</v>
      </c>
      <c r="AO66" s="119"/>
      <c r="AS66" s="124"/>
    </row>
    <row r="67" spans="1:45">
      <c r="A67" s="7">
        <v>1</v>
      </c>
      <c r="B67" s="114" t="str">
        <f>VLOOKUP(A67,'Overzicht locaties'!C:D,2,0)</f>
        <v>ROC Technovium</v>
      </c>
      <c r="C67" s="95" t="s">
        <v>162</v>
      </c>
      <c r="D67" s="6"/>
      <c r="E67" s="6" t="s">
        <v>571</v>
      </c>
      <c r="F67" s="95" t="s">
        <v>367</v>
      </c>
      <c r="G67" s="95" t="s">
        <v>294</v>
      </c>
      <c r="H67" s="95">
        <v>8</v>
      </c>
      <c r="I67" s="115" t="str">
        <f t="shared" si="33"/>
        <v>Overig / Magazijn / Archief / Berging / Technische ruimte</v>
      </c>
      <c r="J67" s="95" t="s">
        <v>296</v>
      </c>
      <c r="K67" s="116">
        <v>3</v>
      </c>
      <c r="L67" s="115" t="str">
        <f t="shared" si="29"/>
        <v>Harde vloer zonder polymeer beschermlaag, met behandeling</v>
      </c>
      <c r="M67" s="118">
        <v>30.62</v>
      </c>
      <c r="N67" s="117">
        <f t="shared" si="45"/>
        <v>30.62</v>
      </c>
      <c r="O67" s="149">
        <f t="shared" si="46"/>
        <v>0</v>
      </c>
      <c r="P67" s="119"/>
      <c r="Q67" s="95" t="s">
        <v>101</v>
      </c>
      <c r="R67" s="95"/>
      <c r="S67" s="95"/>
      <c r="T67" s="95"/>
      <c r="U67" s="119"/>
      <c r="V67" s="114" t="str">
        <f t="shared" si="58"/>
        <v>Verkeer</v>
      </c>
      <c r="W67" s="114" t="str">
        <f t="shared" si="59"/>
        <v>AQL 7%</v>
      </c>
      <c r="X67" s="119"/>
      <c r="Y67" s="101">
        <v>100</v>
      </c>
      <c r="Z67" s="119"/>
      <c r="AA67" s="117">
        <f>IF(H67="nio","_",(N67/Y67)*VLOOKUP(Q67,Aanpassing_frequenties,3,0))*VLOOKUP(Q67,Aanpassing_frequenties,4,0)</f>
        <v>3.6744000000000003</v>
      </c>
      <c r="AB67" s="120">
        <f t="shared" si="60"/>
        <v>0</v>
      </c>
      <c r="AC67" s="119"/>
      <c r="AD67" s="117" t="str">
        <f t="shared" si="61"/>
        <v>_</v>
      </c>
      <c r="AE67" s="120" t="str">
        <f t="shared" si="62"/>
        <v>_</v>
      </c>
      <c r="AF67" s="119"/>
      <c r="AG67" s="117" t="str">
        <f t="shared" si="63"/>
        <v>_</v>
      </c>
      <c r="AH67" s="120" t="str">
        <f t="shared" si="64"/>
        <v>_</v>
      </c>
      <c r="AI67" s="119"/>
      <c r="AJ67" s="117" t="str">
        <f t="shared" si="65"/>
        <v>_</v>
      </c>
      <c r="AK67" s="120" t="str">
        <f t="shared" si="66"/>
        <v>_</v>
      </c>
      <c r="AL67" s="119"/>
      <c r="AM67" s="117">
        <f t="shared" si="67"/>
        <v>3.6744000000000003</v>
      </c>
      <c r="AN67" s="120">
        <f t="shared" si="68"/>
        <v>0</v>
      </c>
      <c r="AO67" s="119"/>
      <c r="AS67" s="124"/>
    </row>
    <row r="68" spans="1:45">
      <c r="A68" s="7">
        <v>1</v>
      </c>
      <c r="B68" s="114" t="str">
        <f>VLOOKUP(A68,'Overzicht locaties'!C:D,2,0)</f>
        <v>ROC Technovium</v>
      </c>
      <c r="C68" s="95" t="s">
        <v>162</v>
      </c>
      <c r="D68" s="6"/>
      <c r="E68" s="6" t="s">
        <v>572</v>
      </c>
      <c r="F68" s="95" t="s">
        <v>368</v>
      </c>
      <c r="G68" s="95" t="s">
        <v>294</v>
      </c>
      <c r="H68" s="95">
        <v>8</v>
      </c>
      <c r="I68" s="115" t="str">
        <f t="shared" si="33"/>
        <v>Overig / Magazijn / Archief / Berging / Technische ruimte</v>
      </c>
      <c r="J68" s="95" t="s">
        <v>696</v>
      </c>
      <c r="K68" s="116">
        <v>3</v>
      </c>
      <c r="L68" s="115" t="str">
        <f t="shared" si="29"/>
        <v>Harde vloer zonder polymeer beschermlaag, met behandeling</v>
      </c>
      <c r="M68" s="118">
        <v>17.53</v>
      </c>
      <c r="N68" s="117">
        <f t="shared" si="45"/>
        <v>17.53</v>
      </c>
      <c r="O68" s="149">
        <f t="shared" si="46"/>
        <v>0</v>
      </c>
      <c r="P68" s="119"/>
      <c r="Q68" s="95" t="s">
        <v>101</v>
      </c>
      <c r="R68" s="95"/>
      <c r="S68" s="95"/>
      <c r="T68" s="95"/>
      <c r="U68" s="119"/>
      <c r="V68" s="114" t="str">
        <f t="shared" si="58"/>
        <v>Verkeer</v>
      </c>
      <c r="W68" s="114" t="str">
        <f t="shared" si="59"/>
        <v>AQL 7%</v>
      </c>
      <c r="X68" s="119"/>
      <c r="Y68" s="101">
        <v>100</v>
      </c>
      <c r="Z68" s="119"/>
      <c r="AA68" s="117">
        <f>IF(H68="nio","_",(N68/Y68)*VLOOKUP(Q68,Aanpassing_frequenties,3,0))*VLOOKUP(Q68,Aanpassing_frequenties,4,0)</f>
        <v>2.1036000000000001</v>
      </c>
      <c r="AB68" s="120">
        <f t="shared" si="60"/>
        <v>0</v>
      </c>
      <c r="AC68" s="119"/>
      <c r="AD68" s="117" t="str">
        <f t="shared" si="61"/>
        <v>_</v>
      </c>
      <c r="AE68" s="120" t="str">
        <f t="shared" si="62"/>
        <v>_</v>
      </c>
      <c r="AF68" s="119"/>
      <c r="AG68" s="117" t="str">
        <f t="shared" si="63"/>
        <v>_</v>
      </c>
      <c r="AH68" s="120" t="str">
        <f t="shared" si="64"/>
        <v>_</v>
      </c>
      <c r="AI68" s="119"/>
      <c r="AJ68" s="117" t="str">
        <f t="shared" si="65"/>
        <v>_</v>
      </c>
      <c r="AK68" s="120" t="str">
        <f t="shared" si="66"/>
        <v>_</v>
      </c>
      <c r="AL68" s="119"/>
      <c r="AM68" s="117">
        <f t="shared" si="67"/>
        <v>2.1036000000000001</v>
      </c>
      <c r="AN68" s="120">
        <f t="shared" si="68"/>
        <v>0</v>
      </c>
      <c r="AO68" s="119"/>
      <c r="AS68" s="124"/>
    </row>
    <row r="69" spans="1:45">
      <c r="A69" s="7">
        <v>1</v>
      </c>
      <c r="B69" s="114" t="str">
        <f>VLOOKUP(A69,'Overzicht locaties'!C:D,2,0)</f>
        <v>ROC Technovium</v>
      </c>
      <c r="C69" s="95" t="s">
        <v>162</v>
      </c>
      <c r="D69" s="6"/>
      <c r="E69" s="6" t="s">
        <v>573</v>
      </c>
      <c r="F69" s="95" t="s">
        <v>369</v>
      </c>
      <c r="G69" s="95" t="s">
        <v>293</v>
      </c>
      <c r="H69" s="95">
        <v>2</v>
      </c>
      <c r="I69" s="115" t="str">
        <f t="shared" si="33"/>
        <v>Sanitaire ruimte</v>
      </c>
      <c r="J69" s="95" t="s">
        <v>296</v>
      </c>
      <c r="K69" s="116">
        <v>3</v>
      </c>
      <c r="L69" s="115" t="str">
        <f t="shared" si="29"/>
        <v>Harde vloer zonder polymeer beschermlaag, met behandeling</v>
      </c>
      <c r="M69" s="118">
        <v>12.98</v>
      </c>
      <c r="N69" s="117">
        <f t="shared" si="45"/>
        <v>12.98</v>
      </c>
      <c r="O69" s="149">
        <f t="shared" si="46"/>
        <v>0</v>
      </c>
      <c r="P69" s="119"/>
      <c r="Q69" s="95" t="s">
        <v>303</v>
      </c>
      <c r="R69" s="95"/>
      <c r="S69" s="95"/>
      <c r="T69" s="95"/>
      <c r="U69" s="119"/>
      <c r="V69" s="114" t="str">
        <f t="shared" si="58"/>
        <v>Sanitair</v>
      </c>
      <c r="W69" s="114" t="str">
        <f t="shared" si="59"/>
        <v>AQL 4%</v>
      </c>
      <c r="X69" s="119"/>
      <c r="Y69" s="101">
        <v>100</v>
      </c>
      <c r="Z69" s="119"/>
      <c r="AA69" s="117">
        <f>IF(H69="nio","_",(N69/Y69)*VLOOKUP(Q69,Aanpassing_frequenties,3,0))*VLOOKUP(Q69,Aanpassing_frequenties,4,0)</f>
        <v>79.826999999999998</v>
      </c>
      <c r="AB69" s="120">
        <f t="shared" si="60"/>
        <v>0</v>
      </c>
      <c r="AC69" s="119"/>
      <c r="AD69" s="117" t="str">
        <f t="shared" si="61"/>
        <v>_</v>
      </c>
      <c r="AE69" s="120" t="str">
        <f t="shared" si="62"/>
        <v>_</v>
      </c>
      <c r="AF69" s="119"/>
      <c r="AG69" s="117" t="str">
        <f t="shared" si="63"/>
        <v>_</v>
      </c>
      <c r="AH69" s="120" t="str">
        <f t="shared" si="64"/>
        <v>_</v>
      </c>
      <c r="AI69" s="119"/>
      <c r="AJ69" s="117" t="str">
        <f t="shared" si="65"/>
        <v>_</v>
      </c>
      <c r="AK69" s="120" t="str">
        <f t="shared" si="66"/>
        <v>_</v>
      </c>
      <c r="AL69" s="119"/>
      <c r="AM69" s="117">
        <f t="shared" si="67"/>
        <v>79.826999999999998</v>
      </c>
      <c r="AN69" s="120">
        <f t="shared" si="68"/>
        <v>0</v>
      </c>
      <c r="AO69" s="119"/>
      <c r="AS69" s="124"/>
    </row>
    <row r="70" spans="1:45">
      <c r="A70" s="7">
        <v>1</v>
      </c>
      <c r="B70" s="114" t="str">
        <f>VLOOKUP(A70,'Overzicht locaties'!C:D,2,0)</f>
        <v>ROC Technovium</v>
      </c>
      <c r="C70" s="95" t="s">
        <v>162</v>
      </c>
      <c r="D70" s="6"/>
      <c r="E70" s="6" t="s">
        <v>574</v>
      </c>
      <c r="F70" s="95" t="s">
        <v>370</v>
      </c>
      <c r="G70" s="95" t="s">
        <v>293</v>
      </c>
      <c r="H70" s="95">
        <v>2</v>
      </c>
      <c r="I70" s="115" t="str">
        <f t="shared" si="33"/>
        <v>Sanitaire ruimte</v>
      </c>
      <c r="J70" s="95" t="s">
        <v>296</v>
      </c>
      <c r="K70" s="116">
        <v>3</v>
      </c>
      <c r="L70" s="115" t="str">
        <f t="shared" si="29"/>
        <v>Harde vloer zonder polymeer beschermlaag, met behandeling</v>
      </c>
      <c r="M70" s="118">
        <v>26.42</v>
      </c>
      <c r="N70" s="117">
        <f t="shared" si="45"/>
        <v>26.42</v>
      </c>
      <c r="O70" s="149">
        <f t="shared" si="46"/>
        <v>0</v>
      </c>
      <c r="P70" s="119"/>
      <c r="Q70" s="95" t="s">
        <v>303</v>
      </c>
      <c r="R70" s="95"/>
      <c r="S70" s="95"/>
      <c r="T70" s="95"/>
      <c r="U70" s="119"/>
      <c r="V70" s="114" t="str">
        <f t="shared" si="58"/>
        <v>Sanitair</v>
      </c>
      <c r="W70" s="114" t="str">
        <f t="shared" si="59"/>
        <v>AQL 4%</v>
      </c>
      <c r="X70" s="119"/>
      <c r="Y70" s="101">
        <v>100</v>
      </c>
      <c r="Z70" s="119"/>
      <c r="AA70" s="117">
        <f>IF(H70="nio","_",(N70/Y70)*VLOOKUP(Q70,Aanpassing_frequenties,3,0))*VLOOKUP(Q70,Aanpassing_frequenties,4,0)</f>
        <v>162.483</v>
      </c>
      <c r="AB70" s="120">
        <f t="shared" si="60"/>
        <v>0</v>
      </c>
      <c r="AC70" s="119"/>
      <c r="AD70" s="117" t="str">
        <f t="shared" si="61"/>
        <v>_</v>
      </c>
      <c r="AE70" s="120" t="str">
        <f t="shared" si="62"/>
        <v>_</v>
      </c>
      <c r="AF70" s="119"/>
      <c r="AG70" s="117" t="str">
        <f t="shared" si="63"/>
        <v>_</v>
      </c>
      <c r="AH70" s="120" t="str">
        <f t="shared" si="64"/>
        <v>_</v>
      </c>
      <c r="AI70" s="119"/>
      <c r="AJ70" s="117" t="str">
        <f t="shared" si="65"/>
        <v>_</v>
      </c>
      <c r="AK70" s="120" t="str">
        <f t="shared" si="66"/>
        <v>_</v>
      </c>
      <c r="AL70" s="119"/>
      <c r="AM70" s="117">
        <f t="shared" si="67"/>
        <v>162.483</v>
      </c>
      <c r="AN70" s="120">
        <f t="shared" si="68"/>
        <v>0</v>
      </c>
      <c r="AO70" s="119"/>
      <c r="AS70" s="124"/>
    </row>
    <row r="71" spans="1:45">
      <c r="A71" s="7">
        <v>1</v>
      </c>
      <c r="B71" s="114" t="str">
        <f>VLOOKUP(A71,'Overzicht locaties'!C:D,2,0)</f>
        <v>ROC Technovium</v>
      </c>
      <c r="C71" s="95" t="s">
        <v>162</v>
      </c>
      <c r="D71" s="6"/>
      <c r="E71" s="6" t="s">
        <v>575</v>
      </c>
      <c r="F71" s="95" t="s">
        <v>371</v>
      </c>
      <c r="G71" s="95" t="s">
        <v>293</v>
      </c>
      <c r="H71" s="95">
        <v>2</v>
      </c>
      <c r="I71" s="115" t="str">
        <f t="shared" si="33"/>
        <v>Sanitaire ruimte</v>
      </c>
      <c r="J71" s="95" t="s">
        <v>296</v>
      </c>
      <c r="K71" s="116">
        <v>3</v>
      </c>
      <c r="L71" s="115" t="str">
        <f t="shared" si="29"/>
        <v>Harde vloer zonder polymeer beschermlaag, met behandeling</v>
      </c>
      <c r="M71" s="118">
        <v>5</v>
      </c>
      <c r="N71" s="117">
        <f t="shared" si="45"/>
        <v>5</v>
      </c>
      <c r="O71" s="149">
        <f t="shared" si="46"/>
        <v>0</v>
      </c>
      <c r="P71" s="119"/>
      <c r="Q71" s="95" t="s">
        <v>303</v>
      </c>
      <c r="R71" s="95"/>
      <c r="S71" s="95"/>
      <c r="T71" s="95"/>
      <c r="U71" s="119"/>
      <c r="V71" s="114" t="str">
        <f t="shared" si="58"/>
        <v>Sanitair</v>
      </c>
      <c r="W71" s="114" t="str">
        <f t="shared" si="59"/>
        <v>AQL 4%</v>
      </c>
      <c r="X71" s="119"/>
      <c r="Y71" s="101">
        <v>100</v>
      </c>
      <c r="Z71" s="119"/>
      <c r="AA71" s="117">
        <f>IF(H71="nio","_",(N71/Y71)*VLOOKUP(Q71,Aanpassing_frequenties,3,0))*VLOOKUP(Q71,Aanpassing_frequenties,4,0)</f>
        <v>30.75</v>
      </c>
      <c r="AB71" s="120">
        <f t="shared" si="60"/>
        <v>0</v>
      </c>
      <c r="AC71" s="119"/>
      <c r="AD71" s="117" t="str">
        <f t="shared" si="61"/>
        <v>_</v>
      </c>
      <c r="AE71" s="120" t="str">
        <f t="shared" si="62"/>
        <v>_</v>
      </c>
      <c r="AF71" s="119"/>
      <c r="AG71" s="117" t="str">
        <f t="shared" si="63"/>
        <v>_</v>
      </c>
      <c r="AH71" s="120" t="str">
        <f t="shared" si="64"/>
        <v>_</v>
      </c>
      <c r="AI71" s="119"/>
      <c r="AJ71" s="117" t="str">
        <f t="shared" si="65"/>
        <v>_</v>
      </c>
      <c r="AK71" s="120" t="str">
        <f t="shared" si="66"/>
        <v>_</v>
      </c>
      <c r="AL71" s="119"/>
      <c r="AM71" s="117">
        <f t="shared" si="67"/>
        <v>30.75</v>
      </c>
      <c r="AN71" s="120">
        <f t="shared" si="68"/>
        <v>0</v>
      </c>
      <c r="AO71" s="119"/>
      <c r="AS71" s="124"/>
    </row>
    <row r="72" spans="1:45">
      <c r="A72" s="7">
        <v>1</v>
      </c>
      <c r="B72" s="114" t="str">
        <f>VLOOKUP(A72,'Overzicht locaties'!C:D,2,0)</f>
        <v>ROC Technovium</v>
      </c>
      <c r="C72" s="95" t="s">
        <v>162</v>
      </c>
      <c r="D72" s="6"/>
      <c r="E72" s="6" t="s">
        <v>576</v>
      </c>
      <c r="F72" s="95" t="s">
        <v>372</v>
      </c>
      <c r="G72" s="95" t="s">
        <v>693</v>
      </c>
      <c r="H72" s="95" t="s">
        <v>72</v>
      </c>
      <c r="I72" s="115" t="str">
        <f t="shared" si="33"/>
        <v>niet in onderhoud</v>
      </c>
      <c r="J72" s="95" t="s">
        <v>296</v>
      </c>
      <c r="K72" s="116">
        <v>3</v>
      </c>
      <c r="L72" s="115" t="str">
        <f t="shared" si="29"/>
        <v>Harde vloer zonder polymeer beschermlaag, met behandeling</v>
      </c>
      <c r="M72" s="118">
        <v>7.1</v>
      </c>
      <c r="N72" s="117">
        <f t="shared" si="45"/>
        <v>0</v>
      </c>
      <c r="O72" s="149">
        <f t="shared" si="46"/>
        <v>7.1</v>
      </c>
      <c r="P72" s="119"/>
      <c r="Q72" s="95"/>
      <c r="R72" s="95"/>
      <c r="S72" s="95"/>
      <c r="T72" s="95"/>
      <c r="U72" s="119"/>
      <c r="V72" s="114" t="str">
        <f t="shared" si="58"/>
        <v>_</v>
      </c>
      <c r="W72" s="114" t="str">
        <f t="shared" si="59"/>
        <v>_</v>
      </c>
      <c r="X72" s="119"/>
      <c r="Y72" s="101">
        <v>100</v>
      </c>
      <c r="Z72" s="119"/>
      <c r="AA72" s="117" t="e">
        <f>IF(H72="nio","_",(N72/Y72)*VLOOKUP(Q72,Aanpassing_frequenties,3,0))*VLOOKUP(Q72,Aanpassing_frequenties,4,0)</f>
        <v>#VALUE!</v>
      </c>
      <c r="AB72" s="120" t="str">
        <f t="shared" si="60"/>
        <v>_</v>
      </c>
      <c r="AC72" s="119"/>
      <c r="AD72" s="117" t="str">
        <f t="shared" si="61"/>
        <v>_</v>
      </c>
      <c r="AE72" s="120" t="str">
        <f t="shared" si="62"/>
        <v>_</v>
      </c>
      <c r="AF72" s="119"/>
      <c r="AG72" s="117" t="str">
        <f t="shared" si="63"/>
        <v>_</v>
      </c>
      <c r="AH72" s="120" t="str">
        <f t="shared" si="64"/>
        <v>_</v>
      </c>
      <c r="AI72" s="119"/>
      <c r="AJ72" s="117" t="str">
        <f t="shared" si="65"/>
        <v>_</v>
      </c>
      <c r="AK72" s="120" t="str">
        <f t="shared" si="66"/>
        <v>_</v>
      </c>
      <c r="AL72" s="119"/>
      <c r="AM72" s="117" t="str">
        <f t="shared" si="67"/>
        <v>_</v>
      </c>
      <c r="AN72" s="120" t="str">
        <f t="shared" si="68"/>
        <v>_</v>
      </c>
      <c r="AO72" s="119"/>
      <c r="AS72" s="124"/>
    </row>
    <row r="73" spans="1:45">
      <c r="A73" s="7">
        <v>1</v>
      </c>
      <c r="B73" s="114" t="str">
        <f>VLOOKUP(A73,'Overzicht locaties'!C:D,2,0)</f>
        <v>ROC Technovium</v>
      </c>
      <c r="C73" s="95" t="s">
        <v>162</v>
      </c>
      <c r="D73" s="6"/>
      <c r="E73" s="6" t="s">
        <v>577</v>
      </c>
      <c r="F73" s="95" t="s">
        <v>373</v>
      </c>
      <c r="G73" s="95" t="s">
        <v>693</v>
      </c>
      <c r="H73" s="95" t="s">
        <v>72</v>
      </c>
      <c r="I73" s="115" t="str">
        <f t="shared" si="33"/>
        <v>niet in onderhoud</v>
      </c>
      <c r="J73" s="95" t="s">
        <v>698</v>
      </c>
      <c r="K73" s="116">
        <v>2</v>
      </c>
      <c r="L73" s="115" t="str">
        <f t="shared" si="29"/>
        <v>Harde vloeren zonder extra behandeling</v>
      </c>
      <c r="M73" s="118">
        <v>47.43</v>
      </c>
      <c r="N73" s="117">
        <f t="shared" si="45"/>
        <v>0</v>
      </c>
      <c r="O73" s="149">
        <f t="shared" si="46"/>
        <v>47.43</v>
      </c>
      <c r="P73" s="119"/>
      <c r="Q73" s="95"/>
      <c r="R73" s="95"/>
      <c r="S73" s="95"/>
      <c r="T73" s="95"/>
      <c r="U73" s="119"/>
      <c r="V73" s="114" t="str">
        <f t="shared" si="58"/>
        <v>_</v>
      </c>
      <c r="W73" s="114" t="str">
        <f t="shared" si="59"/>
        <v>_</v>
      </c>
      <c r="X73" s="119"/>
      <c r="Y73" s="101">
        <v>100</v>
      </c>
      <c r="Z73" s="119"/>
      <c r="AA73" s="117" t="e">
        <f>IF(H73="nio","_",(N73/Y73)*VLOOKUP(Q73,Aanpassing_frequenties,3,0))*VLOOKUP(Q73,Aanpassing_frequenties,4,0)</f>
        <v>#VALUE!</v>
      </c>
      <c r="AB73" s="120" t="str">
        <f t="shared" si="60"/>
        <v>_</v>
      </c>
      <c r="AC73" s="119"/>
      <c r="AD73" s="117" t="str">
        <f t="shared" si="61"/>
        <v>_</v>
      </c>
      <c r="AE73" s="120" t="str">
        <f t="shared" si="62"/>
        <v>_</v>
      </c>
      <c r="AF73" s="119"/>
      <c r="AG73" s="117" t="str">
        <f t="shared" si="63"/>
        <v>_</v>
      </c>
      <c r="AH73" s="120" t="str">
        <f t="shared" si="64"/>
        <v>_</v>
      </c>
      <c r="AI73" s="119"/>
      <c r="AJ73" s="117" t="str">
        <f t="shared" si="65"/>
        <v>_</v>
      </c>
      <c r="AK73" s="120" t="str">
        <f t="shared" si="66"/>
        <v>_</v>
      </c>
      <c r="AL73" s="119"/>
      <c r="AM73" s="117" t="str">
        <f t="shared" si="67"/>
        <v>_</v>
      </c>
      <c r="AN73" s="120" t="str">
        <f t="shared" si="68"/>
        <v>_</v>
      </c>
      <c r="AO73" s="119"/>
      <c r="AS73" s="124"/>
    </row>
    <row r="74" spans="1:45">
      <c r="A74" s="7">
        <v>1</v>
      </c>
      <c r="B74" s="114" t="str">
        <f>VLOOKUP(A74,'Overzicht locaties'!C:D,2,0)</f>
        <v>ROC Technovium</v>
      </c>
      <c r="C74" s="95" t="s">
        <v>162</v>
      </c>
      <c r="D74" s="6"/>
      <c r="E74" s="6" t="s">
        <v>578</v>
      </c>
      <c r="F74" s="95" t="s">
        <v>374</v>
      </c>
      <c r="G74" s="95" t="s">
        <v>693</v>
      </c>
      <c r="H74" s="95" t="s">
        <v>72</v>
      </c>
      <c r="I74" s="115" t="str">
        <f t="shared" si="33"/>
        <v>niet in onderhoud</v>
      </c>
      <c r="J74" s="95" t="s">
        <v>701</v>
      </c>
      <c r="K74" s="116">
        <v>2</v>
      </c>
      <c r="L74" s="115" t="str">
        <f t="shared" si="29"/>
        <v>Harde vloeren zonder extra behandeling</v>
      </c>
      <c r="M74" s="118">
        <v>18.940000000000001</v>
      </c>
      <c r="N74" s="117">
        <f t="shared" si="45"/>
        <v>0</v>
      </c>
      <c r="O74" s="149">
        <f t="shared" si="46"/>
        <v>18.940000000000001</v>
      </c>
      <c r="P74" s="119"/>
      <c r="Q74" s="95"/>
      <c r="R74" s="95"/>
      <c r="S74" s="95"/>
      <c r="T74" s="95"/>
      <c r="U74" s="119"/>
      <c r="V74" s="114" t="str">
        <f t="shared" si="58"/>
        <v>_</v>
      </c>
      <c r="W74" s="114" t="str">
        <f t="shared" si="59"/>
        <v>_</v>
      </c>
      <c r="X74" s="119"/>
      <c r="Y74" s="101">
        <v>100</v>
      </c>
      <c r="Z74" s="119"/>
      <c r="AA74" s="117" t="e">
        <f>IF(H74="nio","_",(N74/Y74)*VLOOKUP(Q74,Aanpassing_frequenties,3,0))*VLOOKUP(Q74,Aanpassing_frequenties,4,0)</f>
        <v>#VALUE!</v>
      </c>
      <c r="AB74" s="120" t="str">
        <f t="shared" si="60"/>
        <v>_</v>
      </c>
      <c r="AC74" s="119"/>
      <c r="AD74" s="117" t="str">
        <f t="shared" si="61"/>
        <v>_</v>
      </c>
      <c r="AE74" s="120" t="str">
        <f t="shared" si="62"/>
        <v>_</v>
      </c>
      <c r="AF74" s="119"/>
      <c r="AG74" s="117" t="str">
        <f t="shared" si="63"/>
        <v>_</v>
      </c>
      <c r="AH74" s="120" t="str">
        <f t="shared" si="64"/>
        <v>_</v>
      </c>
      <c r="AI74" s="119"/>
      <c r="AJ74" s="117" t="str">
        <f t="shared" si="65"/>
        <v>_</v>
      </c>
      <c r="AK74" s="120" t="str">
        <f t="shared" si="66"/>
        <v>_</v>
      </c>
      <c r="AL74" s="119"/>
      <c r="AM74" s="117" t="str">
        <f t="shared" si="67"/>
        <v>_</v>
      </c>
      <c r="AN74" s="120" t="str">
        <f t="shared" si="68"/>
        <v>_</v>
      </c>
      <c r="AO74" s="119"/>
      <c r="AS74" s="124"/>
    </row>
    <row r="75" spans="1:45">
      <c r="A75" s="7">
        <v>1</v>
      </c>
      <c r="B75" s="114" t="str">
        <f>VLOOKUP(A75,'Overzicht locaties'!C:D,2,0)</f>
        <v>ROC Technovium</v>
      </c>
      <c r="C75" s="95" t="s">
        <v>135</v>
      </c>
      <c r="D75" s="6"/>
      <c r="E75" s="6"/>
      <c r="F75" s="95" t="s">
        <v>375</v>
      </c>
      <c r="G75" s="95" t="s">
        <v>293</v>
      </c>
      <c r="H75" s="95">
        <v>3</v>
      </c>
      <c r="I75" s="115" t="str">
        <f t="shared" si="33"/>
        <v>Verkeersruimte / Garderobe / Wachtruimte</v>
      </c>
      <c r="J75" s="95" t="s">
        <v>702</v>
      </c>
      <c r="K75" s="116">
        <v>2</v>
      </c>
      <c r="L75" s="115" t="str">
        <f t="shared" si="29"/>
        <v>Harde vloeren zonder extra behandeling</v>
      </c>
      <c r="M75" s="118">
        <v>6</v>
      </c>
      <c r="N75" s="117">
        <f t="shared" si="45"/>
        <v>6</v>
      </c>
      <c r="O75" s="149">
        <f t="shared" si="46"/>
        <v>0</v>
      </c>
      <c r="P75" s="119"/>
      <c r="Q75" s="95" t="s">
        <v>87</v>
      </c>
      <c r="R75" s="95"/>
      <c r="S75" s="95"/>
      <c r="T75" s="95"/>
      <c r="U75" s="119"/>
      <c r="V75" s="114" t="str">
        <f t="shared" si="58"/>
        <v>Verkeer</v>
      </c>
      <c r="W75" s="114" t="str">
        <f t="shared" si="59"/>
        <v>AQL 7%</v>
      </c>
      <c r="X75" s="119"/>
      <c r="Y75" s="101">
        <v>100</v>
      </c>
      <c r="Z75" s="119"/>
      <c r="AA75" s="117">
        <f>IF(H75="nio","_",(N75/Y75)*VLOOKUP(Q75,Aanpassing_frequenties,3,0))*VLOOKUP(Q75,Aanpassing_frequenties,4,0)</f>
        <v>12.299999999999999</v>
      </c>
      <c r="AB75" s="120">
        <f t="shared" si="60"/>
        <v>0</v>
      </c>
      <c r="AC75" s="119"/>
      <c r="AD75" s="117" t="str">
        <f t="shared" si="61"/>
        <v>_</v>
      </c>
      <c r="AE75" s="120" t="str">
        <f t="shared" si="62"/>
        <v>_</v>
      </c>
      <c r="AF75" s="119"/>
      <c r="AG75" s="117" t="str">
        <f t="shared" si="63"/>
        <v>_</v>
      </c>
      <c r="AH75" s="120" t="str">
        <f t="shared" si="64"/>
        <v>_</v>
      </c>
      <c r="AI75" s="119"/>
      <c r="AJ75" s="117" t="str">
        <f t="shared" si="65"/>
        <v>_</v>
      </c>
      <c r="AK75" s="120" t="str">
        <f t="shared" si="66"/>
        <v>_</v>
      </c>
      <c r="AL75" s="119"/>
      <c r="AM75" s="117">
        <f t="shared" si="67"/>
        <v>12.299999999999999</v>
      </c>
      <c r="AN75" s="120">
        <f t="shared" si="68"/>
        <v>0</v>
      </c>
      <c r="AO75" s="119"/>
      <c r="AS75" s="124"/>
    </row>
    <row r="76" spans="1:45">
      <c r="A76" s="7">
        <v>1</v>
      </c>
      <c r="B76" s="114" t="str">
        <f>VLOOKUP(A76,'Overzicht locaties'!C:D,2,0)</f>
        <v>ROC Technovium</v>
      </c>
      <c r="C76" s="95" t="s">
        <v>135</v>
      </c>
      <c r="D76" s="6"/>
      <c r="E76" s="6"/>
      <c r="F76" s="95" t="s">
        <v>376</v>
      </c>
      <c r="G76" s="95" t="s">
        <v>294</v>
      </c>
      <c r="H76" s="95">
        <v>3</v>
      </c>
      <c r="I76" s="115" t="str">
        <f t="shared" si="33"/>
        <v>Verkeersruimte / Garderobe / Wachtruimte</v>
      </c>
      <c r="J76" s="95" t="s">
        <v>696</v>
      </c>
      <c r="K76" s="116">
        <v>3</v>
      </c>
      <c r="L76" s="115" t="str">
        <f t="shared" si="29"/>
        <v>Harde vloer zonder polymeer beschermlaag, met behandeling</v>
      </c>
      <c r="M76" s="118">
        <v>480.48</v>
      </c>
      <c r="N76" s="117">
        <f t="shared" si="45"/>
        <v>480.48</v>
      </c>
      <c r="O76" s="149">
        <f t="shared" si="46"/>
        <v>0</v>
      </c>
      <c r="P76" s="119"/>
      <c r="Q76" s="95" t="s">
        <v>87</v>
      </c>
      <c r="R76" s="95"/>
      <c r="S76" s="95"/>
      <c r="T76" s="95"/>
      <c r="U76" s="119"/>
      <c r="V76" s="114" t="str">
        <f t="shared" si="58"/>
        <v>Verkeer</v>
      </c>
      <c r="W76" s="114" t="str">
        <f t="shared" si="59"/>
        <v>AQL 7%</v>
      </c>
      <c r="X76" s="119"/>
      <c r="Y76" s="101">
        <v>100</v>
      </c>
      <c r="Z76" s="119"/>
      <c r="AA76" s="117">
        <f>IF(H76="nio","_",(N76/Y76)*VLOOKUP(Q76,Aanpassing_frequenties,3,0))*VLOOKUP(Q76,Aanpassing_frequenties,4,0)</f>
        <v>984.98400000000004</v>
      </c>
      <c r="AB76" s="120">
        <f t="shared" si="60"/>
        <v>0</v>
      </c>
      <c r="AC76" s="119"/>
      <c r="AD76" s="117" t="str">
        <f t="shared" si="61"/>
        <v>_</v>
      </c>
      <c r="AE76" s="120" t="str">
        <f t="shared" si="62"/>
        <v>_</v>
      </c>
      <c r="AF76" s="119"/>
      <c r="AG76" s="117" t="str">
        <f t="shared" si="63"/>
        <v>_</v>
      </c>
      <c r="AH76" s="120" t="str">
        <f t="shared" si="64"/>
        <v>_</v>
      </c>
      <c r="AI76" s="119"/>
      <c r="AJ76" s="117" t="str">
        <f t="shared" si="65"/>
        <v>_</v>
      </c>
      <c r="AK76" s="120" t="str">
        <f t="shared" si="66"/>
        <v>_</v>
      </c>
      <c r="AL76" s="119"/>
      <c r="AM76" s="117">
        <f t="shared" si="67"/>
        <v>984.98400000000004</v>
      </c>
      <c r="AN76" s="120">
        <f t="shared" si="68"/>
        <v>0</v>
      </c>
      <c r="AO76" s="119"/>
      <c r="AS76" s="124"/>
    </row>
    <row r="77" spans="1:45">
      <c r="A77" s="7">
        <v>1</v>
      </c>
      <c r="B77" s="114" t="str">
        <f>VLOOKUP(A77,'Overzicht locaties'!C:D,2,0)</f>
        <v>ROC Technovium</v>
      </c>
      <c r="C77" s="95" t="s">
        <v>135</v>
      </c>
      <c r="D77" s="6"/>
      <c r="E77" s="6" t="s">
        <v>579</v>
      </c>
      <c r="F77" s="95" t="s">
        <v>377</v>
      </c>
      <c r="G77" s="95" t="s">
        <v>294</v>
      </c>
      <c r="H77" s="95">
        <v>7</v>
      </c>
      <c r="I77" s="115" t="str">
        <f t="shared" si="33"/>
        <v>Leslokalen praktijk</v>
      </c>
      <c r="J77" s="95" t="s">
        <v>296</v>
      </c>
      <c r="K77" s="116">
        <v>3</v>
      </c>
      <c r="L77" s="115" t="str">
        <f t="shared" si="29"/>
        <v>Harde vloer zonder polymeer beschermlaag, met behandeling</v>
      </c>
      <c r="M77" s="118">
        <v>991</v>
      </c>
      <c r="N77" s="117">
        <f t="shared" si="45"/>
        <v>991</v>
      </c>
      <c r="O77" s="149">
        <f t="shared" si="46"/>
        <v>0</v>
      </c>
      <c r="P77" s="119"/>
      <c r="Q77" s="95" t="s">
        <v>95</v>
      </c>
      <c r="R77" s="95"/>
      <c r="S77" s="95"/>
      <c r="T77" s="95"/>
      <c r="U77" s="119"/>
      <c r="V77" s="114" t="str">
        <f t="shared" si="58"/>
        <v>Les</v>
      </c>
      <c r="W77" s="114" t="str">
        <f t="shared" si="59"/>
        <v>AQL 7%</v>
      </c>
      <c r="X77" s="119"/>
      <c r="Y77" s="101">
        <v>100</v>
      </c>
      <c r="Z77" s="119"/>
      <c r="AA77" s="117">
        <f>IF(H77="nio","_",(N77/Y77)*VLOOKUP(Q77,Aanpassing_frequenties,3,0))*VLOOKUP(Q77,Aanpassing_frequenties,4,0)</f>
        <v>406.31</v>
      </c>
      <c r="AB77" s="120">
        <f t="shared" si="60"/>
        <v>0</v>
      </c>
      <c r="AC77" s="119"/>
      <c r="AD77" s="117" t="str">
        <f t="shared" si="61"/>
        <v>_</v>
      </c>
      <c r="AE77" s="120" t="str">
        <f t="shared" si="62"/>
        <v>_</v>
      </c>
      <c r="AF77" s="119"/>
      <c r="AG77" s="117" t="str">
        <f t="shared" si="63"/>
        <v>_</v>
      </c>
      <c r="AH77" s="120" t="str">
        <f t="shared" si="64"/>
        <v>_</v>
      </c>
      <c r="AI77" s="119"/>
      <c r="AJ77" s="117" t="str">
        <f t="shared" si="65"/>
        <v>_</v>
      </c>
      <c r="AK77" s="120" t="str">
        <f t="shared" si="66"/>
        <v>_</v>
      </c>
      <c r="AL77" s="119"/>
      <c r="AM77" s="117">
        <f t="shared" si="67"/>
        <v>406.31</v>
      </c>
      <c r="AN77" s="120">
        <f t="shared" si="68"/>
        <v>0</v>
      </c>
      <c r="AO77" s="119"/>
      <c r="AS77" s="124"/>
    </row>
    <row r="78" spans="1:45">
      <c r="A78" s="7">
        <v>1</v>
      </c>
      <c r="B78" s="114" t="str">
        <f>VLOOKUP(A78,'Overzicht locaties'!C:D,2,0)</f>
        <v>ROC Technovium</v>
      </c>
      <c r="C78" s="95" t="s">
        <v>135</v>
      </c>
      <c r="D78" s="6"/>
      <c r="E78" s="6" t="s">
        <v>580</v>
      </c>
      <c r="F78" s="95" t="s">
        <v>378</v>
      </c>
      <c r="G78" s="95" t="s">
        <v>294</v>
      </c>
      <c r="H78" s="95">
        <v>6</v>
      </c>
      <c r="I78" s="115" t="str">
        <f t="shared" si="33"/>
        <v>Leslokalen theorie</v>
      </c>
      <c r="J78" s="95" t="s">
        <v>696</v>
      </c>
      <c r="K78" s="116">
        <v>3</v>
      </c>
      <c r="L78" s="115" t="str">
        <f t="shared" si="29"/>
        <v>Harde vloer zonder polymeer beschermlaag, met behandeling</v>
      </c>
      <c r="M78" s="118">
        <v>65.930000000000007</v>
      </c>
      <c r="N78" s="117">
        <f t="shared" si="45"/>
        <v>65.930000000000007</v>
      </c>
      <c r="O78" s="149">
        <f t="shared" si="46"/>
        <v>0</v>
      </c>
      <c r="P78" s="119"/>
      <c r="Q78" s="95" t="s">
        <v>87</v>
      </c>
      <c r="R78" s="95"/>
      <c r="S78" s="95"/>
      <c r="T78" s="95"/>
      <c r="U78" s="119"/>
      <c r="V78" s="114" t="str">
        <f t="shared" si="58"/>
        <v>Les</v>
      </c>
      <c r="W78" s="114" t="str">
        <f t="shared" si="59"/>
        <v>AQL 7%</v>
      </c>
      <c r="X78" s="119"/>
      <c r="Y78" s="101">
        <v>100</v>
      </c>
      <c r="Z78" s="119"/>
      <c r="AA78" s="117">
        <f>IF(H78="nio","_",(N78/Y78)*VLOOKUP(Q78,Aanpassing_frequenties,3,0))*VLOOKUP(Q78,Aanpassing_frequenties,4,0)</f>
        <v>135.15650000000002</v>
      </c>
      <c r="AB78" s="120">
        <f t="shared" si="60"/>
        <v>0</v>
      </c>
      <c r="AC78" s="119"/>
      <c r="AD78" s="117" t="str">
        <f t="shared" si="61"/>
        <v>_</v>
      </c>
      <c r="AE78" s="120" t="str">
        <f t="shared" si="62"/>
        <v>_</v>
      </c>
      <c r="AF78" s="119"/>
      <c r="AG78" s="117" t="str">
        <f t="shared" si="63"/>
        <v>_</v>
      </c>
      <c r="AH78" s="120" t="str">
        <f t="shared" si="64"/>
        <v>_</v>
      </c>
      <c r="AI78" s="119"/>
      <c r="AJ78" s="117" t="str">
        <f t="shared" si="65"/>
        <v>_</v>
      </c>
      <c r="AK78" s="120" t="str">
        <f t="shared" si="66"/>
        <v>_</v>
      </c>
      <c r="AL78" s="119"/>
      <c r="AM78" s="117">
        <f t="shared" si="67"/>
        <v>135.15650000000002</v>
      </c>
      <c r="AN78" s="120">
        <f t="shared" si="68"/>
        <v>0</v>
      </c>
      <c r="AO78" s="119"/>
      <c r="AS78" s="124"/>
    </row>
    <row r="79" spans="1:45">
      <c r="A79" s="7">
        <v>1</v>
      </c>
      <c r="B79" s="114" t="str">
        <f>VLOOKUP(A79,'Overzicht locaties'!C:D,2,0)</f>
        <v>ROC Technovium</v>
      </c>
      <c r="C79" s="95" t="s">
        <v>135</v>
      </c>
      <c r="D79" s="6"/>
      <c r="E79" s="6" t="s">
        <v>581</v>
      </c>
      <c r="F79" s="95" t="s">
        <v>379</v>
      </c>
      <c r="G79" s="95" t="s">
        <v>294</v>
      </c>
      <c r="H79" s="95">
        <v>1</v>
      </c>
      <c r="I79" s="115" t="str">
        <f t="shared" si="33"/>
        <v xml:space="preserve">Kantoorruimte / vergaderruimte </v>
      </c>
      <c r="J79" s="95" t="s">
        <v>696</v>
      </c>
      <c r="K79" s="116">
        <v>3</v>
      </c>
      <c r="L79" s="115" t="str">
        <f t="shared" si="29"/>
        <v>Harde vloer zonder polymeer beschermlaag, met behandeling</v>
      </c>
      <c r="M79" s="118">
        <v>53.26</v>
      </c>
      <c r="N79" s="117">
        <f t="shared" si="45"/>
        <v>53.26</v>
      </c>
      <c r="O79" s="149">
        <f t="shared" si="46"/>
        <v>0</v>
      </c>
      <c r="P79" s="119"/>
      <c r="Q79" s="95" t="s">
        <v>87</v>
      </c>
      <c r="R79" s="95"/>
      <c r="S79" s="95"/>
      <c r="T79" s="95"/>
      <c r="U79" s="119"/>
      <c r="V79" s="114" t="str">
        <f t="shared" si="58"/>
        <v>Bureau</v>
      </c>
      <c r="W79" s="114" t="str">
        <f t="shared" si="59"/>
        <v>AQL 7%</v>
      </c>
      <c r="X79" s="119"/>
      <c r="Y79" s="101">
        <v>100</v>
      </c>
      <c r="Z79" s="119"/>
      <c r="AA79" s="117">
        <f>IF(H79="nio","_",(N79/Y79)*VLOOKUP(Q79,Aanpassing_frequenties,3,0))*VLOOKUP(Q79,Aanpassing_frequenties,4,0)</f>
        <v>109.18299999999999</v>
      </c>
      <c r="AB79" s="120">
        <f t="shared" si="60"/>
        <v>0</v>
      </c>
      <c r="AC79" s="119"/>
      <c r="AD79" s="117" t="str">
        <f t="shared" si="61"/>
        <v>_</v>
      </c>
      <c r="AE79" s="120" t="str">
        <f t="shared" si="62"/>
        <v>_</v>
      </c>
      <c r="AF79" s="119"/>
      <c r="AG79" s="117" t="str">
        <f t="shared" si="63"/>
        <v>_</v>
      </c>
      <c r="AH79" s="120" t="str">
        <f t="shared" si="64"/>
        <v>_</v>
      </c>
      <c r="AI79" s="119"/>
      <c r="AJ79" s="117" t="str">
        <f t="shared" si="65"/>
        <v>_</v>
      </c>
      <c r="AK79" s="120" t="str">
        <f t="shared" si="66"/>
        <v>_</v>
      </c>
      <c r="AL79" s="119"/>
      <c r="AM79" s="117">
        <f t="shared" si="67"/>
        <v>109.18299999999999</v>
      </c>
      <c r="AN79" s="120">
        <f t="shared" si="68"/>
        <v>0</v>
      </c>
      <c r="AO79" s="119"/>
      <c r="AS79" s="124"/>
    </row>
    <row r="80" spans="1:45">
      <c r="A80" s="7">
        <v>1</v>
      </c>
      <c r="B80" s="114" t="str">
        <f>VLOOKUP(A80,'Overzicht locaties'!C:D,2,0)</f>
        <v>ROC Technovium</v>
      </c>
      <c r="C80" s="95" t="s">
        <v>135</v>
      </c>
      <c r="D80" s="6"/>
      <c r="E80" s="6" t="s">
        <v>582</v>
      </c>
      <c r="F80" s="95" t="s">
        <v>380</v>
      </c>
      <c r="G80" s="95" t="s">
        <v>294</v>
      </c>
      <c r="H80" s="95">
        <v>8</v>
      </c>
      <c r="I80" s="115" t="str">
        <f t="shared" si="33"/>
        <v>Overig / Magazijn / Archief / Berging / Technische ruimte</v>
      </c>
      <c r="J80" s="95" t="s">
        <v>296</v>
      </c>
      <c r="K80" s="116">
        <v>3</v>
      </c>
      <c r="L80" s="115" t="str">
        <f t="shared" si="29"/>
        <v>Harde vloer zonder polymeer beschermlaag, met behandeling</v>
      </c>
      <c r="M80" s="118">
        <v>103.01</v>
      </c>
      <c r="N80" s="117">
        <f t="shared" si="45"/>
        <v>103.01</v>
      </c>
      <c r="O80" s="149">
        <f t="shared" si="46"/>
        <v>0</v>
      </c>
      <c r="P80" s="119"/>
      <c r="Q80" s="95" t="s">
        <v>101</v>
      </c>
      <c r="R80" s="95"/>
      <c r="S80" s="95"/>
      <c r="T80" s="95"/>
      <c r="U80" s="119"/>
      <c r="V80" s="114" t="str">
        <f t="shared" si="58"/>
        <v>Verkeer</v>
      </c>
      <c r="W80" s="114" t="str">
        <f t="shared" si="59"/>
        <v>AQL 7%</v>
      </c>
      <c r="X80" s="119"/>
      <c r="Y80" s="101">
        <v>100</v>
      </c>
      <c r="Z80" s="119"/>
      <c r="AA80" s="117">
        <f>IF(H80="nio","_",(N80/Y80)*VLOOKUP(Q80,Aanpassing_frequenties,3,0))*VLOOKUP(Q80,Aanpassing_frequenties,4,0)</f>
        <v>12.3612</v>
      </c>
      <c r="AB80" s="120">
        <f t="shared" si="60"/>
        <v>0</v>
      </c>
      <c r="AC80" s="119"/>
      <c r="AD80" s="117" t="str">
        <f t="shared" si="61"/>
        <v>_</v>
      </c>
      <c r="AE80" s="120" t="str">
        <f t="shared" si="62"/>
        <v>_</v>
      </c>
      <c r="AF80" s="119"/>
      <c r="AG80" s="117" t="str">
        <f t="shared" si="63"/>
        <v>_</v>
      </c>
      <c r="AH80" s="120" t="str">
        <f t="shared" si="64"/>
        <v>_</v>
      </c>
      <c r="AI80" s="119"/>
      <c r="AJ80" s="117" t="str">
        <f t="shared" si="65"/>
        <v>_</v>
      </c>
      <c r="AK80" s="120" t="str">
        <f t="shared" si="66"/>
        <v>_</v>
      </c>
      <c r="AL80" s="119"/>
      <c r="AM80" s="117">
        <f t="shared" si="67"/>
        <v>12.3612</v>
      </c>
      <c r="AN80" s="120">
        <f t="shared" si="68"/>
        <v>0</v>
      </c>
      <c r="AO80" s="119"/>
      <c r="AS80" s="124"/>
    </row>
    <row r="81" spans="1:45">
      <c r="A81" s="7">
        <v>1</v>
      </c>
      <c r="B81" s="114" t="str">
        <f>VLOOKUP(A81,'Overzicht locaties'!C:D,2,0)</f>
        <v>ROC Technovium</v>
      </c>
      <c r="C81" s="95" t="s">
        <v>135</v>
      </c>
      <c r="D81" s="6"/>
      <c r="E81" s="6" t="s">
        <v>583</v>
      </c>
      <c r="F81" s="95" t="s">
        <v>381</v>
      </c>
      <c r="G81" s="95" t="s">
        <v>293</v>
      </c>
      <c r="H81" s="95">
        <v>4</v>
      </c>
      <c r="I81" s="115" t="str">
        <f t="shared" si="33"/>
        <v>Kleedruimte/ douche</v>
      </c>
      <c r="J81" s="95" t="s">
        <v>296</v>
      </c>
      <c r="K81" s="116">
        <v>3</v>
      </c>
      <c r="L81" s="115" t="str">
        <f t="shared" si="29"/>
        <v>Harde vloer zonder polymeer beschermlaag, met behandeling</v>
      </c>
      <c r="M81" s="118">
        <v>27.28</v>
      </c>
      <c r="N81" s="117">
        <f t="shared" si="45"/>
        <v>27.28</v>
      </c>
      <c r="O81" s="149">
        <f t="shared" si="46"/>
        <v>0</v>
      </c>
      <c r="P81" s="119"/>
      <c r="Q81" s="95" t="s">
        <v>87</v>
      </c>
      <c r="R81" s="95"/>
      <c r="S81" s="95"/>
      <c r="T81" s="95"/>
      <c r="U81" s="119"/>
      <c r="V81" s="114" t="str">
        <f t="shared" si="58"/>
        <v>Sanitair</v>
      </c>
      <c r="W81" s="114" t="str">
        <f t="shared" si="59"/>
        <v>AQL 4%</v>
      </c>
      <c r="X81" s="119"/>
      <c r="Y81" s="101">
        <v>100</v>
      </c>
      <c r="Z81" s="119"/>
      <c r="AA81" s="117">
        <f>IF(H81="nio","_",(N81/Y81)*VLOOKUP(Q81,Aanpassing_frequenties,3,0))*VLOOKUP(Q81,Aanpassing_frequenties,4,0)</f>
        <v>55.923999999999999</v>
      </c>
      <c r="AB81" s="120">
        <f t="shared" si="60"/>
        <v>0</v>
      </c>
      <c r="AC81" s="119"/>
      <c r="AD81" s="117" t="str">
        <f t="shared" si="61"/>
        <v>_</v>
      </c>
      <c r="AE81" s="120" t="str">
        <f t="shared" si="62"/>
        <v>_</v>
      </c>
      <c r="AF81" s="119"/>
      <c r="AG81" s="117" t="str">
        <f t="shared" si="63"/>
        <v>_</v>
      </c>
      <c r="AH81" s="120" t="str">
        <f t="shared" si="64"/>
        <v>_</v>
      </c>
      <c r="AI81" s="119"/>
      <c r="AJ81" s="117" t="str">
        <f t="shared" si="65"/>
        <v>_</v>
      </c>
      <c r="AK81" s="120" t="str">
        <f t="shared" si="66"/>
        <v>_</v>
      </c>
      <c r="AL81" s="119"/>
      <c r="AM81" s="117">
        <f t="shared" si="67"/>
        <v>55.923999999999999</v>
      </c>
      <c r="AN81" s="120">
        <f t="shared" si="68"/>
        <v>0</v>
      </c>
      <c r="AO81" s="119"/>
      <c r="AS81" s="124"/>
    </row>
    <row r="82" spans="1:45">
      <c r="A82" s="7">
        <v>1</v>
      </c>
      <c r="B82" s="114" t="str">
        <f>VLOOKUP(A82,'Overzicht locaties'!C:D,2,0)</f>
        <v>ROC Technovium</v>
      </c>
      <c r="C82" s="95" t="s">
        <v>135</v>
      </c>
      <c r="D82" s="6"/>
      <c r="E82" s="6" t="s">
        <v>584</v>
      </c>
      <c r="F82" s="95" t="s">
        <v>382</v>
      </c>
      <c r="G82" s="95" t="s">
        <v>294</v>
      </c>
      <c r="H82" s="95">
        <v>6</v>
      </c>
      <c r="I82" s="115" t="str">
        <f t="shared" si="33"/>
        <v>Leslokalen theorie</v>
      </c>
      <c r="J82" s="95" t="s">
        <v>696</v>
      </c>
      <c r="K82" s="116">
        <v>3</v>
      </c>
      <c r="L82" s="115" t="str">
        <f t="shared" si="29"/>
        <v>Harde vloer zonder polymeer beschermlaag, met behandeling</v>
      </c>
      <c r="M82" s="118">
        <v>70.78</v>
      </c>
      <c r="N82" s="117">
        <f t="shared" si="45"/>
        <v>70.78</v>
      </c>
      <c r="O82" s="149">
        <f t="shared" si="46"/>
        <v>0</v>
      </c>
      <c r="P82" s="119"/>
      <c r="Q82" s="95" t="s">
        <v>87</v>
      </c>
      <c r="R82" s="95"/>
      <c r="S82" s="95"/>
      <c r="T82" s="95"/>
      <c r="U82" s="119"/>
      <c r="V82" s="114" t="str">
        <f t="shared" si="58"/>
        <v>Les</v>
      </c>
      <c r="W82" s="114" t="str">
        <f t="shared" si="59"/>
        <v>AQL 7%</v>
      </c>
      <c r="X82" s="119"/>
      <c r="Y82" s="101">
        <v>100</v>
      </c>
      <c r="Z82" s="119"/>
      <c r="AA82" s="117">
        <f>IF(H82="nio","_",(N82/Y82)*VLOOKUP(Q82,Aanpassing_frequenties,3,0))*VLOOKUP(Q82,Aanpassing_frequenties,4,0)</f>
        <v>145.09899999999999</v>
      </c>
      <c r="AB82" s="120">
        <f t="shared" si="60"/>
        <v>0</v>
      </c>
      <c r="AC82" s="119"/>
      <c r="AD82" s="117" t="str">
        <f t="shared" si="61"/>
        <v>_</v>
      </c>
      <c r="AE82" s="120" t="str">
        <f t="shared" si="62"/>
        <v>_</v>
      </c>
      <c r="AF82" s="119"/>
      <c r="AG82" s="117" t="str">
        <f t="shared" si="63"/>
        <v>_</v>
      </c>
      <c r="AH82" s="120" t="str">
        <f t="shared" si="64"/>
        <v>_</v>
      </c>
      <c r="AI82" s="119"/>
      <c r="AJ82" s="117" t="str">
        <f t="shared" si="65"/>
        <v>_</v>
      </c>
      <c r="AK82" s="120" t="str">
        <f t="shared" si="66"/>
        <v>_</v>
      </c>
      <c r="AL82" s="119"/>
      <c r="AM82" s="117">
        <f t="shared" si="67"/>
        <v>145.09899999999999</v>
      </c>
      <c r="AN82" s="120">
        <f t="shared" si="68"/>
        <v>0</v>
      </c>
      <c r="AO82" s="119"/>
      <c r="AS82" s="124"/>
    </row>
    <row r="83" spans="1:45">
      <c r="A83" s="7">
        <v>1</v>
      </c>
      <c r="B83" s="114" t="str">
        <f>VLOOKUP(A83,'Overzicht locaties'!C:D,2,0)</f>
        <v>ROC Technovium</v>
      </c>
      <c r="C83" s="95" t="s">
        <v>135</v>
      </c>
      <c r="D83" s="6"/>
      <c r="E83" s="6" t="s">
        <v>585</v>
      </c>
      <c r="F83" s="95" t="s">
        <v>383</v>
      </c>
      <c r="G83" s="95" t="s">
        <v>294</v>
      </c>
      <c r="H83" s="95">
        <v>1</v>
      </c>
      <c r="I83" s="115" t="str">
        <f t="shared" si="33"/>
        <v xml:space="preserve">Kantoorruimte / vergaderruimte </v>
      </c>
      <c r="J83" s="95" t="s">
        <v>696</v>
      </c>
      <c r="K83" s="116">
        <v>3</v>
      </c>
      <c r="L83" s="115" t="str">
        <f t="shared" ref="L83:L146" si="69">VLOOKUP(K83,Legenda_vloerafwerking,2,0)</f>
        <v>Harde vloer zonder polymeer beschermlaag, met behandeling</v>
      </c>
      <c r="M83" s="118">
        <v>14.08</v>
      </c>
      <c r="N83" s="117">
        <f t="shared" si="45"/>
        <v>14.08</v>
      </c>
      <c r="O83" s="149">
        <f t="shared" si="46"/>
        <v>0</v>
      </c>
      <c r="P83" s="119"/>
      <c r="Q83" s="95" t="s">
        <v>87</v>
      </c>
      <c r="R83" s="95"/>
      <c r="S83" s="95"/>
      <c r="T83" s="95"/>
      <c r="U83" s="119"/>
      <c r="V83" s="114" t="str">
        <f t="shared" si="58"/>
        <v>Bureau</v>
      </c>
      <c r="W83" s="114" t="str">
        <f t="shared" si="59"/>
        <v>AQL 7%</v>
      </c>
      <c r="X83" s="119"/>
      <c r="Y83" s="101">
        <v>100</v>
      </c>
      <c r="Z83" s="119"/>
      <c r="AA83" s="117">
        <f>IF(H83="nio","_",(N83/Y83)*VLOOKUP(Q83,Aanpassing_frequenties,3,0))*VLOOKUP(Q83,Aanpassing_frequenties,4,0)</f>
        <v>28.864000000000001</v>
      </c>
      <c r="AB83" s="120">
        <f t="shared" si="60"/>
        <v>0</v>
      </c>
      <c r="AC83" s="119"/>
      <c r="AD83" s="117" t="str">
        <f t="shared" si="61"/>
        <v>_</v>
      </c>
      <c r="AE83" s="120" t="str">
        <f t="shared" si="62"/>
        <v>_</v>
      </c>
      <c r="AF83" s="119"/>
      <c r="AG83" s="117" t="str">
        <f t="shared" si="63"/>
        <v>_</v>
      </c>
      <c r="AH83" s="120" t="str">
        <f t="shared" si="64"/>
        <v>_</v>
      </c>
      <c r="AI83" s="119"/>
      <c r="AJ83" s="117" t="str">
        <f t="shared" si="65"/>
        <v>_</v>
      </c>
      <c r="AK83" s="120" t="str">
        <f t="shared" si="66"/>
        <v>_</v>
      </c>
      <c r="AL83" s="119"/>
      <c r="AM83" s="117">
        <f t="shared" si="67"/>
        <v>28.864000000000001</v>
      </c>
      <c r="AN83" s="120">
        <f t="shared" si="68"/>
        <v>0</v>
      </c>
      <c r="AO83" s="119"/>
      <c r="AS83" s="124"/>
    </row>
    <row r="84" spans="1:45">
      <c r="A84" s="7">
        <v>1</v>
      </c>
      <c r="B84" s="114" t="str">
        <f>VLOOKUP(A84,'Overzicht locaties'!C:D,2,0)</f>
        <v>ROC Technovium</v>
      </c>
      <c r="C84" s="95" t="s">
        <v>135</v>
      </c>
      <c r="D84" s="6"/>
      <c r="E84" s="6" t="s">
        <v>586</v>
      </c>
      <c r="F84" s="95" t="s">
        <v>384</v>
      </c>
      <c r="G84" s="95" t="s">
        <v>294</v>
      </c>
      <c r="H84" s="95">
        <v>1</v>
      </c>
      <c r="I84" s="115" t="str">
        <f t="shared" si="33"/>
        <v xml:space="preserve">Kantoorruimte / vergaderruimte </v>
      </c>
      <c r="J84" s="95" t="s">
        <v>696</v>
      </c>
      <c r="K84" s="116">
        <v>3</v>
      </c>
      <c r="L84" s="115" t="str">
        <f t="shared" si="69"/>
        <v>Harde vloer zonder polymeer beschermlaag, met behandeling</v>
      </c>
      <c r="M84" s="118">
        <v>13.76</v>
      </c>
      <c r="N84" s="117">
        <f t="shared" si="45"/>
        <v>13.76</v>
      </c>
      <c r="O84" s="149">
        <f t="shared" si="46"/>
        <v>0</v>
      </c>
      <c r="P84" s="119"/>
      <c r="Q84" s="95" t="s">
        <v>87</v>
      </c>
      <c r="R84" s="95"/>
      <c r="S84" s="95"/>
      <c r="T84" s="95"/>
      <c r="U84" s="119"/>
      <c r="V84" s="114" t="str">
        <f t="shared" si="58"/>
        <v>Bureau</v>
      </c>
      <c r="W84" s="114" t="str">
        <f t="shared" si="59"/>
        <v>AQL 7%</v>
      </c>
      <c r="X84" s="119"/>
      <c r="Y84" s="101">
        <v>100</v>
      </c>
      <c r="Z84" s="119"/>
      <c r="AA84" s="117">
        <f>IF(H84="nio","_",(N84/Y84)*VLOOKUP(Q84,Aanpassing_frequenties,3,0))*VLOOKUP(Q84,Aanpassing_frequenties,4,0)</f>
        <v>28.207999999999998</v>
      </c>
      <c r="AB84" s="120">
        <f t="shared" si="60"/>
        <v>0</v>
      </c>
      <c r="AC84" s="119"/>
      <c r="AD84" s="117" t="str">
        <f t="shared" si="61"/>
        <v>_</v>
      </c>
      <c r="AE84" s="120" t="str">
        <f t="shared" si="62"/>
        <v>_</v>
      </c>
      <c r="AF84" s="119"/>
      <c r="AG84" s="117" t="str">
        <f t="shared" si="63"/>
        <v>_</v>
      </c>
      <c r="AH84" s="120" t="str">
        <f t="shared" si="64"/>
        <v>_</v>
      </c>
      <c r="AI84" s="119"/>
      <c r="AJ84" s="117" t="str">
        <f t="shared" si="65"/>
        <v>_</v>
      </c>
      <c r="AK84" s="120" t="str">
        <f t="shared" si="66"/>
        <v>_</v>
      </c>
      <c r="AL84" s="119"/>
      <c r="AM84" s="117">
        <f t="shared" si="67"/>
        <v>28.207999999999998</v>
      </c>
      <c r="AN84" s="120">
        <f t="shared" si="68"/>
        <v>0</v>
      </c>
      <c r="AO84" s="119"/>
      <c r="AS84" s="124"/>
    </row>
    <row r="85" spans="1:45">
      <c r="A85" s="7">
        <v>1</v>
      </c>
      <c r="B85" s="114" t="str">
        <f>VLOOKUP(A85,'Overzicht locaties'!C:D,2,0)</f>
        <v>ROC Technovium</v>
      </c>
      <c r="C85" s="95" t="s">
        <v>135</v>
      </c>
      <c r="D85" s="6"/>
      <c r="E85" s="6" t="s">
        <v>587</v>
      </c>
      <c r="F85" s="95" t="s">
        <v>385</v>
      </c>
      <c r="G85" s="95" t="s">
        <v>294</v>
      </c>
      <c r="H85" s="95">
        <v>6</v>
      </c>
      <c r="I85" s="115" t="str">
        <f t="shared" si="33"/>
        <v>Leslokalen theorie</v>
      </c>
      <c r="J85" s="95" t="s">
        <v>696</v>
      </c>
      <c r="K85" s="116">
        <v>3</v>
      </c>
      <c r="L85" s="115" t="str">
        <f t="shared" si="69"/>
        <v>Harde vloer zonder polymeer beschermlaag, met behandeling</v>
      </c>
      <c r="M85" s="118">
        <v>85.3</v>
      </c>
      <c r="N85" s="117">
        <f t="shared" si="45"/>
        <v>85.3</v>
      </c>
      <c r="O85" s="149">
        <f t="shared" si="46"/>
        <v>0</v>
      </c>
      <c r="P85" s="119"/>
      <c r="Q85" s="95" t="s">
        <v>87</v>
      </c>
      <c r="R85" s="95"/>
      <c r="S85" s="95"/>
      <c r="T85" s="95"/>
      <c r="U85" s="119"/>
      <c r="V85" s="114" t="str">
        <f t="shared" si="58"/>
        <v>Les</v>
      </c>
      <c r="W85" s="114" t="str">
        <f t="shared" si="59"/>
        <v>AQL 7%</v>
      </c>
      <c r="X85" s="119"/>
      <c r="Y85" s="101">
        <v>100</v>
      </c>
      <c r="Z85" s="119"/>
      <c r="AA85" s="117">
        <f>IF(H85="nio","_",(N85/Y85)*VLOOKUP(Q85,Aanpassing_frequenties,3,0))*VLOOKUP(Q85,Aanpassing_frequenties,4,0)</f>
        <v>174.86500000000001</v>
      </c>
      <c r="AB85" s="120">
        <f t="shared" si="60"/>
        <v>0</v>
      </c>
      <c r="AC85" s="119"/>
      <c r="AD85" s="117" t="str">
        <f t="shared" si="61"/>
        <v>_</v>
      </c>
      <c r="AE85" s="120" t="str">
        <f t="shared" si="62"/>
        <v>_</v>
      </c>
      <c r="AF85" s="119"/>
      <c r="AG85" s="117" t="str">
        <f t="shared" si="63"/>
        <v>_</v>
      </c>
      <c r="AH85" s="120" t="str">
        <f t="shared" si="64"/>
        <v>_</v>
      </c>
      <c r="AI85" s="119"/>
      <c r="AJ85" s="117" t="str">
        <f t="shared" si="65"/>
        <v>_</v>
      </c>
      <c r="AK85" s="120" t="str">
        <f t="shared" si="66"/>
        <v>_</v>
      </c>
      <c r="AL85" s="119"/>
      <c r="AM85" s="117">
        <f t="shared" si="67"/>
        <v>174.86500000000001</v>
      </c>
      <c r="AN85" s="120">
        <f t="shared" si="68"/>
        <v>0</v>
      </c>
      <c r="AO85" s="119"/>
      <c r="AS85" s="124"/>
    </row>
    <row r="86" spans="1:45">
      <c r="A86" s="7">
        <v>1</v>
      </c>
      <c r="B86" s="114" t="str">
        <f>VLOOKUP(A86,'Overzicht locaties'!C:D,2,0)</f>
        <v>ROC Technovium</v>
      </c>
      <c r="C86" s="95" t="s">
        <v>135</v>
      </c>
      <c r="D86" s="6"/>
      <c r="E86" s="6" t="s">
        <v>588</v>
      </c>
      <c r="F86" s="95" t="s">
        <v>386</v>
      </c>
      <c r="G86" s="95" t="s">
        <v>294</v>
      </c>
      <c r="H86" s="95">
        <v>6</v>
      </c>
      <c r="I86" s="115" t="str">
        <f t="shared" si="33"/>
        <v>Leslokalen theorie</v>
      </c>
      <c r="J86" s="95" t="s">
        <v>696</v>
      </c>
      <c r="K86" s="116">
        <v>3</v>
      </c>
      <c r="L86" s="115" t="str">
        <f t="shared" si="69"/>
        <v>Harde vloer zonder polymeer beschermlaag, met behandeling</v>
      </c>
      <c r="M86" s="118">
        <v>65.7</v>
      </c>
      <c r="N86" s="117">
        <f t="shared" si="45"/>
        <v>65.7</v>
      </c>
      <c r="O86" s="149">
        <f t="shared" si="46"/>
        <v>0</v>
      </c>
      <c r="P86" s="119"/>
      <c r="Q86" s="95" t="s">
        <v>87</v>
      </c>
      <c r="R86" s="95"/>
      <c r="S86" s="95"/>
      <c r="T86" s="95"/>
      <c r="U86" s="119"/>
      <c r="V86" s="114" t="str">
        <f t="shared" si="58"/>
        <v>Les</v>
      </c>
      <c r="W86" s="114" t="str">
        <f t="shared" si="59"/>
        <v>AQL 7%</v>
      </c>
      <c r="X86" s="119"/>
      <c r="Y86" s="101">
        <v>100</v>
      </c>
      <c r="Z86" s="119"/>
      <c r="AA86" s="117">
        <f>IF(H86="nio","_",(N86/Y86)*VLOOKUP(Q86,Aanpassing_frequenties,3,0))*VLOOKUP(Q86,Aanpassing_frequenties,4,0)</f>
        <v>134.685</v>
      </c>
      <c r="AB86" s="120">
        <f t="shared" si="60"/>
        <v>0</v>
      </c>
      <c r="AC86" s="119"/>
      <c r="AD86" s="117" t="str">
        <f t="shared" si="61"/>
        <v>_</v>
      </c>
      <c r="AE86" s="120" t="str">
        <f t="shared" si="62"/>
        <v>_</v>
      </c>
      <c r="AF86" s="119"/>
      <c r="AG86" s="117" t="str">
        <f t="shared" si="63"/>
        <v>_</v>
      </c>
      <c r="AH86" s="120" t="str">
        <f t="shared" si="64"/>
        <v>_</v>
      </c>
      <c r="AI86" s="119"/>
      <c r="AJ86" s="117" t="str">
        <f t="shared" si="65"/>
        <v>_</v>
      </c>
      <c r="AK86" s="120" t="str">
        <f t="shared" si="66"/>
        <v>_</v>
      </c>
      <c r="AL86" s="119"/>
      <c r="AM86" s="117">
        <f t="shared" si="67"/>
        <v>134.685</v>
      </c>
      <c r="AN86" s="120">
        <f t="shared" si="68"/>
        <v>0</v>
      </c>
      <c r="AO86" s="119"/>
      <c r="AS86" s="124"/>
    </row>
    <row r="87" spans="1:45">
      <c r="A87" s="7">
        <v>1</v>
      </c>
      <c r="B87" s="114" t="str">
        <f>VLOOKUP(A87,'Overzicht locaties'!C:D,2,0)</f>
        <v>ROC Technovium</v>
      </c>
      <c r="C87" s="95" t="s">
        <v>135</v>
      </c>
      <c r="D87" s="6"/>
      <c r="E87" s="6" t="s">
        <v>589</v>
      </c>
      <c r="F87" s="95" t="s">
        <v>387</v>
      </c>
      <c r="G87" s="95" t="s">
        <v>294</v>
      </c>
      <c r="H87" s="95">
        <v>7</v>
      </c>
      <c r="I87" s="115" t="str">
        <f t="shared" si="33"/>
        <v>Leslokalen praktijk</v>
      </c>
      <c r="J87" s="95" t="s">
        <v>696</v>
      </c>
      <c r="K87" s="116">
        <v>3</v>
      </c>
      <c r="L87" s="115" t="str">
        <f t="shared" si="69"/>
        <v>Harde vloer zonder polymeer beschermlaag, met behandeling</v>
      </c>
      <c r="M87" s="118">
        <v>56.4</v>
      </c>
      <c r="N87" s="117">
        <f t="shared" si="45"/>
        <v>56.4</v>
      </c>
      <c r="O87" s="149">
        <f t="shared" si="46"/>
        <v>0</v>
      </c>
      <c r="P87" s="119"/>
      <c r="Q87" s="95" t="s">
        <v>95</v>
      </c>
      <c r="R87" s="95"/>
      <c r="S87" s="95"/>
      <c r="T87" s="95"/>
      <c r="U87" s="119"/>
      <c r="V87" s="114" t="str">
        <f t="shared" si="58"/>
        <v>Les</v>
      </c>
      <c r="W87" s="114" t="str">
        <f t="shared" si="59"/>
        <v>AQL 7%</v>
      </c>
      <c r="X87" s="119"/>
      <c r="Y87" s="101">
        <v>100</v>
      </c>
      <c r="Z87" s="119"/>
      <c r="AA87" s="117">
        <f>IF(H87="nio","_",(N87/Y87)*VLOOKUP(Q87,Aanpassing_frequenties,3,0))*VLOOKUP(Q87,Aanpassing_frequenties,4,0)</f>
        <v>23.123999999999999</v>
      </c>
      <c r="AB87" s="120">
        <f t="shared" si="60"/>
        <v>0</v>
      </c>
      <c r="AC87" s="119"/>
      <c r="AD87" s="117" t="str">
        <f t="shared" si="61"/>
        <v>_</v>
      </c>
      <c r="AE87" s="120" t="str">
        <f t="shared" si="62"/>
        <v>_</v>
      </c>
      <c r="AF87" s="119"/>
      <c r="AG87" s="117" t="str">
        <f t="shared" si="63"/>
        <v>_</v>
      </c>
      <c r="AH87" s="120" t="str">
        <f t="shared" si="64"/>
        <v>_</v>
      </c>
      <c r="AI87" s="119"/>
      <c r="AJ87" s="117" t="str">
        <f t="shared" si="65"/>
        <v>_</v>
      </c>
      <c r="AK87" s="120" t="str">
        <f t="shared" si="66"/>
        <v>_</v>
      </c>
      <c r="AL87" s="119"/>
      <c r="AM87" s="117">
        <f t="shared" si="67"/>
        <v>23.123999999999999</v>
      </c>
      <c r="AN87" s="120">
        <f t="shared" si="68"/>
        <v>0</v>
      </c>
      <c r="AO87" s="119"/>
      <c r="AS87" s="124"/>
    </row>
    <row r="88" spans="1:45">
      <c r="A88" s="7">
        <v>1</v>
      </c>
      <c r="B88" s="114" t="str">
        <f>VLOOKUP(A88,'Overzicht locaties'!C:D,2,0)</f>
        <v>ROC Technovium</v>
      </c>
      <c r="C88" s="95" t="s">
        <v>135</v>
      </c>
      <c r="D88" s="6"/>
      <c r="E88" s="6" t="s">
        <v>590</v>
      </c>
      <c r="F88" s="95" t="s">
        <v>388</v>
      </c>
      <c r="G88" s="95" t="s">
        <v>294</v>
      </c>
      <c r="H88" s="95">
        <v>7</v>
      </c>
      <c r="I88" s="115" t="str">
        <f t="shared" si="33"/>
        <v>Leslokalen praktijk</v>
      </c>
      <c r="J88" s="95" t="s">
        <v>696</v>
      </c>
      <c r="K88" s="116">
        <v>3</v>
      </c>
      <c r="L88" s="115" t="str">
        <f t="shared" si="69"/>
        <v>Harde vloer zonder polymeer beschermlaag, met behandeling</v>
      </c>
      <c r="M88" s="118">
        <v>53.2</v>
      </c>
      <c r="N88" s="117">
        <f t="shared" si="45"/>
        <v>53.2</v>
      </c>
      <c r="O88" s="149">
        <f t="shared" si="46"/>
        <v>0</v>
      </c>
      <c r="P88" s="119"/>
      <c r="Q88" s="95" t="s">
        <v>95</v>
      </c>
      <c r="R88" s="95"/>
      <c r="S88" s="95"/>
      <c r="T88" s="95"/>
      <c r="U88" s="119"/>
      <c r="V88" s="114" t="str">
        <f t="shared" si="58"/>
        <v>Les</v>
      </c>
      <c r="W88" s="114" t="str">
        <f t="shared" si="59"/>
        <v>AQL 7%</v>
      </c>
      <c r="X88" s="119"/>
      <c r="Y88" s="101">
        <v>100</v>
      </c>
      <c r="Z88" s="119"/>
      <c r="AA88" s="117">
        <f>IF(H88="nio","_",(N88/Y88)*VLOOKUP(Q88,Aanpassing_frequenties,3,0))*VLOOKUP(Q88,Aanpassing_frequenties,4,0)</f>
        <v>21.812000000000001</v>
      </c>
      <c r="AB88" s="120">
        <f t="shared" si="60"/>
        <v>0</v>
      </c>
      <c r="AC88" s="119"/>
      <c r="AD88" s="117" t="str">
        <f t="shared" si="61"/>
        <v>_</v>
      </c>
      <c r="AE88" s="120" t="str">
        <f t="shared" si="62"/>
        <v>_</v>
      </c>
      <c r="AF88" s="119"/>
      <c r="AG88" s="117" t="str">
        <f t="shared" si="63"/>
        <v>_</v>
      </c>
      <c r="AH88" s="120" t="str">
        <f t="shared" si="64"/>
        <v>_</v>
      </c>
      <c r="AI88" s="119"/>
      <c r="AJ88" s="117" t="str">
        <f t="shared" si="65"/>
        <v>_</v>
      </c>
      <c r="AK88" s="120" t="str">
        <f t="shared" si="66"/>
        <v>_</v>
      </c>
      <c r="AL88" s="119"/>
      <c r="AM88" s="117">
        <f t="shared" si="67"/>
        <v>21.812000000000001</v>
      </c>
      <c r="AN88" s="120">
        <f t="shared" si="68"/>
        <v>0</v>
      </c>
      <c r="AO88" s="119"/>
      <c r="AS88" s="124"/>
    </row>
    <row r="89" spans="1:45">
      <c r="A89" s="7">
        <v>1</v>
      </c>
      <c r="B89" s="114" t="str">
        <f>VLOOKUP(A89,'Overzicht locaties'!C:D,2,0)</f>
        <v>ROC Technovium</v>
      </c>
      <c r="C89" s="95" t="s">
        <v>135</v>
      </c>
      <c r="D89" s="6"/>
      <c r="E89" s="6" t="s">
        <v>591</v>
      </c>
      <c r="F89" s="95" t="s">
        <v>389</v>
      </c>
      <c r="G89" s="95" t="s">
        <v>294</v>
      </c>
      <c r="H89" s="95">
        <v>6</v>
      </c>
      <c r="I89" s="115" t="str">
        <f t="shared" si="33"/>
        <v>Leslokalen theorie</v>
      </c>
      <c r="J89" s="95" t="s">
        <v>696</v>
      </c>
      <c r="K89" s="116">
        <v>3</v>
      </c>
      <c r="L89" s="115" t="str">
        <f t="shared" si="69"/>
        <v>Harde vloer zonder polymeer beschermlaag, met behandeling</v>
      </c>
      <c r="M89" s="118">
        <v>47.3</v>
      </c>
      <c r="N89" s="117">
        <f t="shared" si="45"/>
        <v>47.3</v>
      </c>
      <c r="O89" s="149">
        <f t="shared" si="46"/>
        <v>0</v>
      </c>
      <c r="P89" s="119"/>
      <c r="Q89" s="95" t="s">
        <v>87</v>
      </c>
      <c r="R89" s="95"/>
      <c r="S89" s="95"/>
      <c r="T89" s="95"/>
      <c r="U89" s="119"/>
      <c r="V89" s="114" t="str">
        <f t="shared" si="58"/>
        <v>Les</v>
      </c>
      <c r="W89" s="114" t="str">
        <f t="shared" si="59"/>
        <v>AQL 7%</v>
      </c>
      <c r="X89" s="119"/>
      <c r="Y89" s="101">
        <v>100</v>
      </c>
      <c r="Z89" s="119"/>
      <c r="AA89" s="117">
        <f>IF(H89="nio","_",(N89/Y89)*VLOOKUP(Q89,Aanpassing_frequenties,3,0))*VLOOKUP(Q89,Aanpassing_frequenties,4,0)</f>
        <v>96.964999999999989</v>
      </c>
      <c r="AB89" s="120">
        <f t="shared" si="60"/>
        <v>0</v>
      </c>
      <c r="AC89" s="119"/>
      <c r="AD89" s="117" t="str">
        <f t="shared" si="61"/>
        <v>_</v>
      </c>
      <c r="AE89" s="120" t="str">
        <f t="shared" si="62"/>
        <v>_</v>
      </c>
      <c r="AF89" s="119"/>
      <c r="AG89" s="117" t="str">
        <f t="shared" si="63"/>
        <v>_</v>
      </c>
      <c r="AH89" s="120" t="str">
        <f t="shared" si="64"/>
        <v>_</v>
      </c>
      <c r="AI89" s="119"/>
      <c r="AJ89" s="117" t="str">
        <f t="shared" si="65"/>
        <v>_</v>
      </c>
      <c r="AK89" s="120" t="str">
        <f t="shared" si="66"/>
        <v>_</v>
      </c>
      <c r="AL89" s="119"/>
      <c r="AM89" s="117">
        <f t="shared" si="67"/>
        <v>96.964999999999989</v>
      </c>
      <c r="AN89" s="120">
        <f t="shared" si="68"/>
        <v>0</v>
      </c>
      <c r="AO89" s="119"/>
      <c r="AS89" s="124"/>
    </row>
    <row r="90" spans="1:45">
      <c r="A90" s="7">
        <v>1</v>
      </c>
      <c r="B90" s="114" t="str">
        <f>VLOOKUP(A90,'Overzicht locaties'!C:D,2,0)</f>
        <v>ROC Technovium</v>
      </c>
      <c r="C90" s="95" t="s">
        <v>135</v>
      </c>
      <c r="D90" s="6"/>
      <c r="E90" s="6" t="s">
        <v>592</v>
      </c>
      <c r="F90" s="95" t="s">
        <v>390</v>
      </c>
      <c r="G90" s="95" t="s">
        <v>294</v>
      </c>
      <c r="H90" s="95">
        <v>7</v>
      </c>
      <c r="I90" s="115" t="str">
        <f t="shared" si="33"/>
        <v>Leslokalen praktijk</v>
      </c>
      <c r="J90" s="95" t="s">
        <v>696</v>
      </c>
      <c r="K90" s="116">
        <v>3</v>
      </c>
      <c r="L90" s="115" t="str">
        <f t="shared" si="69"/>
        <v>Harde vloer zonder polymeer beschermlaag, met behandeling</v>
      </c>
      <c r="M90" s="118">
        <v>87.7</v>
      </c>
      <c r="N90" s="117">
        <f t="shared" si="45"/>
        <v>87.7</v>
      </c>
      <c r="O90" s="149">
        <f t="shared" si="46"/>
        <v>0</v>
      </c>
      <c r="P90" s="119"/>
      <c r="Q90" s="95" t="s">
        <v>95</v>
      </c>
      <c r="R90" s="95"/>
      <c r="S90" s="95"/>
      <c r="T90" s="95"/>
      <c r="U90" s="119"/>
      <c r="V90" s="114" t="str">
        <f t="shared" si="58"/>
        <v>Les</v>
      </c>
      <c r="W90" s="114" t="str">
        <f t="shared" si="59"/>
        <v>AQL 7%</v>
      </c>
      <c r="X90" s="119"/>
      <c r="Y90" s="101">
        <v>100</v>
      </c>
      <c r="Z90" s="119"/>
      <c r="AA90" s="117">
        <f>IF(H90="nio","_",(N90/Y90)*VLOOKUP(Q90,Aanpassing_frequenties,3,0))*VLOOKUP(Q90,Aanpassing_frequenties,4,0)</f>
        <v>35.957000000000001</v>
      </c>
      <c r="AB90" s="120">
        <f t="shared" si="60"/>
        <v>0</v>
      </c>
      <c r="AC90" s="119"/>
      <c r="AD90" s="117" t="str">
        <f t="shared" si="61"/>
        <v>_</v>
      </c>
      <c r="AE90" s="120" t="str">
        <f t="shared" si="62"/>
        <v>_</v>
      </c>
      <c r="AF90" s="119"/>
      <c r="AG90" s="117" t="str">
        <f t="shared" si="63"/>
        <v>_</v>
      </c>
      <c r="AH90" s="120" t="str">
        <f t="shared" si="64"/>
        <v>_</v>
      </c>
      <c r="AI90" s="119"/>
      <c r="AJ90" s="117" t="str">
        <f t="shared" si="65"/>
        <v>_</v>
      </c>
      <c r="AK90" s="120" t="str">
        <f t="shared" si="66"/>
        <v>_</v>
      </c>
      <c r="AL90" s="119"/>
      <c r="AM90" s="117">
        <f t="shared" si="67"/>
        <v>35.957000000000001</v>
      </c>
      <c r="AN90" s="120">
        <f t="shared" si="68"/>
        <v>0</v>
      </c>
      <c r="AO90" s="119"/>
      <c r="AS90" s="124"/>
    </row>
    <row r="91" spans="1:45">
      <c r="A91" s="7">
        <v>1</v>
      </c>
      <c r="B91" s="114" t="str">
        <f>VLOOKUP(A91,'Overzicht locaties'!C:D,2,0)</f>
        <v>ROC Technovium</v>
      </c>
      <c r="C91" s="95" t="s">
        <v>135</v>
      </c>
      <c r="D91" s="6"/>
      <c r="E91" s="6" t="s">
        <v>593</v>
      </c>
      <c r="F91" s="95" t="s">
        <v>391</v>
      </c>
      <c r="G91" s="95" t="s">
        <v>294</v>
      </c>
      <c r="H91" s="95">
        <v>6</v>
      </c>
      <c r="I91" s="115" t="str">
        <f t="shared" si="33"/>
        <v>Leslokalen theorie</v>
      </c>
      <c r="J91" s="95" t="s">
        <v>696</v>
      </c>
      <c r="K91" s="116">
        <v>3</v>
      </c>
      <c r="L91" s="115" t="str">
        <f t="shared" si="69"/>
        <v>Harde vloer zonder polymeer beschermlaag, met behandeling</v>
      </c>
      <c r="M91" s="118">
        <v>71.7</v>
      </c>
      <c r="N91" s="117">
        <f t="shared" si="45"/>
        <v>71.7</v>
      </c>
      <c r="O91" s="149">
        <f t="shared" si="46"/>
        <v>0</v>
      </c>
      <c r="P91" s="119"/>
      <c r="Q91" s="95" t="s">
        <v>87</v>
      </c>
      <c r="R91" s="95"/>
      <c r="S91" s="95"/>
      <c r="T91" s="95"/>
      <c r="U91" s="119"/>
      <c r="V91" s="114" t="str">
        <f t="shared" si="58"/>
        <v>Les</v>
      </c>
      <c r="W91" s="114" t="str">
        <f t="shared" si="59"/>
        <v>AQL 7%</v>
      </c>
      <c r="X91" s="119"/>
      <c r="Y91" s="101">
        <v>100</v>
      </c>
      <c r="Z91" s="119"/>
      <c r="AA91" s="117">
        <f>IF(H91="nio","_",(N91/Y91)*VLOOKUP(Q91,Aanpassing_frequenties,3,0))*VLOOKUP(Q91,Aanpassing_frequenties,4,0)</f>
        <v>146.98500000000001</v>
      </c>
      <c r="AB91" s="120">
        <f t="shared" si="60"/>
        <v>0</v>
      </c>
      <c r="AC91" s="119"/>
      <c r="AD91" s="117" t="str">
        <f t="shared" si="61"/>
        <v>_</v>
      </c>
      <c r="AE91" s="120" t="str">
        <f t="shared" si="62"/>
        <v>_</v>
      </c>
      <c r="AF91" s="119"/>
      <c r="AG91" s="117" t="str">
        <f t="shared" si="63"/>
        <v>_</v>
      </c>
      <c r="AH91" s="120" t="str">
        <f t="shared" si="64"/>
        <v>_</v>
      </c>
      <c r="AI91" s="119"/>
      <c r="AJ91" s="117" t="str">
        <f t="shared" si="65"/>
        <v>_</v>
      </c>
      <c r="AK91" s="120" t="str">
        <f t="shared" si="66"/>
        <v>_</v>
      </c>
      <c r="AL91" s="119"/>
      <c r="AM91" s="117">
        <f t="shared" si="67"/>
        <v>146.98500000000001</v>
      </c>
      <c r="AN91" s="120">
        <f t="shared" si="68"/>
        <v>0</v>
      </c>
      <c r="AO91" s="119"/>
      <c r="AS91" s="124"/>
    </row>
    <row r="92" spans="1:45">
      <c r="A92" s="7">
        <v>1</v>
      </c>
      <c r="B92" s="114" t="str">
        <f>VLOOKUP(A92,'Overzicht locaties'!C:D,2,0)</f>
        <v>ROC Technovium</v>
      </c>
      <c r="C92" s="95" t="s">
        <v>135</v>
      </c>
      <c r="D92" s="6"/>
      <c r="E92" s="6" t="s">
        <v>594</v>
      </c>
      <c r="F92" s="95" t="s">
        <v>392</v>
      </c>
      <c r="G92" s="95" t="s">
        <v>294</v>
      </c>
      <c r="H92" s="95">
        <v>6</v>
      </c>
      <c r="I92" s="115" t="str">
        <f t="shared" si="33"/>
        <v>Leslokalen theorie</v>
      </c>
      <c r="J92" s="95" t="s">
        <v>696</v>
      </c>
      <c r="K92" s="116">
        <v>3</v>
      </c>
      <c r="L92" s="115" t="str">
        <f t="shared" si="69"/>
        <v>Harde vloer zonder polymeer beschermlaag, met behandeling</v>
      </c>
      <c r="M92" s="118">
        <v>76.62</v>
      </c>
      <c r="N92" s="117">
        <f t="shared" si="45"/>
        <v>76.62</v>
      </c>
      <c r="O92" s="149">
        <f t="shared" si="46"/>
        <v>0</v>
      </c>
      <c r="P92" s="119"/>
      <c r="Q92" s="95" t="s">
        <v>87</v>
      </c>
      <c r="R92" s="95"/>
      <c r="S92" s="95"/>
      <c r="T92" s="95"/>
      <c r="U92" s="119"/>
      <c r="V92" s="114" t="str">
        <f t="shared" si="58"/>
        <v>Les</v>
      </c>
      <c r="W92" s="114" t="str">
        <f t="shared" si="59"/>
        <v>AQL 7%</v>
      </c>
      <c r="X92" s="119"/>
      <c r="Y92" s="101">
        <v>100</v>
      </c>
      <c r="Z92" s="119"/>
      <c r="AA92" s="117">
        <f>IF(H92="nio","_",(N92/Y92)*VLOOKUP(Q92,Aanpassing_frequenties,3,0))*VLOOKUP(Q92,Aanpassing_frequenties,4,0)</f>
        <v>157.071</v>
      </c>
      <c r="AB92" s="120">
        <f t="shared" si="60"/>
        <v>0</v>
      </c>
      <c r="AC92" s="119"/>
      <c r="AD92" s="117" t="str">
        <f t="shared" si="61"/>
        <v>_</v>
      </c>
      <c r="AE92" s="120" t="str">
        <f t="shared" si="62"/>
        <v>_</v>
      </c>
      <c r="AF92" s="119"/>
      <c r="AG92" s="117" t="str">
        <f t="shared" si="63"/>
        <v>_</v>
      </c>
      <c r="AH92" s="120" t="str">
        <f t="shared" si="64"/>
        <v>_</v>
      </c>
      <c r="AI92" s="119"/>
      <c r="AJ92" s="117" t="str">
        <f t="shared" si="65"/>
        <v>_</v>
      </c>
      <c r="AK92" s="120" t="str">
        <f t="shared" si="66"/>
        <v>_</v>
      </c>
      <c r="AL92" s="119"/>
      <c r="AM92" s="117">
        <f t="shared" si="67"/>
        <v>157.071</v>
      </c>
      <c r="AN92" s="120">
        <f t="shared" si="68"/>
        <v>0</v>
      </c>
      <c r="AO92" s="119"/>
      <c r="AS92" s="124"/>
    </row>
    <row r="93" spans="1:45">
      <c r="A93" s="7">
        <v>1</v>
      </c>
      <c r="B93" s="114" t="str">
        <f>VLOOKUP(A93,'Overzicht locaties'!C:D,2,0)</f>
        <v>ROC Technovium</v>
      </c>
      <c r="C93" s="95" t="s">
        <v>135</v>
      </c>
      <c r="D93" s="6"/>
      <c r="E93" s="6" t="s">
        <v>595</v>
      </c>
      <c r="F93" s="95" t="s">
        <v>393</v>
      </c>
      <c r="G93" s="95" t="s">
        <v>294</v>
      </c>
      <c r="H93" s="95">
        <v>6</v>
      </c>
      <c r="I93" s="115" t="str">
        <f t="shared" si="33"/>
        <v>Leslokalen theorie</v>
      </c>
      <c r="J93" s="95" t="s">
        <v>696</v>
      </c>
      <c r="K93" s="116">
        <v>3</v>
      </c>
      <c r="L93" s="115" t="str">
        <f t="shared" si="69"/>
        <v>Harde vloer zonder polymeer beschermlaag, met behandeling</v>
      </c>
      <c r="M93" s="118">
        <v>63.95</v>
      </c>
      <c r="N93" s="117">
        <f t="shared" si="45"/>
        <v>63.95</v>
      </c>
      <c r="O93" s="149">
        <f t="shared" si="46"/>
        <v>0</v>
      </c>
      <c r="P93" s="119"/>
      <c r="Q93" s="95" t="s">
        <v>87</v>
      </c>
      <c r="R93" s="95"/>
      <c r="S93" s="95"/>
      <c r="T93" s="95"/>
      <c r="U93" s="119"/>
      <c r="V93" s="114" t="str">
        <f t="shared" si="58"/>
        <v>Les</v>
      </c>
      <c r="W93" s="114" t="str">
        <f t="shared" si="59"/>
        <v>AQL 7%</v>
      </c>
      <c r="X93" s="119"/>
      <c r="Y93" s="101">
        <v>100</v>
      </c>
      <c r="Z93" s="119"/>
      <c r="AA93" s="117">
        <f>IF(H93="nio","_",(N93/Y93)*VLOOKUP(Q93,Aanpassing_frequenties,3,0))*VLOOKUP(Q93,Aanpassing_frequenties,4,0)</f>
        <v>131.09750000000003</v>
      </c>
      <c r="AB93" s="120">
        <f t="shared" si="60"/>
        <v>0</v>
      </c>
      <c r="AC93" s="119"/>
      <c r="AD93" s="117" t="str">
        <f t="shared" si="61"/>
        <v>_</v>
      </c>
      <c r="AE93" s="120" t="str">
        <f t="shared" si="62"/>
        <v>_</v>
      </c>
      <c r="AF93" s="119"/>
      <c r="AG93" s="117" t="str">
        <f t="shared" si="63"/>
        <v>_</v>
      </c>
      <c r="AH93" s="120" t="str">
        <f t="shared" si="64"/>
        <v>_</v>
      </c>
      <c r="AI93" s="119"/>
      <c r="AJ93" s="117" t="str">
        <f t="shared" si="65"/>
        <v>_</v>
      </c>
      <c r="AK93" s="120" t="str">
        <f t="shared" si="66"/>
        <v>_</v>
      </c>
      <c r="AL93" s="119"/>
      <c r="AM93" s="117">
        <f t="shared" si="67"/>
        <v>131.09750000000003</v>
      </c>
      <c r="AN93" s="120">
        <f t="shared" si="68"/>
        <v>0</v>
      </c>
      <c r="AO93" s="119"/>
      <c r="AS93" s="124"/>
    </row>
    <row r="94" spans="1:45">
      <c r="A94" s="7">
        <v>1</v>
      </c>
      <c r="B94" s="114" t="str">
        <f>VLOOKUP(A94,'Overzicht locaties'!C:D,2,0)</f>
        <v>ROC Technovium</v>
      </c>
      <c r="C94" s="95" t="s">
        <v>135</v>
      </c>
      <c r="D94" s="6"/>
      <c r="E94" s="6" t="s">
        <v>596</v>
      </c>
      <c r="F94" s="95" t="s">
        <v>394</v>
      </c>
      <c r="G94" s="95" t="s">
        <v>294</v>
      </c>
      <c r="H94" s="95">
        <v>6</v>
      </c>
      <c r="I94" s="115" t="str">
        <f t="shared" si="33"/>
        <v>Leslokalen theorie</v>
      </c>
      <c r="J94" s="95" t="s">
        <v>696</v>
      </c>
      <c r="K94" s="116">
        <v>3</v>
      </c>
      <c r="L94" s="115" t="str">
        <f t="shared" si="69"/>
        <v>Harde vloer zonder polymeer beschermlaag, met behandeling</v>
      </c>
      <c r="M94" s="118">
        <v>49.3</v>
      </c>
      <c r="N94" s="117">
        <f t="shared" si="45"/>
        <v>49.3</v>
      </c>
      <c r="O94" s="149">
        <f t="shared" si="46"/>
        <v>0</v>
      </c>
      <c r="P94" s="119"/>
      <c r="Q94" s="95" t="s">
        <v>87</v>
      </c>
      <c r="R94" s="95"/>
      <c r="S94" s="95"/>
      <c r="T94" s="95"/>
      <c r="U94" s="119"/>
      <c r="V94" s="114" t="str">
        <f t="shared" si="58"/>
        <v>Les</v>
      </c>
      <c r="W94" s="114" t="str">
        <f t="shared" si="59"/>
        <v>AQL 7%</v>
      </c>
      <c r="X94" s="119"/>
      <c r="Y94" s="101">
        <v>100</v>
      </c>
      <c r="Z94" s="119"/>
      <c r="AA94" s="117">
        <f>IF(H94="nio","_",(N94/Y94)*VLOOKUP(Q94,Aanpassing_frequenties,3,0))*VLOOKUP(Q94,Aanpassing_frequenties,4,0)</f>
        <v>101.065</v>
      </c>
      <c r="AB94" s="120">
        <f t="shared" si="60"/>
        <v>0</v>
      </c>
      <c r="AC94" s="119"/>
      <c r="AD94" s="117" t="str">
        <f t="shared" si="61"/>
        <v>_</v>
      </c>
      <c r="AE94" s="120" t="str">
        <f t="shared" si="62"/>
        <v>_</v>
      </c>
      <c r="AF94" s="119"/>
      <c r="AG94" s="117" t="str">
        <f t="shared" si="63"/>
        <v>_</v>
      </c>
      <c r="AH94" s="120" t="str">
        <f t="shared" si="64"/>
        <v>_</v>
      </c>
      <c r="AI94" s="119"/>
      <c r="AJ94" s="117" t="str">
        <f t="shared" si="65"/>
        <v>_</v>
      </c>
      <c r="AK94" s="120" t="str">
        <f t="shared" si="66"/>
        <v>_</v>
      </c>
      <c r="AL94" s="119"/>
      <c r="AM94" s="117">
        <f t="shared" si="67"/>
        <v>101.065</v>
      </c>
      <c r="AN94" s="120">
        <f t="shared" si="68"/>
        <v>0</v>
      </c>
      <c r="AO94" s="119"/>
      <c r="AS94" s="124"/>
    </row>
    <row r="95" spans="1:45">
      <c r="A95" s="7">
        <v>1</v>
      </c>
      <c r="B95" s="114" t="str">
        <f>VLOOKUP(A95,'Overzicht locaties'!C:D,2,0)</f>
        <v>ROC Technovium</v>
      </c>
      <c r="C95" s="95" t="s">
        <v>135</v>
      </c>
      <c r="D95" s="6"/>
      <c r="E95" s="6" t="s">
        <v>597</v>
      </c>
      <c r="F95" s="95" t="s">
        <v>395</v>
      </c>
      <c r="G95" s="95" t="s">
        <v>294</v>
      </c>
      <c r="H95" s="95">
        <v>6</v>
      </c>
      <c r="I95" s="115" t="str">
        <f t="shared" si="33"/>
        <v>Leslokalen theorie</v>
      </c>
      <c r="J95" s="95" t="s">
        <v>696</v>
      </c>
      <c r="K95" s="116">
        <v>3</v>
      </c>
      <c r="L95" s="115" t="str">
        <f t="shared" si="69"/>
        <v>Harde vloer zonder polymeer beschermlaag, met behandeling</v>
      </c>
      <c r="M95" s="118">
        <v>90.6</v>
      </c>
      <c r="N95" s="117">
        <f t="shared" si="45"/>
        <v>90.6</v>
      </c>
      <c r="O95" s="149">
        <f t="shared" si="46"/>
        <v>0</v>
      </c>
      <c r="P95" s="119"/>
      <c r="Q95" s="95" t="s">
        <v>87</v>
      </c>
      <c r="R95" s="95"/>
      <c r="S95" s="95"/>
      <c r="T95" s="95"/>
      <c r="U95" s="119"/>
      <c r="V95" s="114" t="str">
        <f t="shared" si="58"/>
        <v>Les</v>
      </c>
      <c r="W95" s="114" t="str">
        <f t="shared" si="59"/>
        <v>AQL 7%</v>
      </c>
      <c r="X95" s="119"/>
      <c r="Y95" s="101">
        <v>100</v>
      </c>
      <c r="Z95" s="119"/>
      <c r="AA95" s="117">
        <f>IF(H95="nio","_",(N95/Y95)*VLOOKUP(Q95,Aanpassing_frequenties,3,0))*VLOOKUP(Q95,Aanpassing_frequenties,4,0)</f>
        <v>185.73</v>
      </c>
      <c r="AB95" s="120">
        <f t="shared" si="60"/>
        <v>0</v>
      </c>
      <c r="AC95" s="119"/>
      <c r="AD95" s="117" t="str">
        <f t="shared" si="61"/>
        <v>_</v>
      </c>
      <c r="AE95" s="120" t="str">
        <f t="shared" si="62"/>
        <v>_</v>
      </c>
      <c r="AF95" s="119"/>
      <c r="AG95" s="117" t="str">
        <f t="shared" si="63"/>
        <v>_</v>
      </c>
      <c r="AH95" s="120" t="str">
        <f t="shared" si="64"/>
        <v>_</v>
      </c>
      <c r="AI95" s="119"/>
      <c r="AJ95" s="117" t="str">
        <f t="shared" si="65"/>
        <v>_</v>
      </c>
      <c r="AK95" s="120" t="str">
        <f t="shared" si="66"/>
        <v>_</v>
      </c>
      <c r="AL95" s="119"/>
      <c r="AM95" s="117">
        <f t="shared" si="67"/>
        <v>185.73</v>
      </c>
      <c r="AN95" s="120">
        <f t="shared" si="68"/>
        <v>0</v>
      </c>
      <c r="AO95" s="119"/>
      <c r="AS95" s="124"/>
    </row>
    <row r="96" spans="1:45">
      <c r="A96" s="7">
        <v>1</v>
      </c>
      <c r="B96" s="114" t="str">
        <f>VLOOKUP(A96,'Overzicht locaties'!C:D,2,0)</f>
        <v>ROC Technovium</v>
      </c>
      <c r="C96" s="95" t="s">
        <v>135</v>
      </c>
      <c r="D96" s="6"/>
      <c r="E96" s="6" t="s">
        <v>598</v>
      </c>
      <c r="F96" s="95" t="s">
        <v>396</v>
      </c>
      <c r="G96" s="95" t="s">
        <v>294</v>
      </c>
      <c r="H96" s="95">
        <v>1</v>
      </c>
      <c r="I96" s="115" t="str">
        <f t="shared" si="33"/>
        <v xml:space="preserve">Kantoorruimte / vergaderruimte </v>
      </c>
      <c r="J96" s="95" t="s">
        <v>6</v>
      </c>
      <c r="K96" s="116">
        <v>4</v>
      </c>
      <c r="L96" s="115" t="str">
        <f t="shared" si="69"/>
        <v>Tapijt</v>
      </c>
      <c r="M96" s="118">
        <v>18.899999999999999</v>
      </c>
      <c r="N96" s="117">
        <f t="shared" si="45"/>
        <v>18.899999999999999</v>
      </c>
      <c r="O96" s="149">
        <f t="shared" si="46"/>
        <v>0</v>
      </c>
      <c r="P96" s="119"/>
      <c r="Q96" s="95" t="s">
        <v>87</v>
      </c>
      <c r="R96" s="95"/>
      <c r="S96" s="95"/>
      <c r="T96" s="95"/>
      <c r="U96" s="119"/>
      <c r="V96" s="114" t="str">
        <f t="shared" si="58"/>
        <v>Bureau</v>
      </c>
      <c r="W96" s="114" t="str">
        <f t="shared" si="59"/>
        <v>AQL 7%</v>
      </c>
      <c r="X96" s="119"/>
      <c r="Y96" s="101">
        <v>100</v>
      </c>
      <c r="Z96" s="119"/>
      <c r="AA96" s="117">
        <f>IF(H96="nio","_",(N96/Y96)*VLOOKUP(Q96,Aanpassing_frequenties,3,0))*VLOOKUP(Q96,Aanpassing_frequenties,4,0)</f>
        <v>38.744999999999997</v>
      </c>
      <c r="AB96" s="120">
        <f t="shared" si="60"/>
        <v>0</v>
      </c>
      <c r="AC96" s="119"/>
      <c r="AD96" s="117" t="str">
        <f t="shared" si="61"/>
        <v>_</v>
      </c>
      <c r="AE96" s="120" t="str">
        <f t="shared" si="62"/>
        <v>_</v>
      </c>
      <c r="AF96" s="119"/>
      <c r="AG96" s="117" t="str">
        <f t="shared" si="63"/>
        <v>_</v>
      </c>
      <c r="AH96" s="120" t="str">
        <f t="shared" si="64"/>
        <v>_</v>
      </c>
      <c r="AI96" s="119"/>
      <c r="AJ96" s="117" t="str">
        <f t="shared" si="65"/>
        <v>_</v>
      </c>
      <c r="AK96" s="120" t="str">
        <f t="shared" si="66"/>
        <v>_</v>
      </c>
      <c r="AL96" s="119"/>
      <c r="AM96" s="117">
        <f t="shared" si="67"/>
        <v>38.744999999999997</v>
      </c>
      <c r="AN96" s="120">
        <f t="shared" si="68"/>
        <v>0</v>
      </c>
      <c r="AO96" s="119"/>
      <c r="AS96" s="124"/>
    </row>
    <row r="97" spans="1:45">
      <c r="A97" s="7">
        <v>1</v>
      </c>
      <c r="B97" s="114" t="str">
        <f>VLOOKUP(A97,'Overzicht locaties'!C:D,2,0)</f>
        <v>ROC Technovium</v>
      </c>
      <c r="C97" s="95" t="s">
        <v>135</v>
      </c>
      <c r="D97" s="6"/>
      <c r="E97" s="6" t="s">
        <v>599</v>
      </c>
      <c r="F97" s="95" t="s">
        <v>397</v>
      </c>
      <c r="G97" s="95" t="s">
        <v>294</v>
      </c>
      <c r="H97" s="95">
        <v>1</v>
      </c>
      <c r="I97" s="115" t="str">
        <f t="shared" si="33"/>
        <v xml:space="preserve">Kantoorruimte / vergaderruimte </v>
      </c>
      <c r="J97" s="95" t="s">
        <v>6</v>
      </c>
      <c r="K97" s="116">
        <v>4</v>
      </c>
      <c r="L97" s="115" t="str">
        <f t="shared" si="69"/>
        <v>Tapijt</v>
      </c>
      <c r="M97" s="118">
        <v>18.100000000000001</v>
      </c>
      <c r="N97" s="117">
        <f t="shared" si="45"/>
        <v>18.100000000000001</v>
      </c>
      <c r="O97" s="149">
        <f t="shared" si="46"/>
        <v>0</v>
      </c>
      <c r="P97" s="119"/>
      <c r="Q97" s="95" t="s">
        <v>87</v>
      </c>
      <c r="R97" s="95"/>
      <c r="S97" s="95"/>
      <c r="T97" s="95"/>
      <c r="U97" s="119"/>
      <c r="V97" s="114" t="str">
        <f t="shared" si="58"/>
        <v>Bureau</v>
      </c>
      <c r="W97" s="114" t="str">
        <f t="shared" si="59"/>
        <v>AQL 7%</v>
      </c>
      <c r="X97" s="119"/>
      <c r="Y97" s="101">
        <v>100</v>
      </c>
      <c r="Z97" s="119"/>
      <c r="AA97" s="117">
        <f>IF(H97="nio","_",(N97/Y97)*VLOOKUP(Q97,Aanpassing_frequenties,3,0))*VLOOKUP(Q97,Aanpassing_frequenties,4,0)</f>
        <v>37.105000000000004</v>
      </c>
      <c r="AB97" s="120">
        <f t="shared" si="60"/>
        <v>0</v>
      </c>
      <c r="AC97" s="119"/>
      <c r="AD97" s="117" t="str">
        <f t="shared" si="61"/>
        <v>_</v>
      </c>
      <c r="AE97" s="120" t="str">
        <f t="shared" si="62"/>
        <v>_</v>
      </c>
      <c r="AF97" s="119"/>
      <c r="AG97" s="117" t="str">
        <f t="shared" si="63"/>
        <v>_</v>
      </c>
      <c r="AH97" s="120" t="str">
        <f t="shared" si="64"/>
        <v>_</v>
      </c>
      <c r="AI97" s="119"/>
      <c r="AJ97" s="117" t="str">
        <f t="shared" si="65"/>
        <v>_</v>
      </c>
      <c r="AK97" s="120" t="str">
        <f t="shared" si="66"/>
        <v>_</v>
      </c>
      <c r="AL97" s="119"/>
      <c r="AM97" s="117">
        <f t="shared" si="67"/>
        <v>37.105000000000004</v>
      </c>
      <c r="AN97" s="120">
        <f t="shared" si="68"/>
        <v>0</v>
      </c>
      <c r="AO97" s="119"/>
      <c r="AS97" s="124"/>
    </row>
    <row r="98" spans="1:45">
      <c r="A98" s="7">
        <v>1</v>
      </c>
      <c r="B98" s="114" t="str">
        <f>VLOOKUP(A98,'Overzicht locaties'!C:D,2,0)</f>
        <v>ROC Technovium</v>
      </c>
      <c r="C98" s="95" t="s">
        <v>135</v>
      </c>
      <c r="D98" s="6"/>
      <c r="E98" s="6" t="s">
        <v>600</v>
      </c>
      <c r="F98" s="95" t="s">
        <v>398</v>
      </c>
      <c r="G98" s="95" t="s">
        <v>294</v>
      </c>
      <c r="H98" s="95">
        <v>6</v>
      </c>
      <c r="I98" s="115" t="str">
        <f t="shared" si="33"/>
        <v>Leslokalen theorie</v>
      </c>
      <c r="J98" s="95" t="s">
        <v>696</v>
      </c>
      <c r="K98" s="116">
        <v>3</v>
      </c>
      <c r="L98" s="115" t="str">
        <f t="shared" si="69"/>
        <v>Harde vloer zonder polymeer beschermlaag, met behandeling</v>
      </c>
      <c r="M98" s="118">
        <v>53.8</v>
      </c>
      <c r="N98" s="117">
        <f t="shared" si="45"/>
        <v>53.8</v>
      </c>
      <c r="O98" s="149">
        <f t="shared" si="46"/>
        <v>0</v>
      </c>
      <c r="P98" s="119"/>
      <c r="Q98" s="95" t="s">
        <v>87</v>
      </c>
      <c r="R98" s="95"/>
      <c r="S98" s="95"/>
      <c r="T98" s="95"/>
      <c r="U98" s="119"/>
      <c r="V98" s="114" t="str">
        <f t="shared" si="58"/>
        <v>Les</v>
      </c>
      <c r="W98" s="114" t="str">
        <f t="shared" si="59"/>
        <v>AQL 7%</v>
      </c>
      <c r="X98" s="119"/>
      <c r="Y98" s="101">
        <v>100</v>
      </c>
      <c r="Z98" s="119"/>
      <c r="AA98" s="117">
        <f>IF(H98="nio","_",(N98/Y98)*VLOOKUP(Q98,Aanpassing_frequenties,3,0))*VLOOKUP(Q98,Aanpassing_frequenties,4,0)</f>
        <v>110.28999999999998</v>
      </c>
      <c r="AB98" s="120">
        <f t="shared" si="60"/>
        <v>0</v>
      </c>
      <c r="AC98" s="119"/>
      <c r="AD98" s="117" t="str">
        <f t="shared" si="61"/>
        <v>_</v>
      </c>
      <c r="AE98" s="120" t="str">
        <f t="shared" si="62"/>
        <v>_</v>
      </c>
      <c r="AF98" s="119"/>
      <c r="AG98" s="117" t="str">
        <f t="shared" si="63"/>
        <v>_</v>
      </c>
      <c r="AH98" s="120" t="str">
        <f t="shared" si="64"/>
        <v>_</v>
      </c>
      <c r="AI98" s="119"/>
      <c r="AJ98" s="117" t="str">
        <f t="shared" si="65"/>
        <v>_</v>
      </c>
      <c r="AK98" s="120" t="str">
        <f t="shared" si="66"/>
        <v>_</v>
      </c>
      <c r="AL98" s="119"/>
      <c r="AM98" s="117">
        <f t="shared" si="67"/>
        <v>110.28999999999998</v>
      </c>
      <c r="AN98" s="120">
        <f t="shared" si="68"/>
        <v>0</v>
      </c>
      <c r="AO98" s="119"/>
      <c r="AS98" s="124"/>
    </row>
    <row r="99" spans="1:45">
      <c r="A99" s="7">
        <v>1</v>
      </c>
      <c r="B99" s="114" t="str">
        <f>VLOOKUP(A99,'Overzicht locaties'!C:D,2,0)</f>
        <v>ROC Technovium</v>
      </c>
      <c r="C99" s="95" t="s">
        <v>135</v>
      </c>
      <c r="D99" s="6"/>
      <c r="E99" s="6" t="s">
        <v>601</v>
      </c>
      <c r="F99" s="95" t="s">
        <v>399</v>
      </c>
      <c r="G99" s="95" t="s">
        <v>294</v>
      </c>
      <c r="H99" s="95">
        <v>6</v>
      </c>
      <c r="I99" s="115" t="str">
        <f t="shared" si="33"/>
        <v>Leslokalen theorie</v>
      </c>
      <c r="J99" s="95" t="s">
        <v>6</v>
      </c>
      <c r="K99" s="116">
        <v>4</v>
      </c>
      <c r="L99" s="115" t="str">
        <f t="shared" si="69"/>
        <v>Tapijt</v>
      </c>
      <c r="M99" s="118">
        <v>81</v>
      </c>
      <c r="N99" s="117">
        <f t="shared" si="45"/>
        <v>81</v>
      </c>
      <c r="O99" s="149">
        <f t="shared" si="46"/>
        <v>0</v>
      </c>
      <c r="P99" s="119"/>
      <c r="Q99" s="95" t="s">
        <v>87</v>
      </c>
      <c r="R99" s="95"/>
      <c r="S99" s="95"/>
      <c r="T99" s="95"/>
      <c r="U99" s="119"/>
      <c r="V99" s="114" t="str">
        <f t="shared" si="58"/>
        <v>Les</v>
      </c>
      <c r="W99" s="114" t="str">
        <f t="shared" si="59"/>
        <v>AQL 7%</v>
      </c>
      <c r="X99" s="119"/>
      <c r="Y99" s="101">
        <v>100</v>
      </c>
      <c r="Z99" s="119"/>
      <c r="AA99" s="117">
        <f>IF(H99="nio","_",(N99/Y99)*VLOOKUP(Q99,Aanpassing_frequenties,3,0))*VLOOKUP(Q99,Aanpassing_frequenties,4,0)</f>
        <v>166.05</v>
      </c>
      <c r="AB99" s="120">
        <f t="shared" si="60"/>
        <v>0</v>
      </c>
      <c r="AC99" s="119"/>
      <c r="AD99" s="117" t="str">
        <f t="shared" si="61"/>
        <v>_</v>
      </c>
      <c r="AE99" s="120" t="str">
        <f t="shared" si="62"/>
        <v>_</v>
      </c>
      <c r="AF99" s="119"/>
      <c r="AG99" s="117" t="str">
        <f t="shared" si="63"/>
        <v>_</v>
      </c>
      <c r="AH99" s="120" t="str">
        <f t="shared" si="64"/>
        <v>_</v>
      </c>
      <c r="AI99" s="119"/>
      <c r="AJ99" s="117" t="str">
        <f t="shared" si="65"/>
        <v>_</v>
      </c>
      <c r="AK99" s="120" t="str">
        <f t="shared" si="66"/>
        <v>_</v>
      </c>
      <c r="AL99" s="119"/>
      <c r="AM99" s="117">
        <f t="shared" si="67"/>
        <v>166.05</v>
      </c>
      <c r="AN99" s="120">
        <f t="shared" si="68"/>
        <v>0</v>
      </c>
      <c r="AO99" s="119"/>
      <c r="AS99" s="124"/>
    </row>
    <row r="100" spans="1:45">
      <c r="A100" s="7">
        <v>1</v>
      </c>
      <c r="B100" s="114" t="str">
        <f>VLOOKUP(A100,'Overzicht locaties'!C:D,2,0)</f>
        <v>ROC Technovium</v>
      </c>
      <c r="C100" s="95" t="s">
        <v>135</v>
      </c>
      <c r="D100" s="6"/>
      <c r="E100" s="6" t="s">
        <v>602</v>
      </c>
      <c r="F100" s="95" t="s">
        <v>400</v>
      </c>
      <c r="G100" s="95" t="s">
        <v>294</v>
      </c>
      <c r="H100" s="95">
        <v>6</v>
      </c>
      <c r="I100" s="115" t="str">
        <f t="shared" si="33"/>
        <v>Leslokalen theorie</v>
      </c>
      <c r="J100" s="95" t="s">
        <v>696</v>
      </c>
      <c r="K100" s="116">
        <v>3</v>
      </c>
      <c r="L100" s="115" t="str">
        <f t="shared" si="69"/>
        <v>Harde vloer zonder polymeer beschermlaag, met behandeling</v>
      </c>
      <c r="M100" s="118">
        <v>82.5</v>
      </c>
      <c r="N100" s="117">
        <f t="shared" si="45"/>
        <v>82.5</v>
      </c>
      <c r="O100" s="149">
        <f t="shared" si="46"/>
        <v>0</v>
      </c>
      <c r="P100" s="119"/>
      <c r="Q100" s="95" t="s">
        <v>87</v>
      </c>
      <c r="R100" s="95"/>
      <c r="S100" s="95"/>
      <c r="T100" s="95"/>
      <c r="U100" s="119"/>
      <c r="V100" s="114" t="str">
        <f t="shared" si="58"/>
        <v>Les</v>
      </c>
      <c r="W100" s="114" t="str">
        <f t="shared" si="59"/>
        <v>AQL 7%</v>
      </c>
      <c r="X100" s="119"/>
      <c r="Y100" s="101">
        <v>100</v>
      </c>
      <c r="Z100" s="119"/>
      <c r="AA100" s="117">
        <f>IF(H100="nio","_",(N100/Y100)*VLOOKUP(Q100,Aanpassing_frequenties,3,0))*VLOOKUP(Q100,Aanpassing_frequenties,4,0)</f>
        <v>169.125</v>
      </c>
      <c r="AB100" s="120">
        <f t="shared" si="60"/>
        <v>0</v>
      </c>
      <c r="AC100" s="119"/>
      <c r="AD100" s="117" t="str">
        <f t="shared" si="61"/>
        <v>_</v>
      </c>
      <c r="AE100" s="120" t="str">
        <f t="shared" si="62"/>
        <v>_</v>
      </c>
      <c r="AF100" s="119"/>
      <c r="AG100" s="117" t="str">
        <f t="shared" si="63"/>
        <v>_</v>
      </c>
      <c r="AH100" s="120" t="str">
        <f t="shared" si="64"/>
        <v>_</v>
      </c>
      <c r="AI100" s="119"/>
      <c r="AJ100" s="117" t="str">
        <f t="shared" si="65"/>
        <v>_</v>
      </c>
      <c r="AK100" s="120" t="str">
        <f t="shared" si="66"/>
        <v>_</v>
      </c>
      <c r="AL100" s="119"/>
      <c r="AM100" s="117">
        <f t="shared" si="67"/>
        <v>169.125</v>
      </c>
      <c r="AN100" s="120">
        <f t="shared" si="68"/>
        <v>0</v>
      </c>
      <c r="AO100" s="119"/>
      <c r="AS100" s="124"/>
    </row>
    <row r="101" spans="1:45">
      <c r="A101" s="7">
        <v>1</v>
      </c>
      <c r="B101" s="114" t="str">
        <f>VLOOKUP(A101,'Overzicht locaties'!C:D,2,0)</f>
        <v>ROC Technovium</v>
      </c>
      <c r="C101" s="95" t="s">
        <v>135</v>
      </c>
      <c r="D101" s="6"/>
      <c r="E101" s="6" t="s">
        <v>603</v>
      </c>
      <c r="F101" s="95" t="s">
        <v>401</v>
      </c>
      <c r="G101" s="95" t="s">
        <v>294</v>
      </c>
      <c r="H101" s="95">
        <v>1</v>
      </c>
      <c r="I101" s="115" t="str">
        <f t="shared" si="33"/>
        <v xml:space="preserve">Kantoorruimte / vergaderruimte </v>
      </c>
      <c r="J101" s="95" t="s">
        <v>696</v>
      </c>
      <c r="K101" s="116">
        <v>3</v>
      </c>
      <c r="L101" s="115" t="str">
        <f t="shared" si="69"/>
        <v>Harde vloer zonder polymeer beschermlaag, met behandeling</v>
      </c>
      <c r="M101" s="118">
        <v>27.4</v>
      </c>
      <c r="N101" s="117">
        <f t="shared" si="45"/>
        <v>27.4</v>
      </c>
      <c r="O101" s="149">
        <f t="shared" si="46"/>
        <v>0</v>
      </c>
      <c r="P101" s="119"/>
      <c r="Q101" s="95" t="s">
        <v>87</v>
      </c>
      <c r="R101" s="95"/>
      <c r="S101" s="95"/>
      <c r="T101" s="95"/>
      <c r="U101" s="119"/>
      <c r="V101" s="114" t="str">
        <f t="shared" si="58"/>
        <v>Bureau</v>
      </c>
      <c r="W101" s="114" t="str">
        <f t="shared" si="59"/>
        <v>AQL 7%</v>
      </c>
      <c r="X101" s="119"/>
      <c r="Y101" s="101">
        <v>100</v>
      </c>
      <c r="Z101" s="119"/>
      <c r="AA101" s="117">
        <f>IF(H101="nio","_",(N101/Y101)*VLOOKUP(Q101,Aanpassing_frequenties,3,0))*VLOOKUP(Q101,Aanpassing_frequenties,4,0)</f>
        <v>56.169999999999995</v>
      </c>
      <c r="AB101" s="120">
        <f t="shared" si="60"/>
        <v>0</v>
      </c>
      <c r="AC101" s="119"/>
      <c r="AD101" s="117" t="str">
        <f t="shared" si="61"/>
        <v>_</v>
      </c>
      <c r="AE101" s="120" t="str">
        <f t="shared" si="62"/>
        <v>_</v>
      </c>
      <c r="AF101" s="119"/>
      <c r="AG101" s="117" t="str">
        <f t="shared" si="63"/>
        <v>_</v>
      </c>
      <c r="AH101" s="120" t="str">
        <f t="shared" si="64"/>
        <v>_</v>
      </c>
      <c r="AI101" s="119"/>
      <c r="AJ101" s="117" t="str">
        <f t="shared" si="65"/>
        <v>_</v>
      </c>
      <c r="AK101" s="120" t="str">
        <f t="shared" si="66"/>
        <v>_</v>
      </c>
      <c r="AL101" s="119"/>
      <c r="AM101" s="117">
        <f t="shared" si="67"/>
        <v>56.169999999999995</v>
      </c>
      <c r="AN101" s="120">
        <f t="shared" si="68"/>
        <v>0</v>
      </c>
      <c r="AO101" s="119"/>
      <c r="AS101" s="124"/>
    </row>
    <row r="102" spans="1:45">
      <c r="A102" s="7">
        <v>1</v>
      </c>
      <c r="B102" s="114" t="str">
        <f>VLOOKUP(A102,'Overzicht locaties'!C:D,2,0)</f>
        <v>ROC Technovium</v>
      </c>
      <c r="C102" s="95" t="s">
        <v>135</v>
      </c>
      <c r="D102" s="6"/>
      <c r="E102" s="6" t="s">
        <v>604</v>
      </c>
      <c r="F102" s="95" t="s">
        <v>402</v>
      </c>
      <c r="G102" s="95" t="s">
        <v>294</v>
      </c>
      <c r="H102" s="95">
        <v>1</v>
      </c>
      <c r="I102" s="115" t="str">
        <f t="shared" si="33"/>
        <v xml:space="preserve">Kantoorruimte / vergaderruimte </v>
      </c>
      <c r="J102" s="95" t="s">
        <v>696</v>
      </c>
      <c r="K102" s="116">
        <v>3</v>
      </c>
      <c r="L102" s="115" t="str">
        <f t="shared" si="69"/>
        <v>Harde vloer zonder polymeer beschermlaag, met behandeling</v>
      </c>
      <c r="M102" s="118">
        <v>78</v>
      </c>
      <c r="N102" s="117">
        <f t="shared" si="45"/>
        <v>78</v>
      </c>
      <c r="O102" s="149">
        <f t="shared" si="46"/>
        <v>0</v>
      </c>
      <c r="P102" s="119"/>
      <c r="Q102" s="95" t="s">
        <v>87</v>
      </c>
      <c r="R102" s="95"/>
      <c r="S102" s="95"/>
      <c r="T102" s="95"/>
      <c r="U102" s="119"/>
      <c r="V102" s="114" t="str">
        <f t="shared" si="58"/>
        <v>Bureau</v>
      </c>
      <c r="W102" s="114" t="str">
        <f t="shared" si="59"/>
        <v>AQL 7%</v>
      </c>
      <c r="X102" s="119"/>
      <c r="Y102" s="101">
        <v>100</v>
      </c>
      <c r="Z102" s="119"/>
      <c r="AA102" s="117">
        <f>IF(H102="nio","_",(N102/Y102)*VLOOKUP(Q102,Aanpassing_frequenties,3,0))*VLOOKUP(Q102,Aanpassing_frequenties,4,0)</f>
        <v>159.9</v>
      </c>
      <c r="AB102" s="120">
        <f t="shared" si="60"/>
        <v>0</v>
      </c>
      <c r="AC102" s="119"/>
      <c r="AD102" s="117" t="str">
        <f t="shared" si="61"/>
        <v>_</v>
      </c>
      <c r="AE102" s="120" t="str">
        <f t="shared" si="62"/>
        <v>_</v>
      </c>
      <c r="AF102" s="119"/>
      <c r="AG102" s="117" t="str">
        <f t="shared" si="63"/>
        <v>_</v>
      </c>
      <c r="AH102" s="120" t="str">
        <f t="shared" si="64"/>
        <v>_</v>
      </c>
      <c r="AI102" s="119"/>
      <c r="AJ102" s="117" t="str">
        <f t="shared" si="65"/>
        <v>_</v>
      </c>
      <c r="AK102" s="120" t="str">
        <f t="shared" si="66"/>
        <v>_</v>
      </c>
      <c r="AL102" s="119"/>
      <c r="AM102" s="117">
        <f t="shared" si="67"/>
        <v>159.9</v>
      </c>
      <c r="AN102" s="120">
        <f t="shared" si="68"/>
        <v>0</v>
      </c>
      <c r="AO102" s="119"/>
      <c r="AS102" s="124"/>
    </row>
    <row r="103" spans="1:45">
      <c r="A103" s="7">
        <v>1</v>
      </c>
      <c r="B103" s="114" t="str">
        <f>VLOOKUP(A103,'Overzicht locaties'!C:D,2,0)</f>
        <v>ROC Technovium</v>
      </c>
      <c r="C103" s="95" t="s">
        <v>135</v>
      </c>
      <c r="D103" s="6"/>
      <c r="E103" s="6" t="s">
        <v>605</v>
      </c>
      <c r="F103" s="95" t="s">
        <v>403</v>
      </c>
      <c r="G103" s="95" t="s">
        <v>294</v>
      </c>
      <c r="H103" s="95">
        <v>7</v>
      </c>
      <c r="I103" s="115" t="str">
        <f t="shared" si="33"/>
        <v>Leslokalen praktijk</v>
      </c>
      <c r="J103" s="95" t="s">
        <v>696</v>
      </c>
      <c r="K103" s="116">
        <v>3</v>
      </c>
      <c r="L103" s="115" t="str">
        <f t="shared" si="69"/>
        <v>Harde vloer zonder polymeer beschermlaag, met behandeling</v>
      </c>
      <c r="M103" s="118">
        <v>70.2</v>
      </c>
      <c r="N103" s="117">
        <f t="shared" si="45"/>
        <v>70.2</v>
      </c>
      <c r="O103" s="149">
        <f t="shared" si="46"/>
        <v>0</v>
      </c>
      <c r="P103" s="119"/>
      <c r="Q103" s="95" t="s">
        <v>95</v>
      </c>
      <c r="R103" s="95"/>
      <c r="S103" s="95"/>
      <c r="T103" s="95"/>
      <c r="U103" s="119"/>
      <c r="V103" s="114" t="str">
        <f t="shared" si="58"/>
        <v>Les</v>
      </c>
      <c r="W103" s="114" t="str">
        <f t="shared" si="59"/>
        <v>AQL 7%</v>
      </c>
      <c r="X103" s="119"/>
      <c r="Y103" s="101">
        <v>100</v>
      </c>
      <c r="Z103" s="119"/>
      <c r="AA103" s="117">
        <f>IF(H103="nio","_",(N103/Y103)*VLOOKUP(Q103,Aanpassing_frequenties,3,0))*VLOOKUP(Q103,Aanpassing_frequenties,4,0)</f>
        <v>28.782000000000004</v>
      </c>
      <c r="AB103" s="120">
        <f t="shared" si="60"/>
        <v>0</v>
      </c>
      <c r="AC103" s="119"/>
      <c r="AD103" s="117" t="str">
        <f t="shared" si="61"/>
        <v>_</v>
      </c>
      <c r="AE103" s="120" t="str">
        <f t="shared" si="62"/>
        <v>_</v>
      </c>
      <c r="AF103" s="119"/>
      <c r="AG103" s="117" t="str">
        <f t="shared" si="63"/>
        <v>_</v>
      </c>
      <c r="AH103" s="120" t="str">
        <f t="shared" si="64"/>
        <v>_</v>
      </c>
      <c r="AI103" s="119"/>
      <c r="AJ103" s="117" t="str">
        <f t="shared" si="65"/>
        <v>_</v>
      </c>
      <c r="AK103" s="120" t="str">
        <f t="shared" si="66"/>
        <v>_</v>
      </c>
      <c r="AL103" s="119"/>
      <c r="AM103" s="117">
        <f t="shared" si="67"/>
        <v>28.782000000000004</v>
      </c>
      <c r="AN103" s="120">
        <f t="shared" si="68"/>
        <v>0</v>
      </c>
      <c r="AO103" s="119"/>
      <c r="AS103" s="124"/>
    </row>
    <row r="104" spans="1:45">
      <c r="A104" s="7">
        <v>1</v>
      </c>
      <c r="B104" s="114" t="str">
        <f>VLOOKUP(A104,'Overzicht locaties'!C:D,2,0)</f>
        <v>ROC Technovium</v>
      </c>
      <c r="C104" s="95" t="s">
        <v>135</v>
      </c>
      <c r="D104" s="6"/>
      <c r="E104" s="6" t="s">
        <v>606</v>
      </c>
      <c r="F104" s="95" t="s">
        <v>404</v>
      </c>
      <c r="G104" s="95" t="s">
        <v>294</v>
      </c>
      <c r="H104" s="95">
        <v>6</v>
      </c>
      <c r="I104" s="115" t="str">
        <f t="shared" si="33"/>
        <v>Leslokalen theorie</v>
      </c>
      <c r="J104" s="95" t="s">
        <v>696</v>
      </c>
      <c r="K104" s="116">
        <v>3</v>
      </c>
      <c r="L104" s="115" t="str">
        <f t="shared" si="69"/>
        <v>Harde vloer zonder polymeer beschermlaag, met behandeling</v>
      </c>
      <c r="M104" s="118">
        <v>85.77</v>
      </c>
      <c r="N104" s="117">
        <f t="shared" si="45"/>
        <v>85.77</v>
      </c>
      <c r="O104" s="149">
        <f t="shared" si="46"/>
        <v>0</v>
      </c>
      <c r="P104" s="119"/>
      <c r="Q104" s="95" t="s">
        <v>87</v>
      </c>
      <c r="R104" s="95"/>
      <c r="S104" s="95"/>
      <c r="T104" s="95"/>
      <c r="U104" s="119"/>
      <c r="V104" s="114" t="str">
        <f t="shared" si="58"/>
        <v>Les</v>
      </c>
      <c r="W104" s="114" t="str">
        <f t="shared" si="59"/>
        <v>AQL 7%</v>
      </c>
      <c r="X104" s="119"/>
      <c r="Y104" s="101">
        <v>100</v>
      </c>
      <c r="Z104" s="119"/>
      <c r="AA104" s="117">
        <f>IF(H104="nio","_",(N104/Y104)*VLOOKUP(Q104,Aanpassing_frequenties,3,0))*VLOOKUP(Q104,Aanpassing_frequenties,4,0)</f>
        <v>175.82849999999999</v>
      </c>
      <c r="AB104" s="120">
        <f t="shared" si="60"/>
        <v>0</v>
      </c>
      <c r="AC104" s="119"/>
      <c r="AD104" s="117" t="str">
        <f t="shared" si="61"/>
        <v>_</v>
      </c>
      <c r="AE104" s="120" t="str">
        <f t="shared" si="62"/>
        <v>_</v>
      </c>
      <c r="AF104" s="119"/>
      <c r="AG104" s="117" t="str">
        <f t="shared" si="63"/>
        <v>_</v>
      </c>
      <c r="AH104" s="120" t="str">
        <f t="shared" si="64"/>
        <v>_</v>
      </c>
      <c r="AI104" s="119"/>
      <c r="AJ104" s="117" t="str">
        <f t="shared" si="65"/>
        <v>_</v>
      </c>
      <c r="AK104" s="120" t="str">
        <f t="shared" si="66"/>
        <v>_</v>
      </c>
      <c r="AL104" s="119"/>
      <c r="AM104" s="117">
        <f t="shared" si="67"/>
        <v>175.82849999999999</v>
      </c>
      <c r="AN104" s="120">
        <f t="shared" si="68"/>
        <v>0</v>
      </c>
      <c r="AO104" s="119"/>
      <c r="AS104" s="124"/>
    </row>
    <row r="105" spans="1:45">
      <c r="A105" s="7">
        <v>1</v>
      </c>
      <c r="B105" s="114" t="str">
        <f>VLOOKUP(A105,'Overzicht locaties'!C:D,2,0)</f>
        <v>ROC Technovium</v>
      </c>
      <c r="C105" s="95" t="s">
        <v>135</v>
      </c>
      <c r="D105" s="6"/>
      <c r="E105" s="6" t="s">
        <v>607</v>
      </c>
      <c r="F105" s="95" t="s">
        <v>405</v>
      </c>
      <c r="G105" s="95" t="s">
        <v>294</v>
      </c>
      <c r="H105" s="95">
        <v>5</v>
      </c>
      <c r="I105" s="115" t="str">
        <f t="shared" si="33"/>
        <v>Pantry / keuken / koffie / restaurant</v>
      </c>
      <c r="J105" s="95" t="s">
        <v>696</v>
      </c>
      <c r="K105" s="116">
        <v>3</v>
      </c>
      <c r="L105" s="115" t="str">
        <f t="shared" si="69"/>
        <v>Harde vloer zonder polymeer beschermlaag, met behandeling</v>
      </c>
      <c r="M105" s="118">
        <v>126.2</v>
      </c>
      <c r="N105" s="117">
        <f t="shared" si="45"/>
        <v>126.2</v>
      </c>
      <c r="O105" s="149">
        <f t="shared" si="46"/>
        <v>0</v>
      </c>
      <c r="P105" s="119"/>
      <c r="Q105" s="95" t="s">
        <v>87</v>
      </c>
      <c r="R105" s="95"/>
      <c r="S105" s="95"/>
      <c r="T105" s="95"/>
      <c r="U105" s="119"/>
      <c r="V105" s="114" t="str">
        <f t="shared" si="58"/>
        <v>Verkeer</v>
      </c>
      <c r="W105" s="114" t="str">
        <f t="shared" si="59"/>
        <v>AQL 7%</v>
      </c>
      <c r="X105" s="119"/>
      <c r="Y105" s="101">
        <v>100</v>
      </c>
      <c r="Z105" s="119"/>
      <c r="AA105" s="117">
        <f>IF(H105="nio","_",(N105/Y105)*VLOOKUP(Q105,Aanpassing_frequenties,3,0))*VLOOKUP(Q105,Aanpassing_frequenties,4,0)</f>
        <v>258.70999999999998</v>
      </c>
      <c r="AB105" s="120">
        <f t="shared" si="60"/>
        <v>0</v>
      </c>
      <c r="AC105" s="119"/>
      <c r="AD105" s="117" t="str">
        <f t="shared" si="61"/>
        <v>_</v>
      </c>
      <c r="AE105" s="120" t="str">
        <f t="shared" si="62"/>
        <v>_</v>
      </c>
      <c r="AF105" s="119"/>
      <c r="AG105" s="117" t="str">
        <f t="shared" si="63"/>
        <v>_</v>
      </c>
      <c r="AH105" s="120" t="str">
        <f t="shared" si="64"/>
        <v>_</v>
      </c>
      <c r="AI105" s="119"/>
      <c r="AJ105" s="117" t="str">
        <f t="shared" si="65"/>
        <v>_</v>
      </c>
      <c r="AK105" s="120" t="str">
        <f t="shared" si="66"/>
        <v>_</v>
      </c>
      <c r="AL105" s="119"/>
      <c r="AM105" s="117">
        <f t="shared" si="67"/>
        <v>258.70999999999998</v>
      </c>
      <c r="AN105" s="120">
        <f t="shared" si="68"/>
        <v>0</v>
      </c>
      <c r="AO105" s="119"/>
      <c r="AS105" s="124"/>
    </row>
    <row r="106" spans="1:45">
      <c r="A106" s="7">
        <v>1</v>
      </c>
      <c r="B106" s="114" t="str">
        <f>VLOOKUP(A106,'Overzicht locaties'!C:D,2,0)</f>
        <v>ROC Technovium</v>
      </c>
      <c r="C106" s="95" t="s">
        <v>135</v>
      </c>
      <c r="D106" s="6"/>
      <c r="E106" s="6" t="s">
        <v>608</v>
      </c>
      <c r="F106" s="95" t="s">
        <v>406</v>
      </c>
      <c r="G106" s="95" t="s">
        <v>294</v>
      </c>
      <c r="H106" s="95">
        <v>6</v>
      </c>
      <c r="I106" s="115" t="str">
        <f t="shared" si="33"/>
        <v>Leslokalen theorie</v>
      </c>
      <c r="J106" s="95" t="s">
        <v>696</v>
      </c>
      <c r="K106" s="116">
        <v>3</v>
      </c>
      <c r="L106" s="115" t="str">
        <f t="shared" si="69"/>
        <v>Harde vloer zonder polymeer beschermlaag, met behandeling</v>
      </c>
      <c r="M106" s="118">
        <v>55.64</v>
      </c>
      <c r="N106" s="117">
        <f t="shared" si="45"/>
        <v>55.64</v>
      </c>
      <c r="O106" s="149">
        <f t="shared" si="46"/>
        <v>0</v>
      </c>
      <c r="P106" s="119"/>
      <c r="Q106" s="95" t="s">
        <v>87</v>
      </c>
      <c r="R106" s="95"/>
      <c r="S106" s="95"/>
      <c r="T106" s="95"/>
      <c r="U106" s="119"/>
      <c r="V106" s="114" t="str">
        <f t="shared" si="58"/>
        <v>Les</v>
      </c>
      <c r="W106" s="114" t="str">
        <f t="shared" si="59"/>
        <v>AQL 7%</v>
      </c>
      <c r="X106" s="119"/>
      <c r="Y106" s="101">
        <v>100</v>
      </c>
      <c r="Z106" s="119"/>
      <c r="AA106" s="117">
        <f>IF(H106="nio","_",(N106/Y106)*VLOOKUP(Q106,Aanpassing_frequenties,3,0))*VLOOKUP(Q106,Aanpassing_frequenties,4,0)</f>
        <v>114.062</v>
      </c>
      <c r="AB106" s="120">
        <f t="shared" si="60"/>
        <v>0</v>
      </c>
      <c r="AC106" s="119"/>
      <c r="AD106" s="117" t="str">
        <f t="shared" si="61"/>
        <v>_</v>
      </c>
      <c r="AE106" s="120" t="str">
        <f t="shared" si="62"/>
        <v>_</v>
      </c>
      <c r="AF106" s="119"/>
      <c r="AG106" s="117" t="str">
        <f t="shared" si="63"/>
        <v>_</v>
      </c>
      <c r="AH106" s="120" t="str">
        <f t="shared" si="64"/>
        <v>_</v>
      </c>
      <c r="AI106" s="119"/>
      <c r="AJ106" s="117" t="str">
        <f t="shared" si="65"/>
        <v>_</v>
      </c>
      <c r="AK106" s="120" t="str">
        <f t="shared" si="66"/>
        <v>_</v>
      </c>
      <c r="AL106" s="119"/>
      <c r="AM106" s="117">
        <f t="shared" si="67"/>
        <v>114.062</v>
      </c>
      <c r="AN106" s="120">
        <f t="shared" si="68"/>
        <v>0</v>
      </c>
      <c r="AO106" s="119"/>
      <c r="AS106" s="124"/>
    </row>
    <row r="107" spans="1:45">
      <c r="A107" s="7">
        <v>1</v>
      </c>
      <c r="B107" s="114" t="str">
        <f>VLOOKUP(A107,'Overzicht locaties'!C:D,2,0)</f>
        <v>ROC Technovium</v>
      </c>
      <c r="C107" s="95" t="s">
        <v>135</v>
      </c>
      <c r="D107" s="6"/>
      <c r="E107" s="6" t="s">
        <v>609</v>
      </c>
      <c r="F107" s="95" t="s">
        <v>407</v>
      </c>
      <c r="G107" s="95" t="s">
        <v>294</v>
      </c>
      <c r="H107" s="95">
        <v>1</v>
      </c>
      <c r="I107" s="115" t="str">
        <f t="shared" si="33"/>
        <v xml:space="preserve">Kantoorruimte / vergaderruimte </v>
      </c>
      <c r="J107" s="95" t="s">
        <v>6</v>
      </c>
      <c r="K107" s="116">
        <v>4</v>
      </c>
      <c r="L107" s="115" t="str">
        <f t="shared" si="69"/>
        <v>Tapijt</v>
      </c>
      <c r="M107" s="118">
        <v>18.13</v>
      </c>
      <c r="N107" s="117">
        <f t="shared" si="45"/>
        <v>18.13</v>
      </c>
      <c r="O107" s="149">
        <f t="shared" si="46"/>
        <v>0</v>
      </c>
      <c r="P107" s="119"/>
      <c r="Q107" s="95" t="s">
        <v>87</v>
      </c>
      <c r="R107" s="95"/>
      <c r="S107" s="95"/>
      <c r="T107" s="95"/>
      <c r="U107" s="119"/>
      <c r="V107" s="114" t="str">
        <f t="shared" si="58"/>
        <v>Bureau</v>
      </c>
      <c r="W107" s="114" t="str">
        <f t="shared" si="59"/>
        <v>AQL 7%</v>
      </c>
      <c r="X107" s="119"/>
      <c r="Y107" s="101">
        <v>100</v>
      </c>
      <c r="Z107" s="119"/>
      <c r="AA107" s="117">
        <f>IF(H107="nio","_",(N107/Y107)*VLOOKUP(Q107,Aanpassing_frequenties,3,0))*VLOOKUP(Q107,Aanpassing_frequenties,4,0)</f>
        <v>37.166499999999999</v>
      </c>
      <c r="AB107" s="120">
        <f t="shared" si="60"/>
        <v>0</v>
      </c>
      <c r="AC107" s="119"/>
      <c r="AD107" s="117" t="str">
        <f t="shared" si="61"/>
        <v>_</v>
      </c>
      <c r="AE107" s="120" t="str">
        <f t="shared" si="62"/>
        <v>_</v>
      </c>
      <c r="AF107" s="119"/>
      <c r="AG107" s="117" t="str">
        <f t="shared" si="63"/>
        <v>_</v>
      </c>
      <c r="AH107" s="120" t="str">
        <f t="shared" si="64"/>
        <v>_</v>
      </c>
      <c r="AI107" s="119"/>
      <c r="AJ107" s="117" t="str">
        <f t="shared" si="65"/>
        <v>_</v>
      </c>
      <c r="AK107" s="120" t="str">
        <f t="shared" si="66"/>
        <v>_</v>
      </c>
      <c r="AL107" s="119"/>
      <c r="AM107" s="117">
        <f t="shared" si="67"/>
        <v>37.166499999999999</v>
      </c>
      <c r="AN107" s="120">
        <f t="shared" si="68"/>
        <v>0</v>
      </c>
      <c r="AO107" s="119"/>
      <c r="AS107" s="124"/>
    </row>
    <row r="108" spans="1:45">
      <c r="A108" s="7">
        <v>1</v>
      </c>
      <c r="B108" s="114" t="str">
        <f>VLOOKUP(A108,'Overzicht locaties'!C:D,2,0)</f>
        <v>ROC Technovium</v>
      </c>
      <c r="C108" s="95" t="s">
        <v>135</v>
      </c>
      <c r="D108" s="6"/>
      <c r="E108" s="6" t="s">
        <v>610</v>
      </c>
      <c r="F108" s="95" t="s">
        <v>380</v>
      </c>
      <c r="G108" s="95" t="s">
        <v>294</v>
      </c>
      <c r="H108" s="95">
        <v>8</v>
      </c>
      <c r="I108" s="115" t="str">
        <f t="shared" si="33"/>
        <v>Overig / Magazijn / Archief / Berging / Technische ruimte</v>
      </c>
      <c r="J108" s="95" t="s">
        <v>6</v>
      </c>
      <c r="K108" s="116">
        <v>4</v>
      </c>
      <c r="L108" s="115" t="str">
        <f t="shared" si="69"/>
        <v>Tapijt</v>
      </c>
      <c r="M108" s="118">
        <v>15.72</v>
      </c>
      <c r="N108" s="117">
        <f t="shared" si="45"/>
        <v>15.72</v>
      </c>
      <c r="O108" s="149">
        <f t="shared" si="46"/>
        <v>0</v>
      </c>
      <c r="P108" s="119"/>
      <c r="Q108" s="95" t="s">
        <v>101</v>
      </c>
      <c r="R108" s="95"/>
      <c r="S108" s="95"/>
      <c r="T108" s="95"/>
      <c r="U108" s="119"/>
      <c r="V108" s="114" t="str">
        <f t="shared" si="58"/>
        <v>Verkeer</v>
      </c>
      <c r="W108" s="114" t="str">
        <f t="shared" si="59"/>
        <v>AQL 7%</v>
      </c>
      <c r="X108" s="119"/>
      <c r="Y108" s="101">
        <v>100</v>
      </c>
      <c r="Z108" s="119"/>
      <c r="AA108" s="117">
        <f>IF(H108="nio","_",(N108/Y108)*VLOOKUP(Q108,Aanpassing_frequenties,3,0))*VLOOKUP(Q108,Aanpassing_frequenties,4,0)</f>
        <v>1.8864000000000001</v>
      </c>
      <c r="AB108" s="120">
        <f t="shared" si="60"/>
        <v>0</v>
      </c>
      <c r="AC108" s="119"/>
      <c r="AD108" s="117" t="str">
        <f t="shared" si="61"/>
        <v>_</v>
      </c>
      <c r="AE108" s="120" t="str">
        <f t="shared" si="62"/>
        <v>_</v>
      </c>
      <c r="AF108" s="119"/>
      <c r="AG108" s="117" t="str">
        <f t="shared" si="63"/>
        <v>_</v>
      </c>
      <c r="AH108" s="120" t="str">
        <f t="shared" si="64"/>
        <v>_</v>
      </c>
      <c r="AI108" s="119"/>
      <c r="AJ108" s="117" t="str">
        <f t="shared" si="65"/>
        <v>_</v>
      </c>
      <c r="AK108" s="120" t="str">
        <f t="shared" si="66"/>
        <v>_</v>
      </c>
      <c r="AL108" s="119"/>
      <c r="AM108" s="117">
        <f t="shared" si="67"/>
        <v>1.8864000000000001</v>
      </c>
      <c r="AN108" s="120">
        <f t="shared" si="68"/>
        <v>0</v>
      </c>
      <c r="AO108" s="119"/>
      <c r="AS108" s="124"/>
    </row>
    <row r="109" spans="1:45">
      <c r="A109" s="7">
        <v>1</v>
      </c>
      <c r="B109" s="114" t="str">
        <f>VLOOKUP(A109,'Overzicht locaties'!C:D,2,0)</f>
        <v>ROC Technovium</v>
      </c>
      <c r="C109" s="95" t="s">
        <v>135</v>
      </c>
      <c r="D109" s="6"/>
      <c r="E109" s="6" t="s">
        <v>611</v>
      </c>
      <c r="F109" s="95" t="s">
        <v>408</v>
      </c>
      <c r="G109" s="95" t="s">
        <v>294</v>
      </c>
      <c r="H109" s="95">
        <v>7</v>
      </c>
      <c r="I109" s="115" t="str">
        <f t="shared" si="33"/>
        <v>Leslokalen praktijk</v>
      </c>
      <c r="J109" s="95" t="s">
        <v>696</v>
      </c>
      <c r="K109" s="116">
        <v>3</v>
      </c>
      <c r="L109" s="115" t="str">
        <f t="shared" si="69"/>
        <v>Harde vloer zonder polymeer beschermlaag, met behandeling</v>
      </c>
      <c r="M109" s="118">
        <v>211.94</v>
      </c>
      <c r="N109" s="117">
        <f t="shared" si="45"/>
        <v>211.94</v>
      </c>
      <c r="O109" s="149">
        <f t="shared" si="46"/>
        <v>0</v>
      </c>
      <c r="P109" s="119"/>
      <c r="Q109" s="95" t="s">
        <v>95</v>
      </c>
      <c r="R109" s="95"/>
      <c r="S109" s="95"/>
      <c r="T109" s="95"/>
      <c r="U109" s="119"/>
      <c r="V109" s="114" t="str">
        <f t="shared" si="58"/>
        <v>Les</v>
      </c>
      <c r="W109" s="114" t="str">
        <f t="shared" si="59"/>
        <v>AQL 7%</v>
      </c>
      <c r="X109" s="119"/>
      <c r="Y109" s="101">
        <v>100</v>
      </c>
      <c r="Z109" s="119"/>
      <c r="AA109" s="117">
        <f>IF(H109="nio","_",(N109/Y109)*VLOOKUP(Q109,Aanpassing_frequenties,3,0))*VLOOKUP(Q109,Aanpassing_frequenties,4,0)</f>
        <v>86.895400000000009</v>
      </c>
      <c r="AB109" s="120">
        <f t="shared" si="60"/>
        <v>0</v>
      </c>
      <c r="AC109" s="119"/>
      <c r="AD109" s="117" t="str">
        <f t="shared" si="61"/>
        <v>_</v>
      </c>
      <c r="AE109" s="120" t="str">
        <f t="shared" si="62"/>
        <v>_</v>
      </c>
      <c r="AF109" s="119"/>
      <c r="AG109" s="117" t="str">
        <f t="shared" si="63"/>
        <v>_</v>
      </c>
      <c r="AH109" s="120" t="str">
        <f t="shared" si="64"/>
        <v>_</v>
      </c>
      <c r="AI109" s="119"/>
      <c r="AJ109" s="117" t="str">
        <f t="shared" si="65"/>
        <v>_</v>
      </c>
      <c r="AK109" s="120" t="str">
        <f t="shared" si="66"/>
        <v>_</v>
      </c>
      <c r="AL109" s="119"/>
      <c r="AM109" s="117">
        <f t="shared" si="67"/>
        <v>86.895400000000009</v>
      </c>
      <c r="AN109" s="120">
        <f t="shared" si="68"/>
        <v>0</v>
      </c>
      <c r="AO109" s="119"/>
      <c r="AS109" s="124"/>
    </row>
    <row r="110" spans="1:45">
      <c r="A110" s="7">
        <v>1</v>
      </c>
      <c r="B110" s="114" t="str">
        <f>VLOOKUP(A110,'Overzicht locaties'!C:D,2,0)</f>
        <v>ROC Technovium</v>
      </c>
      <c r="C110" s="95" t="s">
        <v>135</v>
      </c>
      <c r="D110" s="6"/>
      <c r="E110" s="6" t="s">
        <v>580</v>
      </c>
      <c r="F110" s="95" t="s">
        <v>378</v>
      </c>
      <c r="G110" s="95" t="s">
        <v>294</v>
      </c>
      <c r="H110" s="95">
        <v>6</v>
      </c>
      <c r="I110" s="115" t="str">
        <f t="shared" si="33"/>
        <v>Leslokalen theorie</v>
      </c>
      <c r="J110" s="95" t="s">
        <v>696</v>
      </c>
      <c r="K110" s="116">
        <v>3</v>
      </c>
      <c r="L110" s="115" t="str">
        <f t="shared" si="69"/>
        <v>Harde vloer zonder polymeer beschermlaag, met behandeling</v>
      </c>
      <c r="M110" s="118">
        <v>65.930000000000007</v>
      </c>
      <c r="N110" s="117">
        <f t="shared" si="45"/>
        <v>65.930000000000007</v>
      </c>
      <c r="O110" s="149">
        <f t="shared" si="46"/>
        <v>0</v>
      </c>
      <c r="P110" s="119"/>
      <c r="Q110" s="95" t="s">
        <v>87</v>
      </c>
      <c r="R110" s="95"/>
      <c r="S110" s="95"/>
      <c r="T110" s="95"/>
      <c r="U110" s="119"/>
      <c r="V110" s="114" t="str">
        <f t="shared" si="58"/>
        <v>Les</v>
      </c>
      <c r="W110" s="114" t="str">
        <f t="shared" si="59"/>
        <v>AQL 7%</v>
      </c>
      <c r="X110" s="119"/>
      <c r="Y110" s="101">
        <v>100</v>
      </c>
      <c r="Z110" s="119"/>
      <c r="AA110" s="117">
        <f>IF(H110="nio","_",(N110/Y110)*VLOOKUP(Q110,Aanpassing_frequenties,3,0))*VLOOKUP(Q110,Aanpassing_frequenties,4,0)</f>
        <v>135.15650000000002</v>
      </c>
      <c r="AB110" s="120">
        <f t="shared" si="60"/>
        <v>0</v>
      </c>
      <c r="AC110" s="119"/>
      <c r="AD110" s="117" t="str">
        <f t="shared" si="61"/>
        <v>_</v>
      </c>
      <c r="AE110" s="120" t="str">
        <f t="shared" si="62"/>
        <v>_</v>
      </c>
      <c r="AF110" s="119"/>
      <c r="AG110" s="117" t="str">
        <f t="shared" si="63"/>
        <v>_</v>
      </c>
      <c r="AH110" s="120" t="str">
        <f t="shared" si="64"/>
        <v>_</v>
      </c>
      <c r="AI110" s="119"/>
      <c r="AJ110" s="117" t="str">
        <f t="shared" si="65"/>
        <v>_</v>
      </c>
      <c r="AK110" s="120" t="str">
        <f t="shared" si="66"/>
        <v>_</v>
      </c>
      <c r="AL110" s="119"/>
      <c r="AM110" s="117">
        <f t="shared" si="67"/>
        <v>135.15650000000002</v>
      </c>
      <c r="AN110" s="120">
        <f t="shared" si="68"/>
        <v>0</v>
      </c>
      <c r="AO110" s="119"/>
      <c r="AS110" s="124"/>
    </row>
    <row r="111" spans="1:45">
      <c r="A111" s="7">
        <v>1</v>
      </c>
      <c r="B111" s="114" t="str">
        <f>VLOOKUP(A111,'Overzicht locaties'!C:D,2,0)</f>
        <v>ROC Technovium</v>
      </c>
      <c r="C111" s="95" t="s">
        <v>135</v>
      </c>
      <c r="D111" s="6"/>
      <c r="E111" s="6" t="s">
        <v>612</v>
      </c>
      <c r="F111" s="95" t="s">
        <v>409</v>
      </c>
      <c r="G111" s="95" t="s">
        <v>294</v>
      </c>
      <c r="H111" s="95">
        <v>6</v>
      </c>
      <c r="I111" s="115" t="str">
        <f t="shared" si="33"/>
        <v>Leslokalen theorie</v>
      </c>
      <c r="J111" s="95" t="s">
        <v>696</v>
      </c>
      <c r="K111" s="116">
        <v>3</v>
      </c>
      <c r="L111" s="115" t="str">
        <f t="shared" si="69"/>
        <v>Harde vloer zonder polymeer beschermlaag, met behandeling</v>
      </c>
      <c r="M111" s="118">
        <v>67.260000000000005</v>
      </c>
      <c r="N111" s="117">
        <f t="shared" ref="N111:N172" si="70">M111-O111</f>
        <v>67.260000000000005</v>
      </c>
      <c r="O111" s="149">
        <f t="shared" ref="O111:O172" si="71">IF(H111="nio",M111,0)</f>
        <v>0</v>
      </c>
      <c r="P111" s="119"/>
      <c r="Q111" s="95" t="s">
        <v>87</v>
      </c>
      <c r="R111" s="95"/>
      <c r="S111" s="95"/>
      <c r="T111" s="95"/>
      <c r="U111" s="119"/>
      <c r="V111" s="114" t="str">
        <f t="shared" si="58"/>
        <v>Les</v>
      </c>
      <c r="W111" s="114" t="str">
        <f t="shared" si="59"/>
        <v>AQL 7%</v>
      </c>
      <c r="X111" s="119"/>
      <c r="Y111" s="101">
        <v>100</v>
      </c>
      <c r="Z111" s="119"/>
      <c r="AA111" s="117">
        <f>IF(H111="nio","_",(N111/Y111)*VLOOKUP(Q111,Aanpassing_frequenties,3,0))*VLOOKUP(Q111,Aanpassing_frequenties,4,0)</f>
        <v>137.88300000000001</v>
      </c>
      <c r="AB111" s="120">
        <f t="shared" si="60"/>
        <v>0</v>
      </c>
      <c r="AC111" s="119"/>
      <c r="AD111" s="117" t="str">
        <f t="shared" si="61"/>
        <v>_</v>
      </c>
      <c r="AE111" s="120" t="str">
        <f t="shared" si="62"/>
        <v>_</v>
      </c>
      <c r="AF111" s="119"/>
      <c r="AG111" s="117" t="str">
        <f t="shared" si="63"/>
        <v>_</v>
      </c>
      <c r="AH111" s="120" t="str">
        <f t="shared" si="64"/>
        <v>_</v>
      </c>
      <c r="AI111" s="119"/>
      <c r="AJ111" s="117" t="str">
        <f t="shared" si="65"/>
        <v>_</v>
      </c>
      <c r="AK111" s="120" t="str">
        <f t="shared" si="66"/>
        <v>_</v>
      </c>
      <c r="AL111" s="119"/>
      <c r="AM111" s="117">
        <f t="shared" si="67"/>
        <v>137.88300000000001</v>
      </c>
      <c r="AN111" s="120">
        <f t="shared" si="68"/>
        <v>0</v>
      </c>
      <c r="AO111" s="119"/>
      <c r="AS111" s="124"/>
    </row>
    <row r="112" spans="1:45">
      <c r="A112" s="7">
        <v>1</v>
      </c>
      <c r="B112" s="114" t="str">
        <f>VLOOKUP(A112,'Overzicht locaties'!C:D,2,0)</f>
        <v>ROC Technovium</v>
      </c>
      <c r="C112" s="95" t="s">
        <v>135</v>
      </c>
      <c r="D112" s="6"/>
      <c r="E112" s="6" t="s">
        <v>613</v>
      </c>
      <c r="F112" s="95" t="s">
        <v>410</v>
      </c>
      <c r="G112" s="95" t="s">
        <v>294</v>
      </c>
      <c r="H112" s="95">
        <v>6</v>
      </c>
      <c r="I112" s="115" t="str">
        <f t="shared" si="33"/>
        <v>Leslokalen theorie</v>
      </c>
      <c r="J112" s="95" t="s">
        <v>696</v>
      </c>
      <c r="K112" s="116">
        <v>3</v>
      </c>
      <c r="L112" s="115" t="str">
        <f t="shared" si="69"/>
        <v>Harde vloer zonder polymeer beschermlaag, met behandeling</v>
      </c>
      <c r="M112" s="118">
        <v>64.75</v>
      </c>
      <c r="N112" s="117">
        <f t="shared" si="70"/>
        <v>64.75</v>
      </c>
      <c r="O112" s="149">
        <f t="shared" si="71"/>
        <v>0</v>
      </c>
      <c r="P112" s="119"/>
      <c r="Q112" s="95" t="s">
        <v>87</v>
      </c>
      <c r="R112" s="95"/>
      <c r="S112" s="95"/>
      <c r="T112" s="95"/>
      <c r="U112" s="119"/>
      <c r="V112" s="114" t="str">
        <f t="shared" si="58"/>
        <v>Les</v>
      </c>
      <c r="W112" s="114" t="str">
        <f t="shared" si="59"/>
        <v>AQL 7%</v>
      </c>
      <c r="X112" s="119"/>
      <c r="Y112" s="101">
        <v>100</v>
      </c>
      <c r="Z112" s="119"/>
      <c r="AA112" s="117">
        <f>IF(H112="nio","_",(N112/Y112)*VLOOKUP(Q112,Aanpassing_frequenties,3,0))*VLOOKUP(Q112,Aanpassing_frequenties,4,0)</f>
        <v>132.73749999999998</v>
      </c>
      <c r="AB112" s="120">
        <f t="shared" si="60"/>
        <v>0</v>
      </c>
      <c r="AC112" s="119"/>
      <c r="AD112" s="117" t="str">
        <f t="shared" si="61"/>
        <v>_</v>
      </c>
      <c r="AE112" s="120" t="str">
        <f t="shared" si="62"/>
        <v>_</v>
      </c>
      <c r="AF112" s="119"/>
      <c r="AG112" s="117" t="str">
        <f t="shared" si="63"/>
        <v>_</v>
      </c>
      <c r="AH112" s="120" t="str">
        <f t="shared" si="64"/>
        <v>_</v>
      </c>
      <c r="AI112" s="119"/>
      <c r="AJ112" s="117" t="str">
        <f t="shared" si="65"/>
        <v>_</v>
      </c>
      <c r="AK112" s="120" t="str">
        <f t="shared" si="66"/>
        <v>_</v>
      </c>
      <c r="AL112" s="119"/>
      <c r="AM112" s="117">
        <f t="shared" si="67"/>
        <v>132.73749999999998</v>
      </c>
      <c r="AN112" s="120">
        <f t="shared" si="68"/>
        <v>0</v>
      </c>
      <c r="AO112" s="119"/>
      <c r="AS112" s="124"/>
    </row>
    <row r="113" spans="1:45">
      <c r="A113" s="7">
        <v>1</v>
      </c>
      <c r="B113" s="114" t="str">
        <f>VLOOKUP(A113,'Overzicht locaties'!C:D,2,0)</f>
        <v>ROC Technovium</v>
      </c>
      <c r="C113" s="95" t="s">
        <v>135</v>
      </c>
      <c r="D113" s="6"/>
      <c r="E113" s="6" t="s">
        <v>614</v>
      </c>
      <c r="F113" s="95" t="s">
        <v>411</v>
      </c>
      <c r="G113" s="95" t="s">
        <v>293</v>
      </c>
      <c r="H113" s="95">
        <v>2</v>
      </c>
      <c r="I113" s="115" t="str">
        <f t="shared" si="33"/>
        <v>Sanitaire ruimte</v>
      </c>
      <c r="J113" s="95" t="s">
        <v>296</v>
      </c>
      <c r="K113" s="116">
        <v>3</v>
      </c>
      <c r="L113" s="115" t="str">
        <f t="shared" si="69"/>
        <v>Harde vloer zonder polymeer beschermlaag, met behandeling</v>
      </c>
      <c r="M113" s="118">
        <v>18.850000000000001</v>
      </c>
      <c r="N113" s="117">
        <f t="shared" si="70"/>
        <v>18.850000000000001</v>
      </c>
      <c r="O113" s="149">
        <f t="shared" si="71"/>
        <v>0</v>
      </c>
      <c r="P113" s="119"/>
      <c r="Q113" s="95" t="s">
        <v>303</v>
      </c>
      <c r="R113" s="95"/>
      <c r="S113" s="95"/>
      <c r="T113" s="95"/>
      <c r="U113" s="119"/>
      <c r="V113" s="114" t="str">
        <f t="shared" si="58"/>
        <v>Sanitair</v>
      </c>
      <c r="W113" s="114" t="str">
        <f t="shared" si="59"/>
        <v>AQL 4%</v>
      </c>
      <c r="X113" s="119"/>
      <c r="Y113" s="101">
        <v>100</v>
      </c>
      <c r="Z113" s="119"/>
      <c r="AA113" s="117">
        <f>IF(H113="nio","_",(N113/Y113)*VLOOKUP(Q113,Aanpassing_frequenties,3,0))*VLOOKUP(Q113,Aanpassing_frequenties,4,0)</f>
        <v>115.92749999999999</v>
      </c>
      <c r="AB113" s="120">
        <f t="shared" si="60"/>
        <v>0</v>
      </c>
      <c r="AC113" s="119"/>
      <c r="AD113" s="117" t="str">
        <f t="shared" si="61"/>
        <v>_</v>
      </c>
      <c r="AE113" s="120" t="str">
        <f t="shared" si="62"/>
        <v>_</v>
      </c>
      <c r="AF113" s="119"/>
      <c r="AG113" s="117" t="str">
        <f t="shared" si="63"/>
        <v>_</v>
      </c>
      <c r="AH113" s="120" t="str">
        <f t="shared" si="64"/>
        <v>_</v>
      </c>
      <c r="AI113" s="119"/>
      <c r="AJ113" s="117" t="str">
        <f t="shared" si="65"/>
        <v>_</v>
      </c>
      <c r="AK113" s="120" t="str">
        <f t="shared" si="66"/>
        <v>_</v>
      </c>
      <c r="AL113" s="119"/>
      <c r="AM113" s="117">
        <f t="shared" si="67"/>
        <v>115.92749999999999</v>
      </c>
      <c r="AN113" s="120">
        <f t="shared" si="68"/>
        <v>0</v>
      </c>
      <c r="AO113" s="119"/>
      <c r="AS113" s="124"/>
    </row>
    <row r="114" spans="1:45">
      <c r="A114" s="7">
        <v>1</v>
      </c>
      <c r="B114" s="114" t="str">
        <f>VLOOKUP(A114,'Overzicht locaties'!C:D,2,0)</f>
        <v>ROC Technovium</v>
      </c>
      <c r="C114" s="95" t="s">
        <v>135</v>
      </c>
      <c r="D114" s="6"/>
      <c r="E114" s="6" t="s">
        <v>615</v>
      </c>
      <c r="F114" s="95" t="s">
        <v>412</v>
      </c>
      <c r="G114" s="95" t="s">
        <v>293</v>
      </c>
      <c r="H114" s="95">
        <v>2</v>
      </c>
      <c r="I114" s="115" t="str">
        <f t="shared" si="33"/>
        <v>Sanitaire ruimte</v>
      </c>
      <c r="J114" s="95" t="s">
        <v>296</v>
      </c>
      <c r="K114" s="116">
        <v>3</v>
      </c>
      <c r="L114" s="115" t="str">
        <f t="shared" si="69"/>
        <v>Harde vloer zonder polymeer beschermlaag, met behandeling</v>
      </c>
      <c r="M114" s="118">
        <v>18.739999999999998</v>
      </c>
      <c r="N114" s="117">
        <f t="shared" si="70"/>
        <v>18.739999999999998</v>
      </c>
      <c r="O114" s="149">
        <f t="shared" si="71"/>
        <v>0</v>
      </c>
      <c r="P114" s="119"/>
      <c r="Q114" s="95" t="s">
        <v>303</v>
      </c>
      <c r="R114" s="95"/>
      <c r="S114" s="95"/>
      <c r="T114" s="95"/>
      <c r="U114" s="119"/>
      <c r="V114" s="114" t="str">
        <f t="shared" si="58"/>
        <v>Sanitair</v>
      </c>
      <c r="W114" s="114" t="str">
        <f t="shared" si="59"/>
        <v>AQL 4%</v>
      </c>
      <c r="X114" s="119"/>
      <c r="Y114" s="101">
        <v>100</v>
      </c>
      <c r="Z114" s="119"/>
      <c r="AA114" s="117">
        <f>IF(H114="nio","_",(N114/Y114)*VLOOKUP(Q114,Aanpassing_frequenties,3,0))*VLOOKUP(Q114,Aanpassing_frequenties,4,0)</f>
        <v>115.25099999999999</v>
      </c>
      <c r="AB114" s="120">
        <f t="shared" si="60"/>
        <v>0</v>
      </c>
      <c r="AC114" s="119"/>
      <c r="AD114" s="117" t="str">
        <f t="shared" si="61"/>
        <v>_</v>
      </c>
      <c r="AE114" s="120" t="str">
        <f t="shared" si="62"/>
        <v>_</v>
      </c>
      <c r="AF114" s="119"/>
      <c r="AG114" s="117" t="str">
        <f t="shared" si="63"/>
        <v>_</v>
      </c>
      <c r="AH114" s="120" t="str">
        <f t="shared" si="64"/>
        <v>_</v>
      </c>
      <c r="AI114" s="119"/>
      <c r="AJ114" s="117" t="str">
        <f t="shared" si="65"/>
        <v>_</v>
      </c>
      <c r="AK114" s="120" t="str">
        <f t="shared" si="66"/>
        <v>_</v>
      </c>
      <c r="AL114" s="119"/>
      <c r="AM114" s="117">
        <f t="shared" si="67"/>
        <v>115.25099999999999</v>
      </c>
      <c r="AN114" s="120">
        <f t="shared" si="68"/>
        <v>0</v>
      </c>
      <c r="AO114" s="119"/>
      <c r="AS114" s="124"/>
    </row>
    <row r="115" spans="1:45">
      <c r="A115" s="7">
        <v>1</v>
      </c>
      <c r="B115" s="114" t="str">
        <f>VLOOKUP(A115,'Overzicht locaties'!C:D,2,0)</f>
        <v>ROC Technovium</v>
      </c>
      <c r="C115" s="95" t="s">
        <v>135</v>
      </c>
      <c r="D115" s="6"/>
      <c r="E115" s="6" t="s">
        <v>616</v>
      </c>
      <c r="F115" s="95" t="s">
        <v>413</v>
      </c>
      <c r="G115" s="95" t="s">
        <v>294</v>
      </c>
      <c r="H115" s="95" t="s">
        <v>72</v>
      </c>
      <c r="I115" s="115" t="str">
        <f t="shared" si="33"/>
        <v>niet in onderhoud</v>
      </c>
      <c r="J115" s="95" t="s">
        <v>696</v>
      </c>
      <c r="K115" s="116">
        <v>3</v>
      </c>
      <c r="L115" s="115" t="str">
        <f t="shared" si="69"/>
        <v>Harde vloer zonder polymeer beschermlaag, met behandeling</v>
      </c>
      <c r="M115" s="118">
        <v>13</v>
      </c>
      <c r="N115" s="117">
        <f t="shared" si="70"/>
        <v>0</v>
      </c>
      <c r="O115" s="149">
        <f t="shared" si="71"/>
        <v>13</v>
      </c>
      <c r="P115" s="119"/>
      <c r="Q115" s="95"/>
      <c r="R115" s="95"/>
      <c r="S115" s="95"/>
      <c r="T115" s="95"/>
      <c r="U115" s="119"/>
      <c r="V115" s="114" t="str">
        <f t="shared" si="58"/>
        <v>_</v>
      </c>
      <c r="W115" s="114" t="str">
        <f t="shared" si="59"/>
        <v>_</v>
      </c>
      <c r="X115" s="119"/>
      <c r="Y115" s="101">
        <v>100</v>
      </c>
      <c r="Z115" s="119"/>
      <c r="AA115" s="117" t="e">
        <f>IF(H115="nio","_",(N115/Y115)*VLOOKUP(Q115,Aanpassing_frequenties,3,0))*VLOOKUP(Q115,Aanpassing_frequenties,4,0)</f>
        <v>#VALUE!</v>
      </c>
      <c r="AB115" s="120" t="str">
        <f t="shared" si="60"/>
        <v>_</v>
      </c>
      <c r="AC115" s="119"/>
      <c r="AD115" s="117" t="str">
        <f t="shared" si="61"/>
        <v>_</v>
      </c>
      <c r="AE115" s="120" t="str">
        <f t="shared" si="62"/>
        <v>_</v>
      </c>
      <c r="AF115" s="119"/>
      <c r="AG115" s="117" t="str">
        <f t="shared" si="63"/>
        <v>_</v>
      </c>
      <c r="AH115" s="120" t="str">
        <f t="shared" si="64"/>
        <v>_</v>
      </c>
      <c r="AI115" s="119"/>
      <c r="AJ115" s="117" t="str">
        <f t="shared" si="65"/>
        <v>_</v>
      </c>
      <c r="AK115" s="120" t="str">
        <f t="shared" si="66"/>
        <v>_</v>
      </c>
      <c r="AL115" s="119"/>
      <c r="AM115" s="117" t="str">
        <f t="shared" si="67"/>
        <v>_</v>
      </c>
      <c r="AN115" s="120" t="str">
        <f t="shared" si="68"/>
        <v>_</v>
      </c>
      <c r="AO115" s="119"/>
      <c r="AS115" s="124"/>
    </row>
    <row r="116" spans="1:45">
      <c r="A116" s="7">
        <v>1</v>
      </c>
      <c r="B116" s="114" t="str">
        <f>VLOOKUP(A116,'Overzicht locaties'!C:D,2,0)</f>
        <v>ROC Technovium</v>
      </c>
      <c r="C116" s="95" t="s">
        <v>135</v>
      </c>
      <c r="D116" s="6"/>
      <c r="E116" s="6" t="s">
        <v>617</v>
      </c>
      <c r="F116" s="95" t="s">
        <v>414</v>
      </c>
      <c r="G116" s="95" t="s">
        <v>693</v>
      </c>
      <c r="H116" s="95" t="s">
        <v>72</v>
      </c>
      <c r="I116" s="115" t="str">
        <f t="shared" si="33"/>
        <v>niet in onderhoud</v>
      </c>
      <c r="J116" s="95" t="s">
        <v>696</v>
      </c>
      <c r="K116" s="116">
        <v>3</v>
      </c>
      <c r="L116" s="115" t="str">
        <f t="shared" si="69"/>
        <v>Harde vloer zonder polymeer beschermlaag, met behandeling</v>
      </c>
      <c r="M116" s="118">
        <v>10.59</v>
      </c>
      <c r="N116" s="117">
        <f t="shared" si="70"/>
        <v>0</v>
      </c>
      <c r="O116" s="149">
        <f t="shared" si="71"/>
        <v>10.59</v>
      </c>
      <c r="P116" s="119"/>
      <c r="Q116" s="95"/>
      <c r="R116" s="95"/>
      <c r="S116" s="95"/>
      <c r="T116" s="95"/>
      <c r="U116" s="119"/>
      <c r="V116" s="114" t="str">
        <f t="shared" si="58"/>
        <v>_</v>
      </c>
      <c r="W116" s="114" t="str">
        <f t="shared" si="59"/>
        <v>_</v>
      </c>
      <c r="X116" s="119"/>
      <c r="Y116" s="101">
        <v>100</v>
      </c>
      <c r="Z116" s="119"/>
      <c r="AA116" s="117" t="e">
        <f>IF(H116="nio","_",(N116/Y116)*VLOOKUP(Q116,Aanpassing_frequenties,3,0))*VLOOKUP(Q116,Aanpassing_frequenties,4,0)</f>
        <v>#VALUE!</v>
      </c>
      <c r="AB116" s="120" t="str">
        <f t="shared" si="60"/>
        <v>_</v>
      </c>
      <c r="AC116" s="119"/>
      <c r="AD116" s="117" t="str">
        <f t="shared" si="61"/>
        <v>_</v>
      </c>
      <c r="AE116" s="120" t="str">
        <f t="shared" si="62"/>
        <v>_</v>
      </c>
      <c r="AF116" s="119"/>
      <c r="AG116" s="117" t="str">
        <f t="shared" si="63"/>
        <v>_</v>
      </c>
      <c r="AH116" s="120" t="str">
        <f t="shared" si="64"/>
        <v>_</v>
      </c>
      <c r="AI116" s="119"/>
      <c r="AJ116" s="117" t="str">
        <f t="shared" si="65"/>
        <v>_</v>
      </c>
      <c r="AK116" s="120" t="str">
        <f t="shared" si="66"/>
        <v>_</v>
      </c>
      <c r="AL116" s="119"/>
      <c r="AM116" s="117" t="str">
        <f t="shared" si="67"/>
        <v>_</v>
      </c>
      <c r="AN116" s="120" t="str">
        <f t="shared" si="68"/>
        <v>_</v>
      </c>
      <c r="AO116" s="119"/>
      <c r="AS116" s="124"/>
    </row>
    <row r="117" spans="1:45">
      <c r="A117" s="7">
        <v>1</v>
      </c>
      <c r="B117" s="114" t="str">
        <f>VLOOKUP(A117,'Overzicht locaties'!C:D,2,0)</f>
        <v>ROC Technovium</v>
      </c>
      <c r="C117" s="95" t="s">
        <v>171</v>
      </c>
      <c r="D117" s="6"/>
      <c r="E117" s="6" t="s">
        <v>618</v>
      </c>
      <c r="F117" s="95" t="s">
        <v>415</v>
      </c>
      <c r="G117" s="95" t="s">
        <v>293</v>
      </c>
      <c r="H117" s="95">
        <v>3</v>
      </c>
      <c r="I117" s="115" t="str">
        <f t="shared" si="33"/>
        <v>Verkeersruimte / Garderobe / Wachtruimte</v>
      </c>
      <c r="J117" s="95" t="s">
        <v>696</v>
      </c>
      <c r="K117" s="116">
        <v>3</v>
      </c>
      <c r="L117" s="115" t="str">
        <f t="shared" si="69"/>
        <v>Harde vloer zonder polymeer beschermlaag, met behandeling</v>
      </c>
      <c r="M117" s="118">
        <v>196.74</v>
      </c>
      <c r="N117" s="117">
        <f t="shared" si="70"/>
        <v>196.74</v>
      </c>
      <c r="O117" s="149">
        <f t="shared" si="71"/>
        <v>0</v>
      </c>
      <c r="P117" s="119"/>
      <c r="Q117" s="95" t="s">
        <v>87</v>
      </c>
      <c r="R117" s="95"/>
      <c r="S117" s="95"/>
      <c r="T117" s="95"/>
      <c r="U117" s="119"/>
      <c r="V117" s="114" t="str">
        <f t="shared" si="58"/>
        <v>Verkeer</v>
      </c>
      <c r="W117" s="114" t="str">
        <f t="shared" si="59"/>
        <v>AQL 7%</v>
      </c>
      <c r="X117" s="119"/>
      <c r="Y117" s="101">
        <v>100</v>
      </c>
      <c r="Z117" s="119"/>
      <c r="AA117" s="117">
        <f>IF(H117="nio","_",(N117/Y117)*VLOOKUP(Q117,Aanpassing_frequenties,3,0))*VLOOKUP(Q117,Aanpassing_frequenties,4,0)</f>
        <v>403.31700000000001</v>
      </c>
      <c r="AB117" s="120">
        <f t="shared" si="60"/>
        <v>0</v>
      </c>
      <c r="AC117" s="119"/>
      <c r="AD117" s="117" t="str">
        <f t="shared" si="61"/>
        <v>_</v>
      </c>
      <c r="AE117" s="120" t="str">
        <f t="shared" si="62"/>
        <v>_</v>
      </c>
      <c r="AF117" s="119"/>
      <c r="AG117" s="117" t="str">
        <f t="shared" si="63"/>
        <v>_</v>
      </c>
      <c r="AH117" s="120" t="str">
        <f t="shared" si="64"/>
        <v>_</v>
      </c>
      <c r="AI117" s="119"/>
      <c r="AJ117" s="117" t="str">
        <f t="shared" si="65"/>
        <v>_</v>
      </c>
      <c r="AK117" s="120" t="str">
        <f t="shared" si="66"/>
        <v>_</v>
      </c>
      <c r="AL117" s="119"/>
      <c r="AM117" s="117">
        <f t="shared" si="67"/>
        <v>403.31700000000001</v>
      </c>
      <c r="AN117" s="120">
        <f t="shared" si="68"/>
        <v>0</v>
      </c>
      <c r="AO117" s="119"/>
      <c r="AS117" s="124"/>
    </row>
    <row r="118" spans="1:45">
      <c r="A118" s="7">
        <v>1</v>
      </c>
      <c r="B118" s="114" t="str">
        <f>VLOOKUP(A118,'Overzicht locaties'!C:D,2,0)</f>
        <v>ROC Technovium</v>
      </c>
      <c r="C118" s="95" t="s">
        <v>171</v>
      </c>
      <c r="D118" s="6"/>
      <c r="E118" s="6"/>
      <c r="F118" s="95" t="s">
        <v>416</v>
      </c>
      <c r="G118" s="95" t="s">
        <v>294</v>
      </c>
      <c r="H118" s="95">
        <v>3</v>
      </c>
      <c r="I118" s="115" t="str">
        <f t="shared" si="33"/>
        <v>Verkeersruimte / Garderobe / Wachtruimte</v>
      </c>
      <c r="J118" s="95" t="s">
        <v>696</v>
      </c>
      <c r="K118" s="116">
        <v>3</v>
      </c>
      <c r="L118" s="115" t="str">
        <f t="shared" si="69"/>
        <v>Harde vloer zonder polymeer beschermlaag, met behandeling</v>
      </c>
      <c r="M118" s="118">
        <v>49</v>
      </c>
      <c r="N118" s="117">
        <f t="shared" si="70"/>
        <v>49</v>
      </c>
      <c r="O118" s="149">
        <f t="shared" si="71"/>
        <v>0</v>
      </c>
      <c r="P118" s="119"/>
      <c r="Q118" s="95" t="s">
        <v>101</v>
      </c>
      <c r="R118" s="95"/>
      <c r="S118" s="95"/>
      <c r="T118" s="95"/>
      <c r="U118" s="119"/>
      <c r="V118" s="114" t="str">
        <f t="shared" si="58"/>
        <v>Verkeer</v>
      </c>
      <c r="W118" s="114" t="str">
        <f t="shared" si="59"/>
        <v>AQL 7%</v>
      </c>
      <c r="X118" s="119"/>
      <c r="Y118" s="101">
        <v>100</v>
      </c>
      <c r="Z118" s="119"/>
      <c r="AA118" s="117">
        <f>IF(H118="nio","_",(N118/Y118)*VLOOKUP(Q118,Aanpassing_frequenties,3,0))*VLOOKUP(Q118,Aanpassing_frequenties,4,0)</f>
        <v>5.88</v>
      </c>
      <c r="AB118" s="120">
        <f t="shared" si="60"/>
        <v>0</v>
      </c>
      <c r="AC118" s="119"/>
      <c r="AD118" s="117" t="str">
        <f t="shared" si="61"/>
        <v>_</v>
      </c>
      <c r="AE118" s="120" t="str">
        <f t="shared" si="62"/>
        <v>_</v>
      </c>
      <c r="AF118" s="119"/>
      <c r="AG118" s="117" t="str">
        <f t="shared" si="63"/>
        <v>_</v>
      </c>
      <c r="AH118" s="120" t="str">
        <f t="shared" si="64"/>
        <v>_</v>
      </c>
      <c r="AI118" s="119"/>
      <c r="AJ118" s="117" t="str">
        <f t="shared" si="65"/>
        <v>_</v>
      </c>
      <c r="AK118" s="120" t="str">
        <f t="shared" si="66"/>
        <v>_</v>
      </c>
      <c r="AL118" s="119"/>
      <c r="AM118" s="117">
        <f t="shared" si="67"/>
        <v>5.88</v>
      </c>
      <c r="AN118" s="120">
        <f t="shared" si="68"/>
        <v>0</v>
      </c>
      <c r="AO118" s="119"/>
      <c r="AS118" s="124"/>
    </row>
    <row r="119" spans="1:45">
      <c r="A119" s="7">
        <v>1</v>
      </c>
      <c r="B119" s="114" t="str">
        <f>VLOOKUP(A119,'Overzicht locaties'!C:D,2,0)</f>
        <v>ROC Technovium</v>
      </c>
      <c r="C119" s="95" t="s">
        <v>171</v>
      </c>
      <c r="D119" s="6"/>
      <c r="E119" s="6" t="s">
        <v>619</v>
      </c>
      <c r="F119" s="95" t="s">
        <v>417</v>
      </c>
      <c r="G119" s="95" t="s">
        <v>294</v>
      </c>
      <c r="H119" s="95">
        <v>3</v>
      </c>
      <c r="I119" s="115" t="str">
        <f t="shared" si="33"/>
        <v>Verkeersruimte / Garderobe / Wachtruimte</v>
      </c>
      <c r="J119" s="95" t="s">
        <v>703</v>
      </c>
      <c r="K119" s="116">
        <v>2</v>
      </c>
      <c r="L119" s="115" t="str">
        <f t="shared" si="69"/>
        <v>Harde vloeren zonder extra behandeling</v>
      </c>
      <c r="M119" s="118">
        <v>6</v>
      </c>
      <c r="N119" s="117">
        <f t="shared" si="70"/>
        <v>6</v>
      </c>
      <c r="O119" s="149">
        <f t="shared" si="71"/>
        <v>0</v>
      </c>
      <c r="P119" s="119"/>
      <c r="Q119" s="95" t="s">
        <v>87</v>
      </c>
      <c r="R119" s="95"/>
      <c r="S119" s="95"/>
      <c r="T119" s="95"/>
      <c r="U119" s="119"/>
      <c r="V119" s="114" t="str">
        <f t="shared" si="58"/>
        <v>Verkeer</v>
      </c>
      <c r="W119" s="114" t="str">
        <f t="shared" si="59"/>
        <v>AQL 7%</v>
      </c>
      <c r="X119" s="119"/>
      <c r="Y119" s="101">
        <v>100</v>
      </c>
      <c r="Z119" s="119"/>
      <c r="AA119" s="117">
        <f>IF(H119="nio","_",(N119/Y119)*VLOOKUP(Q119,Aanpassing_frequenties,3,0))*VLOOKUP(Q119,Aanpassing_frequenties,4,0)</f>
        <v>12.299999999999999</v>
      </c>
      <c r="AB119" s="120">
        <f t="shared" si="60"/>
        <v>0</v>
      </c>
      <c r="AC119" s="119"/>
      <c r="AD119" s="117" t="str">
        <f t="shared" si="61"/>
        <v>_</v>
      </c>
      <c r="AE119" s="120" t="str">
        <f t="shared" si="62"/>
        <v>_</v>
      </c>
      <c r="AF119" s="119"/>
      <c r="AG119" s="117" t="str">
        <f t="shared" si="63"/>
        <v>_</v>
      </c>
      <c r="AH119" s="120" t="str">
        <f t="shared" si="64"/>
        <v>_</v>
      </c>
      <c r="AI119" s="119"/>
      <c r="AJ119" s="117" t="str">
        <f t="shared" si="65"/>
        <v>_</v>
      </c>
      <c r="AK119" s="120" t="str">
        <f t="shared" si="66"/>
        <v>_</v>
      </c>
      <c r="AL119" s="119"/>
      <c r="AM119" s="117">
        <f t="shared" si="67"/>
        <v>12.299999999999999</v>
      </c>
      <c r="AN119" s="120">
        <f t="shared" si="68"/>
        <v>0</v>
      </c>
      <c r="AO119" s="119"/>
      <c r="AS119" s="124"/>
    </row>
    <row r="120" spans="1:45">
      <c r="A120" s="7">
        <v>1</v>
      </c>
      <c r="B120" s="114" t="str">
        <f>VLOOKUP(A120,'Overzicht locaties'!C:D,2,0)</f>
        <v>ROC Technovium</v>
      </c>
      <c r="C120" s="95" t="s">
        <v>171</v>
      </c>
      <c r="D120" s="6"/>
      <c r="E120" s="6" t="s">
        <v>620</v>
      </c>
      <c r="F120" s="95" t="s">
        <v>418</v>
      </c>
      <c r="G120" s="95" t="s">
        <v>294</v>
      </c>
      <c r="H120" s="95">
        <v>6</v>
      </c>
      <c r="I120" s="115" t="str">
        <f t="shared" si="33"/>
        <v>Leslokalen theorie</v>
      </c>
      <c r="J120" s="95" t="s">
        <v>696</v>
      </c>
      <c r="K120" s="116">
        <v>3</v>
      </c>
      <c r="L120" s="115" t="str">
        <f t="shared" si="69"/>
        <v>Harde vloer zonder polymeer beschermlaag, met behandeling</v>
      </c>
      <c r="M120" s="118">
        <v>80.73</v>
      </c>
      <c r="N120" s="117">
        <f t="shared" si="70"/>
        <v>80.73</v>
      </c>
      <c r="O120" s="149">
        <f t="shared" si="71"/>
        <v>0</v>
      </c>
      <c r="P120" s="119"/>
      <c r="Q120" s="95" t="s">
        <v>87</v>
      </c>
      <c r="R120" s="95"/>
      <c r="S120" s="95"/>
      <c r="T120" s="95"/>
      <c r="U120" s="119"/>
      <c r="V120" s="114" t="str">
        <f t="shared" ref="V120:V173" si="72">IF(H120="nio","_",VLOOKUP(H120,cat_omschrijving,3,0))</f>
        <v>Les</v>
      </c>
      <c r="W120" s="114" t="str">
        <f t="shared" ref="W120:W173" si="73">IF(H120="nio","_",VLOOKUP(H120,cat_omschrijving,4,0))</f>
        <v>AQL 7%</v>
      </c>
      <c r="X120" s="119"/>
      <c r="Y120" s="101">
        <v>100</v>
      </c>
      <c r="Z120" s="119"/>
      <c r="AA120" s="117">
        <f>IF(H120="nio","_",(N120/Y120)*VLOOKUP(Q120,Aanpassing_frequenties,3,0))*VLOOKUP(Q120,Aanpassing_frequenties,4,0)</f>
        <v>165.4965</v>
      </c>
      <c r="AB120" s="120">
        <f t="shared" ref="AB120:AB173" si="74">IF(H120="nio","_",AA120*Rekentarief)</f>
        <v>0</v>
      </c>
      <c r="AC120" s="119"/>
      <c r="AD120" s="117" t="str">
        <f t="shared" ref="AD120:AD173" si="75">IF(OR($H120="nio",R120=""),"_",($N120/$Y120)*VLOOKUP(R120,Aanpassing_frequenties,3,0))</f>
        <v>_</v>
      </c>
      <c r="AE120" s="120" t="str">
        <f t="shared" ref="AE120:AE173" si="76">IF(OR($H120="nio",R120=""),"_",AD120*Rekentarief30)</f>
        <v>_</v>
      </c>
      <c r="AF120" s="119"/>
      <c r="AG120" s="117" t="str">
        <f t="shared" ref="AG120:AG173" si="77">IF(OR($H120="nio",S120=""),"_",($N120/$Y120)*VLOOKUP(S120,Aanpassing_frequenties,3,0))</f>
        <v>_</v>
      </c>
      <c r="AH120" s="120" t="str">
        <f t="shared" ref="AH120:AH173" si="78">IF(OR($H120="nio",S120=""),"_",AG120*Rekentarief50)</f>
        <v>_</v>
      </c>
      <c r="AI120" s="119"/>
      <c r="AJ120" s="117" t="str">
        <f t="shared" ref="AJ120:AJ173" si="79">IF(OR($H120="nio",T120=""),"_",($N120/$Y120)*VLOOKUP(T120,Aanpassing_frequenties,3,0))</f>
        <v>_</v>
      </c>
      <c r="AK120" s="120" t="str">
        <f t="shared" ref="AK120:AK173" si="80">IF(OR($H120="nio",T120=""),"_",AJ120*rekentarief150)</f>
        <v>_</v>
      </c>
      <c r="AL120" s="119"/>
      <c r="AM120" s="117">
        <f t="shared" ref="AM120:AM173" si="81">IF(H120="nio","_",SUM(AA120,AD120,AG120,AJ120))</f>
        <v>165.4965</v>
      </c>
      <c r="AN120" s="120">
        <f t="shared" ref="AN120:AN173" si="82">IF(H120="nio","_",SUM(AB120,AE120,AH120,AK120))</f>
        <v>0</v>
      </c>
      <c r="AO120" s="119"/>
      <c r="AS120" s="124"/>
    </row>
    <row r="121" spans="1:45">
      <c r="A121" s="7">
        <v>1</v>
      </c>
      <c r="B121" s="114" t="str">
        <f>VLOOKUP(A121,'Overzicht locaties'!C:D,2,0)</f>
        <v>ROC Technovium</v>
      </c>
      <c r="C121" s="95" t="s">
        <v>171</v>
      </c>
      <c r="D121" s="6"/>
      <c r="E121" s="6" t="s">
        <v>621</v>
      </c>
      <c r="F121" s="95" t="s">
        <v>419</v>
      </c>
      <c r="G121" s="95" t="s">
        <v>294</v>
      </c>
      <c r="H121" s="95">
        <v>6</v>
      </c>
      <c r="I121" s="115" t="str">
        <f t="shared" si="33"/>
        <v>Leslokalen theorie</v>
      </c>
      <c r="J121" s="95" t="s">
        <v>6</v>
      </c>
      <c r="K121" s="116">
        <v>4</v>
      </c>
      <c r="L121" s="115" t="str">
        <f t="shared" si="69"/>
        <v>Tapijt</v>
      </c>
      <c r="M121" s="118">
        <v>82.27</v>
      </c>
      <c r="N121" s="117">
        <f t="shared" si="70"/>
        <v>82.27</v>
      </c>
      <c r="O121" s="149">
        <f t="shared" si="71"/>
        <v>0</v>
      </c>
      <c r="P121" s="119"/>
      <c r="Q121" s="95" t="s">
        <v>87</v>
      </c>
      <c r="R121" s="95"/>
      <c r="S121" s="95"/>
      <c r="T121" s="95"/>
      <c r="U121" s="119"/>
      <c r="V121" s="114" t="str">
        <f t="shared" si="72"/>
        <v>Les</v>
      </c>
      <c r="W121" s="114" t="str">
        <f t="shared" si="73"/>
        <v>AQL 7%</v>
      </c>
      <c r="X121" s="119"/>
      <c r="Y121" s="101">
        <v>100</v>
      </c>
      <c r="Z121" s="119"/>
      <c r="AA121" s="117">
        <f>IF(H121="nio","_",(N121/Y121)*VLOOKUP(Q121,Aanpassing_frequenties,3,0))*VLOOKUP(Q121,Aanpassing_frequenties,4,0)</f>
        <v>168.65350000000001</v>
      </c>
      <c r="AB121" s="120">
        <f t="shared" si="74"/>
        <v>0</v>
      </c>
      <c r="AC121" s="119"/>
      <c r="AD121" s="117" t="str">
        <f t="shared" si="75"/>
        <v>_</v>
      </c>
      <c r="AE121" s="120" t="str">
        <f t="shared" si="76"/>
        <v>_</v>
      </c>
      <c r="AF121" s="119"/>
      <c r="AG121" s="117" t="str">
        <f t="shared" si="77"/>
        <v>_</v>
      </c>
      <c r="AH121" s="120" t="str">
        <f t="shared" si="78"/>
        <v>_</v>
      </c>
      <c r="AI121" s="119"/>
      <c r="AJ121" s="117" t="str">
        <f t="shared" si="79"/>
        <v>_</v>
      </c>
      <c r="AK121" s="120" t="str">
        <f t="shared" si="80"/>
        <v>_</v>
      </c>
      <c r="AL121" s="119"/>
      <c r="AM121" s="117">
        <f t="shared" si="81"/>
        <v>168.65350000000001</v>
      </c>
      <c r="AN121" s="120">
        <f t="shared" si="82"/>
        <v>0</v>
      </c>
      <c r="AO121" s="119"/>
      <c r="AS121" s="124"/>
    </row>
    <row r="122" spans="1:45">
      <c r="A122" s="7">
        <v>1</v>
      </c>
      <c r="B122" s="114" t="str">
        <f>VLOOKUP(A122,'Overzicht locaties'!C:D,2,0)</f>
        <v>ROC Technovium</v>
      </c>
      <c r="C122" s="95" t="s">
        <v>171</v>
      </c>
      <c r="D122" s="6"/>
      <c r="E122" s="6" t="s">
        <v>622</v>
      </c>
      <c r="F122" s="95" t="s">
        <v>420</v>
      </c>
      <c r="G122" s="95" t="s">
        <v>294</v>
      </c>
      <c r="H122" s="95">
        <v>1</v>
      </c>
      <c r="I122" s="115" t="str">
        <f t="shared" si="33"/>
        <v xml:space="preserve">Kantoorruimte / vergaderruimte </v>
      </c>
      <c r="J122" s="95" t="s">
        <v>6</v>
      </c>
      <c r="K122" s="116">
        <v>4</v>
      </c>
      <c r="L122" s="115" t="str">
        <f t="shared" si="69"/>
        <v>Tapijt</v>
      </c>
      <c r="M122" s="118">
        <v>48.59</v>
      </c>
      <c r="N122" s="117">
        <f t="shared" si="70"/>
        <v>48.59</v>
      </c>
      <c r="O122" s="149">
        <f t="shared" si="71"/>
        <v>0</v>
      </c>
      <c r="P122" s="119"/>
      <c r="Q122" s="95" t="s">
        <v>87</v>
      </c>
      <c r="R122" s="95"/>
      <c r="S122" s="95"/>
      <c r="T122" s="95"/>
      <c r="U122" s="119"/>
      <c r="V122" s="114" t="str">
        <f t="shared" si="72"/>
        <v>Bureau</v>
      </c>
      <c r="W122" s="114" t="str">
        <f t="shared" si="73"/>
        <v>AQL 7%</v>
      </c>
      <c r="X122" s="119"/>
      <c r="Y122" s="101">
        <v>100</v>
      </c>
      <c r="Z122" s="119"/>
      <c r="AA122" s="117">
        <f>IF(H122="nio","_",(N122/Y122)*VLOOKUP(Q122,Aanpassing_frequenties,3,0))*VLOOKUP(Q122,Aanpassing_frequenties,4,0)</f>
        <v>99.609500000000011</v>
      </c>
      <c r="AB122" s="120">
        <f t="shared" si="74"/>
        <v>0</v>
      </c>
      <c r="AC122" s="119"/>
      <c r="AD122" s="117" t="str">
        <f t="shared" si="75"/>
        <v>_</v>
      </c>
      <c r="AE122" s="120" t="str">
        <f t="shared" si="76"/>
        <v>_</v>
      </c>
      <c r="AF122" s="119"/>
      <c r="AG122" s="117" t="str">
        <f t="shared" si="77"/>
        <v>_</v>
      </c>
      <c r="AH122" s="120" t="str">
        <f t="shared" si="78"/>
        <v>_</v>
      </c>
      <c r="AI122" s="119"/>
      <c r="AJ122" s="117" t="str">
        <f t="shared" si="79"/>
        <v>_</v>
      </c>
      <c r="AK122" s="120" t="str">
        <f t="shared" si="80"/>
        <v>_</v>
      </c>
      <c r="AL122" s="119"/>
      <c r="AM122" s="117">
        <f t="shared" si="81"/>
        <v>99.609500000000011</v>
      </c>
      <c r="AN122" s="120">
        <f t="shared" si="82"/>
        <v>0</v>
      </c>
      <c r="AO122" s="119"/>
      <c r="AS122" s="124"/>
    </row>
    <row r="123" spans="1:45">
      <c r="A123" s="7">
        <v>1</v>
      </c>
      <c r="B123" s="114" t="str">
        <f>VLOOKUP(A123,'Overzicht locaties'!C:D,2,0)</f>
        <v>ROC Technovium</v>
      </c>
      <c r="C123" s="95" t="s">
        <v>171</v>
      </c>
      <c r="D123" s="6"/>
      <c r="E123" s="6" t="s">
        <v>623</v>
      </c>
      <c r="F123" s="95" t="s">
        <v>421</v>
      </c>
      <c r="G123" s="95" t="s">
        <v>294</v>
      </c>
      <c r="H123" s="95">
        <v>1</v>
      </c>
      <c r="I123" s="115" t="str">
        <f t="shared" si="33"/>
        <v xml:space="preserve">Kantoorruimte / vergaderruimte </v>
      </c>
      <c r="J123" s="95" t="s">
        <v>6</v>
      </c>
      <c r="K123" s="116">
        <v>4</v>
      </c>
      <c r="L123" s="115" t="str">
        <f t="shared" si="69"/>
        <v>Tapijt</v>
      </c>
      <c r="M123" s="118">
        <v>65.83</v>
      </c>
      <c r="N123" s="117">
        <f t="shared" si="70"/>
        <v>65.83</v>
      </c>
      <c r="O123" s="149">
        <f t="shared" si="71"/>
        <v>0</v>
      </c>
      <c r="P123" s="119"/>
      <c r="Q123" s="95" t="s">
        <v>87</v>
      </c>
      <c r="R123" s="95"/>
      <c r="S123" s="95"/>
      <c r="T123" s="95"/>
      <c r="U123" s="119"/>
      <c r="V123" s="114" t="str">
        <f t="shared" si="72"/>
        <v>Bureau</v>
      </c>
      <c r="W123" s="114" t="str">
        <f t="shared" si="73"/>
        <v>AQL 7%</v>
      </c>
      <c r="X123" s="119"/>
      <c r="Y123" s="101">
        <v>100</v>
      </c>
      <c r="Z123" s="119"/>
      <c r="AA123" s="117">
        <f>IF(H123="nio","_",(N123/Y123)*VLOOKUP(Q123,Aanpassing_frequenties,3,0))*VLOOKUP(Q123,Aanpassing_frequenties,4,0)</f>
        <v>134.95150000000001</v>
      </c>
      <c r="AB123" s="120">
        <f t="shared" si="74"/>
        <v>0</v>
      </c>
      <c r="AC123" s="119"/>
      <c r="AD123" s="117" t="str">
        <f t="shared" si="75"/>
        <v>_</v>
      </c>
      <c r="AE123" s="120" t="str">
        <f t="shared" si="76"/>
        <v>_</v>
      </c>
      <c r="AF123" s="119"/>
      <c r="AG123" s="117" t="str">
        <f t="shared" si="77"/>
        <v>_</v>
      </c>
      <c r="AH123" s="120" t="str">
        <f t="shared" si="78"/>
        <v>_</v>
      </c>
      <c r="AI123" s="119"/>
      <c r="AJ123" s="117" t="str">
        <f t="shared" si="79"/>
        <v>_</v>
      </c>
      <c r="AK123" s="120" t="str">
        <f t="shared" si="80"/>
        <v>_</v>
      </c>
      <c r="AL123" s="119"/>
      <c r="AM123" s="117">
        <f t="shared" si="81"/>
        <v>134.95150000000001</v>
      </c>
      <c r="AN123" s="120">
        <f t="shared" si="82"/>
        <v>0</v>
      </c>
      <c r="AO123" s="119"/>
      <c r="AS123" s="124"/>
    </row>
    <row r="124" spans="1:45">
      <c r="A124" s="7">
        <v>1</v>
      </c>
      <c r="B124" s="114" t="str">
        <f>VLOOKUP(A124,'Overzicht locaties'!C:D,2,0)</f>
        <v>ROC Technovium</v>
      </c>
      <c r="C124" s="95" t="s">
        <v>172</v>
      </c>
      <c r="D124" s="6"/>
      <c r="E124" s="6"/>
      <c r="F124" s="95" t="s">
        <v>422</v>
      </c>
      <c r="G124" s="95" t="s">
        <v>293</v>
      </c>
      <c r="H124" s="95">
        <v>3</v>
      </c>
      <c r="I124" s="115" t="str">
        <f t="shared" si="33"/>
        <v>Verkeersruimte / Garderobe / Wachtruimte</v>
      </c>
      <c r="J124" s="95" t="s">
        <v>696</v>
      </c>
      <c r="K124" s="116">
        <v>3</v>
      </c>
      <c r="L124" s="115" t="str">
        <f t="shared" si="69"/>
        <v>Harde vloer zonder polymeer beschermlaag, met behandeling</v>
      </c>
      <c r="M124" s="118">
        <v>14.05</v>
      </c>
      <c r="N124" s="117">
        <f t="shared" si="70"/>
        <v>14.05</v>
      </c>
      <c r="O124" s="149">
        <f t="shared" si="71"/>
        <v>0</v>
      </c>
      <c r="P124" s="119"/>
      <c r="Q124" s="95" t="s">
        <v>87</v>
      </c>
      <c r="R124" s="95"/>
      <c r="S124" s="95"/>
      <c r="T124" s="95"/>
      <c r="U124" s="119"/>
      <c r="V124" s="114" t="str">
        <f t="shared" si="72"/>
        <v>Verkeer</v>
      </c>
      <c r="W124" s="114" t="str">
        <f t="shared" si="73"/>
        <v>AQL 7%</v>
      </c>
      <c r="X124" s="119"/>
      <c r="Y124" s="101">
        <v>100</v>
      </c>
      <c r="Z124" s="119"/>
      <c r="AA124" s="117">
        <f>IF(H124="nio","_",(N124/Y124)*VLOOKUP(Q124,Aanpassing_frequenties,3,0))*VLOOKUP(Q124,Aanpassing_frequenties,4,0)</f>
        <v>28.802500000000002</v>
      </c>
      <c r="AB124" s="120">
        <f t="shared" si="74"/>
        <v>0</v>
      </c>
      <c r="AC124" s="119"/>
      <c r="AD124" s="117" t="str">
        <f t="shared" si="75"/>
        <v>_</v>
      </c>
      <c r="AE124" s="120" t="str">
        <f t="shared" si="76"/>
        <v>_</v>
      </c>
      <c r="AF124" s="119"/>
      <c r="AG124" s="117" t="str">
        <f t="shared" si="77"/>
        <v>_</v>
      </c>
      <c r="AH124" s="120" t="str">
        <f t="shared" si="78"/>
        <v>_</v>
      </c>
      <c r="AI124" s="119"/>
      <c r="AJ124" s="117" t="str">
        <f t="shared" si="79"/>
        <v>_</v>
      </c>
      <c r="AK124" s="120" t="str">
        <f t="shared" si="80"/>
        <v>_</v>
      </c>
      <c r="AL124" s="119"/>
      <c r="AM124" s="117">
        <f t="shared" si="81"/>
        <v>28.802500000000002</v>
      </c>
      <c r="AN124" s="120">
        <f t="shared" si="82"/>
        <v>0</v>
      </c>
      <c r="AO124" s="119"/>
      <c r="AS124" s="124"/>
    </row>
    <row r="125" spans="1:45">
      <c r="A125" s="7">
        <v>1</v>
      </c>
      <c r="B125" s="114" t="str">
        <f>VLOOKUP(A125,'Overzicht locaties'!C:D,2,0)</f>
        <v>ROC Technovium</v>
      </c>
      <c r="C125" s="95" t="s">
        <v>172</v>
      </c>
      <c r="D125" s="6"/>
      <c r="E125" s="6"/>
      <c r="F125" s="95" t="s">
        <v>423</v>
      </c>
      <c r="G125" s="95" t="s">
        <v>293</v>
      </c>
      <c r="H125" s="95">
        <v>3</v>
      </c>
      <c r="I125" s="115" t="str">
        <f t="shared" si="33"/>
        <v>Verkeersruimte / Garderobe / Wachtruimte</v>
      </c>
      <c r="J125" s="95" t="s">
        <v>700</v>
      </c>
      <c r="K125" s="116">
        <v>2</v>
      </c>
      <c r="L125" s="115" t="str">
        <f t="shared" si="69"/>
        <v>Harde vloeren zonder extra behandeling</v>
      </c>
      <c r="M125" s="118">
        <v>5.32</v>
      </c>
      <c r="N125" s="117">
        <f t="shared" si="70"/>
        <v>5.32</v>
      </c>
      <c r="O125" s="149">
        <f t="shared" si="71"/>
        <v>0</v>
      </c>
      <c r="P125" s="119"/>
      <c r="Q125" s="95" t="s">
        <v>87</v>
      </c>
      <c r="R125" s="95"/>
      <c r="S125" s="95"/>
      <c r="T125" s="95"/>
      <c r="U125" s="119"/>
      <c r="V125" s="114" t="str">
        <f t="shared" si="72"/>
        <v>Verkeer</v>
      </c>
      <c r="W125" s="114" t="str">
        <f t="shared" si="73"/>
        <v>AQL 7%</v>
      </c>
      <c r="X125" s="119"/>
      <c r="Y125" s="101">
        <v>100</v>
      </c>
      <c r="Z125" s="119"/>
      <c r="AA125" s="117">
        <f>IF(H125="nio","_",(N125/Y125)*VLOOKUP(Q125,Aanpassing_frequenties,3,0))*VLOOKUP(Q125,Aanpassing_frequenties,4,0)</f>
        <v>10.906000000000001</v>
      </c>
      <c r="AB125" s="120">
        <f t="shared" si="74"/>
        <v>0</v>
      </c>
      <c r="AC125" s="119"/>
      <c r="AD125" s="117" t="str">
        <f t="shared" si="75"/>
        <v>_</v>
      </c>
      <c r="AE125" s="120" t="str">
        <f t="shared" si="76"/>
        <v>_</v>
      </c>
      <c r="AF125" s="119"/>
      <c r="AG125" s="117" t="str">
        <f t="shared" si="77"/>
        <v>_</v>
      </c>
      <c r="AH125" s="120" t="str">
        <f t="shared" si="78"/>
        <v>_</v>
      </c>
      <c r="AI125" s="119"/>
      <c r="AJ125" s="117" t="str">
        <f t="shared" si="79"/>
        <v>_</v>
      </c>
      <c r="AK125" s="120" t="str">
        <f t="shared" si="80"/>
        <v>_</v>
      </c>
      <c r="AL125" s="119"/>
      <c r="AM125" s="117">
        <f t="shared" si="81"/>
        <v>10.906000000000001</v>
      </c>
      <c r="AN125" s="120">
        <f t="shared" si="82"/>
        <v>0</v>
      </c>
      <c r="AO125" s="119"/>
      <c r="AS125" s="124"/>
    </row>
    <row r="126" spans="1:45">
      <c r="A126" s="7">
        <v>1</v>
      </c>
      <c r="B126" s="114" t="str">
        <f>VLOOKUP(A126,'Overzicht locaties'!C:D,2,0)</f>
        <v>ROC Technovium</v>
      </c>
      <c r="C126" s="95" t="s">
        <v>172</v>
      </c>
      <c r="D126" s="6"/>
      <c r="E126" s="6"/>
      <c r="F126" s="95" t="s">
        <v>424</v>
      </c>
      <c r="G126" s="95" t="s">
        <v>293</v>
      </c>
      <c r="H126" s="95">
        <v>3</v>
      </c>
      <c r="I126" s="115" t="str">
        <f t="shared" si="33"/>
        <v>Verkeersruimte / Garderobe / Wachtruimte</v>
      </c>
      <c r="J126" s="95" t="s">
        <v>702</v>
      </c>
      <c r="K126" s="116">
        <v>2</v>
      </c>
      <c r="L126" s="115" t="str">
        <f t="shared" si="69"/>
        <v>Harde vloeren zonder extra behandeling</v>
      </c>
      <c r="M126" s="118">
        <v>6</v>
      </c>
      <c r="N126" s="117">
        <f t="shared" si="70"/>
        <v>6</v>
      </c>
      <c r="O126" s="149">
        <f t="shared" si="71"/>
        <v>0</v>
      </c>
      <c r="P126" s="119"/>
      <c r="Q126" s="95" t="s">
        <v>87</v>
      </c>
      <c r="R126" s="95"/>
      <c r="S126" s="95"/>
      <c r="T126" s="95"/>
      <c r="U126" s="119"/>
      <c r="V126" s="114" t="str">
        <f t="shared" si="72"/>
        <v>Verkeer</v>
      </c>
      <c r="W126" s="114" t="str">
        <f t="shared" si="73"/>
        <v>AQL 7%</v>
      </c>
      <c r="X126" s="119"/>
      <c r="Y126" s="101">
        <v>100</v>
      </c>
      <c r="Z126" s="119"/>
      <c r="AA126" s="117">
        <f>IF(H126="nio","_",(N126/Y126)*VLOOKUP(Q126,Aanpassing_frequenties,3,0))*VLOOKUP(Q126,Aanpassing_frequenties,4,0)</f>
        <v>12.299999999999999</v>
      </c>
      <c r="AB126" s="120">
        <f t="shared" si="74"/>
        <v>0</v>
      </c>
      <c r="AC126" s="119"/>
      <c r="AD126" s="117" t="str">
        <f t="shared" si="75"/>
        <v>_</v>
      </c>
      <c r="AE126" s="120" t="str">
        <f t="shared" si="76"/>
        <v>_</v>
      </c>
      <c r="AF126" s="119"/>
      <c r="AG126" s="117" t="str">
        <f t="shared" si="77"/>
        <v>_</v>
      </c>
      <c r="AH126" s="120" t="str">
        <f t="shared" si="78"/>
        <v>_</v>
      </c>
      <c r="AI126" s="119"/>
      <c r="AJ126" s="117" t="str">
        <f t="shared" si="79"/>
        <v>_</v>
      </c>
      <c r="AK126" s="120" t="str">
        <f t="shared" si="80"/>
        <v>_</v>
      </c>
      <c r="AL126" s="119"/>
      <c r="AM126" s="117">
        <f t="shared" si="81"/>
        <v>12.299999999999999</v>
      </c>
      <c r="AN126" s="120">
        <f t="shared" si="82"/>
        <v>0</v>
      </c>
      <c r="AO126" s="119"/>
      <c r="AS126" s="124"/>
    </row>
    <row r="127" spans="1:45">
      <c r="A127" s="7">
        <v>1</v>
      </c>
      <c r="B127" s="114" t="str">
        <f>VLOOKUP(A127,'Overzicht locaties'!C:D,2,0)</f>
        <v>ROC Technovium</v>
      </c>
      <c r="C127" s="95" t="s">
        <v>172</v>
      </c>
      <c r="D127" s="6"/>
      <c r="E127" s="6"/>
      <c r="F127" s="95" t="s">
        <v>425</v>
      </c>
      <c r="G127" s="95" t="s">
        <v>293</v>
      </c>
      <c r="H127" s="95">
        <v>3</v>
      </c>
      <c r="I127" s="115" t="str">
        <f t="shared" si="33"/>
        <v>Verkeersruimte / Garderobe / Wachtruimte</v>
      </c>
      <c r="J127" s="95" t="s">
        <v>696</v>
      </c>
      <c r="K127" s="116">
        <v>3</v>
      </c>
      <c r="L127" s="115" t="str">
        <f t="shared" si="69"/>
        <v>Harde vloer zonder polymeer beschermlaag, met behandeling</v>
      </c>
      <c r="M127" s="118">
        <v>250</v>
      </c>
      <c r="N127" s="117">
        <f t="shared" si="70"/>
        <v>250</v>
      </c>
      <c r="O127" s="149">
        <f t="shared" si="71"/>
        <v>0</v>
      </c>
      <c r="P127" s="119"/>
      <c r="Q127" s="95" t="s">
        <v>87</v>
      </c>
      <c r="R127" s="95"/>
      <c r="S127" s="95"/>
      <c r="T127" s="95"/>
      <c r="U127" s="119"/>
      <c r="V127" s="114" t="str">
        <f t="shared" si="72"/>
        <v>Verkeer</v>
      </c>
      <c r="W127" s="114" t="str">
        <f t="shared" si="73"/>
        <v>AQL 7%</v>
      </c>
      <c r="X127" s="119"/>
      <c r="Y127" s="101">
        <v>100</v>
      </c>
      <c r="Z127" s="119"/>
      <c r="AA127" s="117">
        <f>IF(H127="nio","_",(N127/Y127)*VLOOKUP(Q127,Aanpassing_frequenties,3,0))*VLOOKUP(Q127,Aanpassing_frequenties,4,0)</f>
        <v>512.5</v>
      </c>
      <c r="AB127" s="120">
        <f t="shared" si="74"/>
        <v>0</v>
      </c>
      <c r="AC127" s="119"/>
      <c r="AD127" s="117" t="str">
        <f t="shared" si="75"/>
        <v>_</v>
      </c>
      <c r="AE127" s="120" t="str">
        <f t="shared" si="76"/>
        <v>_</v>
      </c>
      <c r="AF127" s="119"/>
      <c r="AG127" s="117" t="str">
        <f t="shared" si="77"/>
        <v>_</v>
      </c>
      <c r="AH127" s="120" t="str">
        <f t="shared" si="78"/>
        <v>_</v>
      </c>
      <c r="AI127" s="119"/>
      <c r="AJ127" s="117" t="str">
        <f t="shared" si="79"/>
        <v>_</v>
      </c>
      <c r="AK127" s="120" t="str">
        <f t="shared" si="80"/>
        <v>_</v>
      </c>
      <c r="AL127" s="119"/>
      <c r="AM127" s="117">
        <f t="shared" si="81"/>
        <v>512.5</v>
      </c>
      <c r="AN127" s="120">
        <f t="shared" si="82"/>
        <v>0</v>
      </c>
      <c r="AO127" s="119"/>
      <c r="AS127" s="124"/>
    </row>
    <row r="128" spans="1:45">
      <c r="A128" s="7">
        <v>1</v>
      </c>
      <c r="B128" s="114" t="str">
        <f>VLOOKUP(A128,'Overzicht locaties'!C:D,2,0)</f>
        <v>ROC Technovium</v>
      </c>
      <c r="C128" s="95" t="s">
        <v>172</v>
      </c>
      <c r="D128" s="6"/>
      <c r="E128" s="6" t="s">
        <v>624</v>
      </c>
      <c r="F128" s="95" t="s">
        <v>426</v>
      </c>
      <c r="G128" s="95" t="s">
        <v>693</v>
      </c>
      <c r="H128" s="95" t="s">
        <v>72</v>
      </c>
      <c r="I128" s="115" t="str">
        <f t="shared" si="33"/>
        <v>niet in onderhoud</v>
      </c>
      <c r="J128" s="95" t="s">
        <v>696</v>
      </c>
      <c r="K128" s="116">
        <v>3</v>
      </c>
      <c r="L128" s="115" t="str">
        <f t="shared" si="69"/>
        <v>Harde vloer zonder polymeer beschermlaag, met behandeling</v>
      </c>
      <c r="M128" s="118">
        <v>37.950000000000003</v>
      </c>
      <c r="N128" s="117">
        <f t="shared" si="70"/>
        <v>0</v>
      </c>
      <c r="O128" s="149">
        <f t="shared" si="71"/>
        <v>37.950000000000003</v>
      </c>
      <c r="P128" s="119"/>
      <c r="Q128" s="95"/>
      <c r="R128" s="95"/>
      <c r="S128" s="95"/>
      <c r="T128" s="95"/>
      <c r="U128" s="119"/>
      <c r="V128" s="114" t="str">
        <f t="shared" si="72"/>
        <v>_</v>
      </c>
      <c r="W128" s="114" t="str">
        <f t="shared" si="73"/>
        <v>_</v>
      </c>
      <c r="X128" s="119"/>
      <c r="Y128" s="101">
        <v>100</v>
      </c>
      <c r="Z128" s="119"/>
      <c r="AA128" s="117" t="e">
        <f>IF(H128="nio","_",(N128/Y128)*VLOOKUP(Q128,Aanpassing_frequenties,3,0))*VLOOKUP(Q128,Aanpassing_frequenties,4,0)</f>
        <v>#VALUE!</v>
      </c>
      <c r="AB128" s="120" t="str">
        <f t="shared" si="74"/>
        <v>_</v>
      </c>
      <c r="AC128" s="119"/>
      <c r="AD128" s="117" t="str">
        <f t="shared" si="75"/>
        <v>_</v>
      </c>
      <c r="AE128" s="120" t="str">
        <f t="shared" si="76"/>
        <v>_</v>
      </c>
      <c r="AF128" s="119"/>
      <c r="AG128" s="117" t="str">
        <f t="shared" si="77"/>
        <v>_</v>
      </c>
      <c r="AH128" s="120" t="str">
        <f t="shared" si="78"/>
        <v>_</v>
      </c>
      <c r="AI128" s="119"/>
      <c r="AJ128" s="117" t="str">
        <f t="shared" si="79"/>
        <v>_</v>
      </c>
      <c r="AK128" s="120" t="str">
        <f t="shared" si="80"/>
        <v>_</v>
      </c>
      <c r="AL128" s="119"/>
      <c r="AM128" s="117" t="str">
        <f t="shared" si="81"/>
        <v>_</v>
      </c>
      <c r="AN128" s="120" t="str">
        <f t="shared" si="82"/>
        <v>_</v>
      </c>
      <c r="AO128" s="119"/>
      <c r="AS128" s="124"/>
    </row>
    <row r="129" spans="1:45">
      <c r="A129" s="7">
        <v>1</v>
      </c>
      <c r="B129" s="114" t="str">
        <f>VLOOKUP(A129,'Overzicht locaties'!C:D,2,0)</f>
        <v>ROC Technovium</v>
      </c>
      <c r="C129" s="95" t="s">
        <v>172</v>
      </c>
      <c r="D129" s="6"/>
      <c r="E129" s="6" t="s">
        <v>625</v>
      </c>
      <c r="F129" s="95" t="s">
        <v>427</v>
      </c>
      <c r="G129" s="95" t="s">
        <v>294</v>
      </c>
      <c r="H129" s="95">
        <v>1</v>
      </c>
      <c r="I129" s="115" t="str">
        <f t="shared" si="33"/>
        <v xml:space="preserve">Kantoorruimte / vergaderruimte </v>
      </c>
      <c r="J129" s="95" t="s">
        <v>6</v>
      </c>
      <c r="K129" s="116">
        <v>4</v>
      </c>
      <c r="L129" s="115" t="str">
        <f t="shared" si="69"/>
        <v>Tapijt</v>
      </c>
      <c r="M129" s="118">
        <v>12.56</v>
      </c>
      <c r="N129" s="117">
        <f t="shared" si="70"/>
        <v>12.56</v>
      </c>
      <c r="O129" s="149">
        <f t="shared" si="71"/>
        <v>0</v>
      </c>
      <c r="P129" s="119"/>
      <c r="Q129" s="95" t="s">
        <v>87</v>
      </c>
      <c r="R129" s="95"/>
      <c r="S129" s="95"/>
      <c r="T129" s="95"/>
      <c r="U129" s="119"/>
      <c r="V129" s="114" t="str">
        <f t="shared" si="72"/>
        <v>Bureau</v>
      </c>
      <c r="W129" s="114" t="str">
        <f t="shared" si="73"/>
        <v>AQL 7%</v>
      </c>
      <c r="X129" s="119"/>
      <c r="Y129" s="101">
        <v>100</v>
      </c>
      <c r="Z129" s="119"/>
      <c r="AA129" s="117">
        <f>IF(H129="nio","_",(N129/Y129)*VLOOKUP(Q129,Aanpassing_frequenties,3,0))*VLOOKUP(Q129,Aanpassing_frequenties,4,0)</f>
        <v>25.748000000000005</v>
      </c>
      <c r="AB129" s="120">
        <f t="shared" si="74"/>
        <v>0</v>
      </c>
      <c r="AC129" s="119"/>
      <c r="AD129" s="117" t="str">
        <f t="shared" si="75"/>
        <v>_</v>
      </c>
      <c r="AE129" s="120" t="str">
        <f t="shared" si="76"/>
        <v>_</v>
      </c>
      <c r="AF129" s="119"/>
      <c r="AG129" s="117" t="str">
        <f t="shared" si="77"/>
        <v>_</v>
      </c>
      <c r="AH129" s="120" t="str">
        <f t="shared" si="78"/>
        <v>_</v>
      </c>
      <c r="AI129" s="119"/>
      <c r="AJ129" s="117" t="str">
        <f t="shared" si="79"/>
        <v>_</v>
      </c>
      <c r="AK129" s="120" t="str">
        <f t="shared" si="80"/>
        <v>_</v>
      </c>
      <c r="AL129" s="119"/>
      <c r="AM129" s="117">
        <f t="shared" si="81"/>
        <v>25.748000000000005</v>
      </c>
      <c r="AN129" s="120">
        <f t="shared" si="82"/>
        <v>0</v>
      </c>
      <c r="AO129" s="119"/>
      <c r="AS129" s="124"/>
    </row>
    <row r="130" spans="1:45">
      <c r="A130" s="7">
        <v>1</v>
      </c>
      <c r="B130" s="114" t="str">
        <f>VLOOKUP(A130,'Overzicht locaties'!C:D,2,0)</f>
        <v>ROC Technovium</v>
      </c>
      <c r="C130" s="95" t="s">
        <v>172</v>
      </c>
      <c r="D130" s="6"/>
      <c r="E130" s="6" t="s">
        <v>626</v>
      </c>
      <c r="F130" s="95" t="s">
        <v>428</v>
      </c>
      <c r="G130" s="95" t="s">
        <v>294</v>
      </c>
      <c r="H130" s="95">
        <v>1</v>
      </c>
      <c r="I130" s="115" t="str">
        <f t="shared" si="33"/>
        <v xml:space="preserve">Kantoorruimte / vergaderruimte </v>
      </c>
      <c r="J130" s="95" t="s">
        <v>6</v>
      </c>
      <c r="K130" s="116">
        <v>4</v>
      </c>
      <c r="L130" s="115" t="str">
        <f t="shared" si="69"/>
        <v>Tapijt</v>
      </c>
      <c r="M130" s="118">
        <v>27.74</v>
      </c>
      <c r="N130" s="117">
        <f t="shared" si="70"/>
        <v>27.74</v>
      </c>
      <c r="O130" s="149">
        <f t="shared" si="71"/>
        <v>0</v>
      </c>
      <c r="P130" s="119"/>
      <c r="Q130" s="95" t="s">
        <v>87</v>
      </c>
      <c r="R130" s="95"/>
      <c r="S130" s="95"/>
      <c r="T130" s="95"/>
      <c r="U130" s="119"/>
      <c r="V130" s="114" t="str">
        <f t="shared" si="72"/>
        <v>Bureau</v>
      </c>
      <c r="W130" s="114" t="str">
        <f t="shared" si="73"/>
        <v>AQL 7%</v>
      </c>
      <c r="X130" s="119"/>
      <c r="Y130" s="101">
        <v>100</v>
      </c>
      <c r="Z130" s="119"/>
      <c r="AA130" s="117">
        <f>IF(H130="nio","_",(N130/Y130)*VLOOKUP(Q130,Aanpassing_frequenties,3,0))*VLOOKUP(Q130,Aanpassing_frequenties,4,0)</f>
        <v>56.866999999999997</v>
      </c>
      <c r="AB130" s="120">
        <f t="shared" si="74"/>
        <v>0</v>
      </c>
      <c r="AC130" s="119"/>
      <c r="AD130" s="117" t="str">
        <f t="shared" si="75"/>
        <v>_</v>
      </c>
      <c r="AE130" s="120" t="str">
        <f t="shared" si="76"/>
        <v>_</v>
      </c>
      <c r="AF130" s="119"/>
      <c r="AG130" s="117" t="str">
        <f t="shared" si="77"/>
        <v>_</v>
      </c>
      <c r="AH130" s="120" t="str">
        <f t="shared" si="78"/>
        <v>_</v>
      </c>
      <c r="AI130" s="119"/>
      <c r="AJ130" s="117" t="str">
        <f t="shared" si="79"/>
        <v>_</v>
      </c>
      <c r="AK130" s="120" t="str">
        <f t="shared" si="80"/>
        <v>_</v>
      </c>
      <c r="AL130" s="119"/>
      <c r="AM130" s="117">
        <f t="shared" si="81"/>
        <v>56.866999999999997</v>
      </c>
      <c r="AN130" s="120">
        <f t="shared" si="82"/>
        <v>0</v>
      </c>
      <c r="AO130" s="119"/>
      <c r="AS130" s="124"/>
    </row>
    <row r="131" spans="1:45">
      <c r="A131" s="7">
        <v>1</v>
      </c>
      <c r="B131" s="114" t="str">
        <f>VLOOKUP(A131,'Overzicht locaties'!C:D,2,0)</f>
        <v>ROC Technovium</v>
      </c>
      <c r="C131" s="95" t="s">
        <v>172</v>
      </c>
      <c r="D131" s="6"/>
      <c r="E131" s="6" t="s">
        <v>627</v>
      </c>
      <c r="F131" s="95" t="s">
        <v>231</v>
      </c>
      <c r="G131" s="95" t="s">
        <v>294</v>
      </c>
      <c r="H131" s="95">
        <v>1</v>
      </c>
      <c r="I131" s="115" t="str">
        <f t="shared" si="33"/>
        <v xml:space="preserve">Kantoorruimte / vergaderruimte </v>
      </c>
      <c r="J131" s="95" t="s">
        <v>6</v>
      </c>
      <c r="K131" s="116">
        <v>4</v>
      </c>
      <c r="L131" s="115" t="str">
        <f t="shared" si="69"/>
        <v>Tapijt</v>
      </c>
      <c r="M131" s="118">
        <v>12.55</v>
      </c>
      <c r="N131" s="117">
        <f t="shared" si="70"/>
        <v>12.55</v>
      </c>
      <c r="O131" s="149">
        <f t="shared" si="71"/>
        <v>0</v>
      </c>
      <c r="P131" s="119"/>
      <c r="Q131" s="95" t="s">
        <v>87</v>
      </c>
      <c r="R131" s="95"/>
      <c r="S131" s="95"/>
      <c r="T131" s="95"/>
      <c r="U131" s="119"/>
      <c r="V131" s="114" t="str">
        <f t="shared" si="72"/>
        <v>Bureau</v>
      </c>
      <c r="W131" s="114" t="str">
        <f t="shared" si="73"/>
        <v>AQL 7%</v>
      </c>
      <c r="X131" s="119"/>
      <c r="Y131" s="101">
        <v>100</v>
      </c>
      <c r="Z131" s="119"/>
      <c r="AA131" s="117">
        <f>IF(H131="nio","_",(N131/Y131)*VLOOKUP(Q131,Aanpassing_frequenties,3,0))*VLOOKUP(Q131,Aanpassing_frequenties,4,0)</f>
        <v>25.727499999999999</v>
      </c>
      <c r="AB131" s="120">
        <f t="shared" si="74"/>
        <v>0</v>
      </c>
      <c r="AC131" s="119"/>
      <c r="AD131" s="117" t="str">
        <f t="shared" si="75"/>
        <v>_</v>
      </c>
      <c r="AE131" s="120" t="str">
        <f t="shared" si="76"/>
        <v>_</v>
      </c>
      <c r="AF131" s="119"/>
      <c r="AG131" s="117" t="str">
        <f t="shared" si="77"/>
        <v>_</v>
      </c>
      <c r="AH131" s="120" t="str">
        <f t="shared" si="78"/>
        <v>_</v>
      </c>
      <c r="AI131" s="119"/>
      <c r="AJ131" s="117" t="str">
        <f t="shared" si="79"/>
        <v>_</v>
      </c>
      <c r="AK131" s="120" t="str">
        <f t="shared" si="80"/>
        <v>_</v>
      </c>
      <c r="AL131" s="119"/>
      <c r="AM131" s="117">
        <f t="shared" si="81"/>
        <v>25.727499999999999</v>
      </c>
      <c r="AN131" s="120">
        <f t="shared" si="82"/>
        <v>0</v>
      </c>
      <c r="AO131" s="119"/>
      <c r="AS131" s="124"/>
    </row>
    <row r="132" spans="1:45">
      <c r="A132" s="7">
        <v>1</v>
      </c>
      <c r="B132" s="114" t="str">
        <f>VLOOKUP(A132,'Overzicht locaties'!C:D,2,0)</f>
        <v>ROC Technovium</v>
      </c>
      <c r="C132" s="95" t="s">
        <v>172</v>
      </c>
      <c r="D132" s="6"/>
      <c r="E132" s="6" t="s">
        <v>628</v>
      </c>
      <c r="F132" s="95" t="s">
        <v>161</v>
      </c>
      <c r="G132" s="95" t="s">
        <v>294</v>
      </c>
      <c r="H132" s="95">
        <v>1</v>
      </c>
      <c r="I132" s="115" t="str">
        <f t="shared" si="33"/>
        <v xml:space="preserve">Kantoorruimte / vergaderruimte </v>
      </c>
      <c r="J132" s="95" t="s">
        <v>6</v>
      </c>
      <c r="K132" s="116">
        <v>4</v>
      </c>
      <c r="L132" s="115" t="str">
        <f t="shared" si="69"/>
        <v>Tapijt</v>
      </c>
      <c r="M132" s="118">
        <v>27.65</v>
      </c>
      <c r="N132" s="117">
        <f t="shared" si="70"/>
        <v>27.65</v>
      </c>
      <c r="O132" s="149">
        <f t="shared" si="71"/>
        <v>0</v>
      </c>
      <c r="P132" s="119"/>
      <c r="Q132" s="95" t="s">
        <v>87</v>
      </c>
      <c r="R132" s="95"/>
      <c r="S132" s="95"/>
      <c r="T132" s="95"/>
      <c r="U132" s="119"/>
      <c r="V132" s="114" t="str">
        <f t="shared" si="72"/>
        <v>Bureau</v>
      </c>
      <c r="W132" s="114" t="str">
        <f t="shared" si="73"/>
        <v>AQL 7%</v>
      </c>
      <c r="X132" s="119"/>
      <c r="Y132" s="101">
        <v>100</v>
      </c>
      <c r="Z132" s="119"/>
      <c r="AA132" s="117">
        <f>IF(H132="nio","_",(N132/Y132)*VLOOKUP(Q132,Aanpassing_frequenties,3,0))*VLOOKUP(Q132,Aanpassing_frequenties,4,0)</f>
        <v>56.68249999999999</v>
      </c>
      <c r="AB132" s="120">
        <f t="shared" si="74"/>
        <v>0</v>
      </c>
      <c r="AC132" s="119"/>
      <c r="AD132" s="117" t="str">
        <f t="shared" si="75"/>
        <v>_</v>
      </c>
      <c r="AE132" s="120" t="str">
        <f t="shared" si="76"/>
        <v>_</v>
      </c>
      <c r="AF132" s="119"/>
      <c r="AG132" s="117" t="str">
        <f t="shared" si="77"/>
        <v>_</v>
      </c>
      <c r="AH132" s="120" t="str">
        <f t="shared" si="78"/>
        <v>_</v>
      </c>
      <c r="AI132" s="119"/>
      <c r="AJ132" s="117" t="str">
        <f t="shared" si="79"/>
        <v>_</v>
      </c>
      <c r="AK132" s="120" t="str">
        <f t="shared" si="80"/>
        <v>_</v>
      </c>
      <c r="AL132" s="119"/>
      <c r="AM132" s="117">
        <f t="shared" si="81"/>
        <v>56.68249999999999</v>
      </c>
      <c r="AN132" s="120">
        <f t="shared" si="82"/>
        <v>0</v>
      </c>
      <c r="AO132" s="119"/>
      <c r="AS132" s="124"/>
    </row>
    <row r="133" spans="1:45">
      <c r="A133" s="7">
        <v>1</v>
      </c>
      <c r="B133" s="114" t="str">
        <f>VLOOKUP(A133,'Overzicht locaties'!C:D,2,0)</f>
        <v>ROC Technovium</v>
      </c>
      <c r="C133" s="95" t="s">
        <v>172</v>
      </c>
      <c r="D133" s="6"/>
      <c r="E133" s="6" t="s">
        <v>629</v>
      </c>
      <c r="F133" s="95" t="s">
        <v>429</v>
      </c>
      <c r="G133" s="95" t="s">
        <v>294</v>
      </c>
      <c r="H133" s="95">
        <v>1</v>
      </c>
      <c r="I133" s="115" t="str">
        <f t="shared" si="33"/>
        <v xml:space="preserve">Kantoorruimte / vergaderruimte </v>
      </c>
      <c r="J133" s="95" t="s">
        <v>6</v>
      </c>
      <c r="K133" s="116">
        <v>4</v>
      </c>
      <c r="L133" s="115" t="str">
        <f t="shared" si="69"/>
        <v>Tapijt</v>
      </c>
      <c r="M133" s="118">
        <v>7.4</v>
      </c>
      <c r="N133" s="117">
        <f t="shared" si="70"/>
        <v>7.4</v>
      </c>
      <c r="O133" s="149">
        <f t="shared" si="71"/>
        <v>0</v>
      </c>
      <c r="P133" s="119"/>
      <c r="Q133" s="95" t="s">
        <v>87</v>
      </c>
      <c r="R133" s="95"/>
      <c r="S133" s="95"/>
      <c r="T133" s="95"/>
      <c r="U133" s="119"/>
      <c r="V133" s="114" t="str">
        <f t="shared" si="72"/>
        <v>Bureau</v>
      </c>
      <c r="W133" s="114" t="str">
        <f t="shared" si="73"/>
        <v>AQL 7%</v>
      </c>
      <c r="X133" s="119"/>
      <c r="Y133" s="101">
        <v>100</v>
      </c>
      <c r="Z133" s="119"/>
      <c r="AA133" s="117">
        <f>IF(H133="nio","_",(N133/Y133)*VLOOKUP(Q133,Aanpassing_frequenties,3,0))*VLOOKUP(Q133,Aanpassing_frequenties,4,0)</f>
        <v>15.170000000000002</v>
      </c>
      <c r="AB133" s="120">
        <f t="shared" si="74"/>
        <v>0</v>
      </c>
      <c r="AC133" s="119"/>
      <c r="AD133" s="117" t="str">
        <f t="shared" si="75"/>
        <v>_</v>
      </c>
      <c r="AE133" s="120" t="str">
        <f t="shared" si="76"/>
        <v>_</v>
      </c>
      <c r="AF133" s="119"/>
      <c r="AG133" s="117" t="str">
        <f t="shared" si="77"/>
        <v>_</v>
      </c>
      <c r="AH133" s="120" t="str">
        <f t="shared" si="78"/>
        <v>_</v>
      </c>
      <c r="AI133" s="119"/>
      <c r="AJ133" s="117" t="str">
        <f t="shared" si="79"/>
        <v>_</v>
      </c>
      <c r="AK133" s="120" t="str">
        <f t="shared" si="80"/>
        <v>_</v>
      </c>
      <c r="AL133" s="119"/>
      <c r="AM133" s="117">
        <f t="shared" si="81"/>
        <v>15.170000000000002</v>
      </c>
      <c r="AN133" s="120">
        <f t="shared" si="82"/>
        <v>0</v>
      </c>
      <c r="AO133" s="119"/>
      <c r="AS133" s="124"/>
    </row>
    <row r="134" spans="1:45">
      <c r="A134" s="7">
        <v>1</v>
      </c>
      <c r="B134" s="114" t="str">
        <f>VLOOKUP(A134,'Overzicht locaties'!C:D,2,0)</f>
        <v>ROC Technovium</v>
      </c>
      <c r="C134" s="95" t="s">
        <v>172</v>
      </c>
      <c r="D134" s="6"/>
      <c r="E134" s="6" t="s">
        <v>630</v>
      </c>
      <c r="F134" s="95" t="s">
        <v>430</v>
      </c>
      <c r="G134" s="95" t="s">
        <v>294</v>
      </c>
      <c r="H134" s="95">
        <v>1</v>
      </c>
      <c r="I134" s="115" t="str">
        <f t="shared" si="33"/>
        <v xml:space="preserve">Kantoorruimte / vergaderruimte </v>
      </c>
      <c r="J134" s="95" t="s">
        <v>6</v>
      </c>
      <c r="K134" s="116">
        <v>4</v>
      </c>
      <c r="L134" s="115" t="str">
        <f t="shared" si="69"/>
        <v>Tapijt</v>
      </c>
      <c r="M134" s="118">
        <v>20.25</v>
      </c>
      <c r="N134" s="117">
        <f t="shared" si="70"/>
        <v>20.25</v>
      </c>
      <c r="O134" s="149">
        <f t="shared" si="71"/>
        <v>0</v>
      </c>
      <c r="P134" s="119"/>
      <c r="Q134" s="95" t="s">
        <v>87</v>
      </c>
      <c r="R134" s="95"/>
      <c r="S134" s="95"/>
      <c r="T134" s="95"/>
      <c r="U134" s="119"/>
      <c r="V134" s="114" t="str">
        <f t="shared" si="72"/>
        <v>Bureau</v>
      </c>
      <c r="W134" s="114" t="str">
        <f t="shared" si="73"/>
        <v>AQL 7%</v>
      </c>
      <c r="X134" s="119"/>
      <c r="Y134" s="101">
        <v>100</v>
      </c>
      <c r="Z134" s="119"/>
      <c r="AA134" s="117">
        <f>IF(H134="nio","_",(N134/Y134)*VLOOKUP(Q134,Aanpassing_frequenties,3,0))*VLOOKUP(Q134,Aanpassing_frequenties,4,0)</f>
        <v>41.512500000000003</v>
      </c>
      <c r="AB134" s="120">
        <f t="shared" si="74"/>
        <v>0</v>
      </c>
      <c r="AC134" s="119"/>
      <c r="AD134" s="117" t="str">
        <f t="shared" si="75"/>
        <v>_</v>
      </c>
      <c r="AE134" s="120" t="str">
        <f t="shared" si="76"/>
        <v>_</v>
      </c>
      <c r="AF134" s="119"/>
      <c r="AG134" s="117" t="str">
        <f t="shared" si="77"/>
        <v>_</v>
      </c>
      <c r="AH134" s="120" t="str">
        <f t="shared" si="78"/>
        <v>_</v>
      </c>
      <c r="AI134" s="119"/>
      <c r="AJ134" s="117" t="str">
        <f t="shared" si="79"/>
        <v>_</v>
      </c>
      <c r="AK134" s="120" t="str">
        <f t="shared" si="80"/>
        <v>_</v>
      </c>
      <c r="AL134" s="119"/>
      <c r="AM134" s="117">
        <f t="shared" si="81"/>
        <v>41.512500000000003</v>
      </c>
      <c r="AN134" s="120">
        <f t="shared" si="82"/>
        <v>0</v>
      </c>
      <c r="AO134" s="119"/>
      <c r="AS134" s="124"/>
    </row>
    <row r="135" spans="1:45">
      <c r="A135" s="7">
        <v>1</v>
      </c>
      <c r="B135" s="114" t="str">
        <f>VLOOKUP(A135,'Overzicht locaties'!C:D,2,0)</f>
        <v>ROC Technovium</v>
      </c>
      <c r="C135" s="95" t="s">
        <v>172</v>
      </c>
      <c r="D135" s="6"/>
      <c r="E135" s="6" t="s">
        <v>631</v>
      </c>
      <c r="F135" s="95" t="s">
        <v>431</v>
      </c>
      <c r="G135" s="95" t="s">
        <v>294</v>
      </c>
      <c r="H135" s="95">
        <v>1</v>
      </c>
      <c r="I135" s="115" t="str">
        <f t="shared" si="33"/>
        <v xml:space="preserve">Kantoorruimte / vergaderruimte </v>
      </c>
      <c r="J135" s="95" t="s">
        <v>6</v>
      </c>
      <c r="K135" s="116">
        <v>4</v>
      </c>
      <c r="L135" s="115" t="str">
        <f t="shared" si="69"/>
        <v>Tapijt</v>
      </c>
      <c r="M135" s="118">
        <v>29.12</v>
      </c>
      <c r="N135" s="117">
        <f t="shared" si="70"/>
        <v>29.12</v>
      </c>
      <c r="O135" s="149">
        <f t="shared" si="71"/>
        <v>0</v>
      </c>
      <c r="P135" s="119"/>
      <c r="Q135" s="95" t="s">
        <v>87</v>
      </c>
      <c r="R135" s="95"/>
      <c r="S135" s="95"/>
      <c r="T135" s="95"/>
      <c r="U135" s="119"/>
      <c r="V135" s="114" t="str">
        <f t="shared" si="72"/>
        <v>Bureau</v>
      </c>
      <c r="W135" s="114" t="str">
        <f t="shared" si="73"/>
        <v>AQL 7%</v>
      </c>
      <c r="X135" s="119"/>
      <c r="Y135" s="101">
        <v>100</v>
      </c>
      <c r="Z135" s="119"/>
      <c r="AA135" s="117">
        <f>IF(H135="nio","_",(N135/Y135)*VLOOKUP(Q135,Aanpassing_frequenties,3,0))*VLOOKUP(Q135,Aanpassing_frequenties,4,0)</f>
        <v>59.696000000000005</v>
      </c>
      <c r="AB135" s="120">
        <f t="shared" si="74"/>
        <v>0</v>
      </c>
      <c r="AC135" s="119"/>
      <c r="AD135" s="117" t="str">
        <f t="shared" si="75"/>
        <v>_</v>
      </c>
      <c r="AE135" s="120" t="str">
        <f t="shared" si="76"/>
        <v>_</v>
      </c>
      <c r="AF135" s="119"/>
      <c r="AG135" s="117" t="str">
        <f t="shared" si="77"/>
        <v>_</v>
      </c>
      <c r="AH135" s="120" t="str">
        <f t="shared" si="78"/>
        <v>_</v>
      </c>
      <c r="AI135" s="119"/>
      <c r="AJ135" s="117" t="str">
        <f t="shared" si="79"/>
        <v>_</v>
      </c>
      <c r="AK135" s="120" t="str">
        <f t="shared" si="80"/>
        <v>_</v>
      </c>
      <c r="AL135" s="119"/>
      <c r="AM135" s="117">
        <f t="shared" si="81"/>
        <v>59.696000000000005</v>
      </c>
      <c r="AN135" s="120">
        <f t="shared" si="82"/>
        <v>0</v>
      </c>
      <c r="AO135" s="119"/>
      <c r="AS135" s="124"/>
    </row>
    <row r="136" spans="1:45">
      <c r="A136" s="7">
        <v>1</v>
      </c>
      <c r="B136" s="114" t="str">
        <f>VLOOKUP(A136,'Overzicht locaties'!C:D,2,0)</f>
        <v>ROC Technovium</v>
      </c>
      <c r="C136" s="95" t="s">
        <v>172</v>
      </c>
      <c r="D136" s="6"/>
      <c r="E136" s="6" t="s">
        <v>632</v>
      </c>
      <c r="F136" s="95" t="s">
        <v>432</v>
      </c>
      <c r="G136" s="95" t="s">
        <v>294</v>
      </c>
      <c r="H136" s="95">
        <v>7</v>
      </c>
      <c r="I136" s="115" t="str">
        <f t="shared" si="33"/>
        <v>Leslokalen praktijk</v>
      </c>
      <c r="J136" s="95" t="s">
        <v>696</v>
      </c>
      <c r="K136" s="116">
        <v>3</v>
      </c>
      <c r="L136" s="115" t="str">
        <f t="shared" si="69"/>
        <v>Harde vloer zonder polymeer beschermlaag, met behandeling</v>
      </c>
      <c r="M136" s="118">
        <v>60.7</v>
      </c>
      <c r="N136" s="117">
        <f t="shared" si="70"/>
        <v>60.7</v>
      </c>
      <c r="O136" s="149">
        <f t="shared" si="71"/>
        <v>0</v>
      </c>
      <c r="P136" s="119"/>
      <c r="Q136" s="95" t="s">
        <v>95</v>
      </c>
      <c r="R136" s="95"/>
      <c r="S136" s="95"/>
      <c r="T136" s="95"/>
      <c r="U136" s="119"/>
      <c r="V136" s="114" t="str">
        <f t="shared" si="72"/>
        <v>Les</v>
      </c>
      <c r="W136" s="114" t="str">
        <f t="shared" si="73"/>
        <v>AQL 7%</v>
      </c>
      <c r="X136" s="119"/>
      <c r="Y136" s="101">
        <v>100</v>
      </c>
      <c r="Z136" s="119"/>
      <c r="AA136" s="117">
        <f>IF(H136="nio","_",(N136/Y136)*VLOOKUP(Q136,Aanpassing_frequenties,3,0))*VLOOKUP(Q136,Aanpassing_frequenties,4,0)</f>
        <v>24.887</v>
      </c>
      <c r="AB136" s="120">
        <f t="shared" si="74"/>
        <v>0</v>
      </c>
      <c r="AC136" s="119"/>
      <c r="AD136" s="117" t="str">
        <f t="shared" si="75"/>
        <v>_</v>
      </c>
      <c r="AE136" s="120" t="str">
        <f t="shared" si="76"/>
        <v>_</v>
      </c>
      <c r="AF136" s="119"/>
      <c r="AG136" s="117" t="str">
        <f t="shared" si="77"/>
        <v>_</v>
      </c>
      <c r="AH136" s="120" t="str">
        <f t="shared" si="78"/>
        <v>_</v>
      </c>
      <c r="AI136" s="119"/>
      <c r="AJ136" s="117" t="str">
        <f t="shared" si="79"/>
        <v>_</v>
      </c>
      <c r="AK136" s="120" t="str">
        <f t="shared" si="80"/>
        <v>_</v>
      </c>
      <c r="AL136" s="119"/>
      <c r="AM136" s="117">
        <f t="shared" si="81"/>
        <v>24.887</v>
      </c>
      <c r="AN136" s="120">
        <f t="shared" si="82"/>
        <v>0</v>
      </c>
      <c r="AO136" s="119"/>
      <c r="AS136" s="124"/>
    </row>
    <row r="137" spans="1:45">
      <c r="A137" s="7">
        <v>1</v>
      </c>
      <c r="B137" s="114" t="str">
        <f>VLOOKUP(A137,'Overzicht locaties'!C:D,2,0)</f>
        <v>ROC Technovium</v>
      </c>
      <c r="C137" s="95" t="s">
        <v>172</v>
      </c>
      <c r="D137" s="6"/>
      <c r="E137" s="6"/>
      <c r="F137" s="95" t="s">
        <v>433</v>
      </c>
      <c r="G137" s="95" t="s">
        <v>293</v>
      </c>
      <c r="H137" s="95">
        <v>3</v>
      </c>
      <c r="I137" s="115" t="str">
        <f t="shared" si="33"/>
        <v>Verkeersruimte / Garderobe / Wachtruimte</v>
      </c>
      <c r="J137" s="95" t="s">
        <v>696</v>
      </c>
      <c r="K137" s="116">
        <v>3</v>
      </c>
      <c r="L137" s="115" t="str">
        <f t="shared" si="69"/>
        <v>Harde vloer zonder polymeer beschermlaag, met behandeling</v>
      </c>
      <c r="M137" s="118">
        <v>33.79</v>
      </c>
      <c r="N137" s="117">
        <f t="shared" si="70"/>
        <v>33.79</v>
      </c>
      <c r="O137" s="149">
        <f t="shared" si="71"/>
        <v>0</v>
      </c>
      <c r="P137" s="119"/>
      <c r="Q137" s="95" t="s">
        <v>87</v>
      </c>
      <c r="R137" s="95"/>
      <c r="S137" s="95"/>
      <c r="T137" s="95"/>
      <c r="U137" s="119"/>
      <c r="V137" s="114" t="str">
        <f t="shared" si="72"/>
        <v>Verkeer</v>
      </c>
      <c r="W137" s="114" t="str">
        <f t="shared" si="73"/>
        <v>AQL 7%</v>
      </c>
      <c r="X137" s="119"/>
      <c r="Y137" s="101">
        <v>100</v>
      </c>
      <c r="Z137" s="119"/>
      <c r="AA137" s="117">
        <f>IF(H137="nio","_",(N137/Y137)*VLOOKUP(Q137,Aanpassing_frequenties,3,0))*VLOOKUP(Q137,Aanpassing_frequenties,4,0)</f>
        <v>69.269499999999994</v>
      </c>
      <c r="AB137" s="120">
        <f t="shared" si="74"/>
        <v>0</v>
      </c>
      <c r="AC137" s="119"/>
      <c r="AD137" s="117" t="str">
        <f t="shared" si="75"/>
        <v>_</v>
      </c>
      <c r="AE137" s="120" t="str">
        <f t="shared" si="76"/>
        <v>_</v>
      </c>
      <c r="AF137" s="119"/>
      <c r="AG137" s="117" t="str">
        <f t="shared" si="77"/>
        <v>_</v>
      </c>
      <c r="AH137" s="120" t="str">
        <f t="shared" si="78"/>
        <v>_</v>
      </c>
      <c r="AI137" s="119"/>
      <c r="AJ137" s="117" t="str">
        <f t="shared" si="79"/>
        <v>_</v>
      </c>
      <c r="AK137" s="120" t="str">
        <f t="shared" si="80"/>
        <v>_</v>
      </c>
      <c r="AL137" s="119"/>
      <c r="AM137" s="117">
        <f t="shared" si="81"/>
        <v>69.269499999999994</v>
      </c>
      <c r="AN137" s="120">
        <f t="shared" si="82"/>
        <v>0</v>
      </c>
      <c r="AO137" s="119"/>
      <c r="AS137" s="124"/>
    </row>
    <row r="138" spans="1:45">
      <c r="A138" s="7">
        <v>1</v>
      </c>
      <c r="B138" s="114" t="str">
        <f>VLOOKUP(A138,'Overzicht locaties'!C:D,2,0)</f>
        <v>ROC Technovium</v>
      </c>
      <c r="C138" s="95" t="s">
        <v>172</v>
      </c>
      <c r="D138" s="6"/>
      <c r="E138" s="6" t="s">
        <v>633</v>
      </c>
      <c r="F138" s="95" t="s">
        <v>434</v>
      </c>
      <c r="G138" s="95" t="s">
        <v>294</v>
      </c>
      <c r="H138" s="95">
        <v>1</v>
      </c>
      <c r="I138" s="115" t="str">
        <f t="shared" si="33"/>
        <v xml:space="preserve">Kantoorruimte / vergaderruimte </v>
      </c>
      <c r="J138" s="95" t="s">
        <v>6</v>
      </c>
      <c r="K138" s="116">
        <v>4</v>
      </c>
      <c r="L138" s="115" t="str">
        <f t="shared" si="69"/>
        <v>Tapijt</v>
      </c>
      <c r="M138" s="118">
        <v>61.65</v>
      </c>
      <c r="N138" s="117">
        <f t="shared" si="70"/>
        <v>61.65</v>
      </c>
      <c r="O138" s="149">
        <f t="shared" si="71"/>
        <v>0</v>
      </c>
      <c r="P138" s="119"/>
      <c r="Q138" s="95" t="s">
        <v>87</v>
      </c>
      <c r="R138" s="95"/>
      <c r="S138" s="95"/>
      <c r="T138" s="95"/>
      <c r="U138" s="119"/>
      <c r="V138" s="114" t="str">
        <f t="shared" si="72"/>
        <v>Bureau</v>
      </c>
      <c r="W138" s="114" t="str">
        <f t="shared" si="73"/>
        <v>AQL 7%</v>
      </c>
      <c r="X138" s="119"/>
      <c r="Y138" s="101">
        <v>100</v>
      </c>
      <c r="Z138" s="119"/>
      <c r="AA138" s="117">
        <f>IF(H138="nio","_",(N138/Y138)*VLOOKUP(Q138,Aanpassing_frequenties,3,0))*VLOOKUP(Q138,Aanpassing_frequenties,4,0)</f>
        <v>126.38249999999999</v>
      </c>
      <c r="AB138" s="120">
        <f t="shared" si="74"/>
        <v>0</v>
      </c>
      <c r="AC138" s="119"/>
      <c r="AD138" s="117" t="str">
        <f t="shared" si="75"/>
        <v>_</v>
      </c>
      <c r="AE138" s="120" t="str">
        <f t="shared" si="76"/>
        <v>_</v>
      </c>
      <c r="AF138" s="119"/>
      <c r="AG138" s="117" t="str">
        <f t="shared" si="77"/>
        <v>_</v>
      </c>
      <c r="AH138" s="120" t="str">
        <f t="shared" si="78"/>
        <v>_</v>
      </c>
      <c r="AI138" s="119"/>
      <c r="AJ138" s="117" t="str">
        <f t="shared" si="79"/>
        <v>_</v>
      </c>
      <c r="AK138" s="120" t="str">
        <f t="shared" si="80"/>
        <v>_</v>
      </c>
      <c r="AL138" s="119"/>
      <c r="AM138" s="117">
        <f t="shared" si="81"/>
        <v>126.38249999999999</v>
      </c>
      <c r="AN138" s="120">
        <f t="shared" si="82"/>
        <v>0</v>
      </c>
      <c r="AO138" s="119"/>
      <c r="AS138" s="124"/>
    </row>
    <row r="139" spans="1:45">
      <c r="A139" s="7">
        <v>1</v>
      </c>
      <c r="B139" s="114" t="str">
        <f>VLOOKUP(A139,'Overzicht locaties'!C:D,2,0)</f>
        <v>ROC Technovium</v>
      </c>
      <c r="C139" s="95" t="s">
        <v>172</v>
      </c>
      <c r="D139" s="6"/>
      <c r="E139" s="6" t="s">
        <v>634</v>
      </c>
      <c r="F139" s="95" t="s">
        <v>435</v>
      </c>
      <c r="G139" s="95" t="s">
        <v>294</v>
      </c>
      <c r="H139" s="95">
        <v>7</v>
      </c>
      <c r="I139" s="115" t="str">
        <f t="shared" si="33"/>
        <v>Leslokalen praktijk</v>
      </c>
      <c r="J139" s="95" t="s">
        <v>696</v>
      </c>
      <c r="K139" s="116">
        <v>3</v>
      </c>
      <c r="L139" s="115" t="str">
        <f t="shared" si="69"/>
        <v>Harde vloer zonder polymeer beschermlaag, met behandeling</v>
      </c>
      <c r="M139" s="118">
        <v>63</v>
      </c>
      <c r="N139" s="117">
        <f t="shared" si="70"/>
        <v>63</v>
      </c>
      <c r="O139" s="149">
        <f t="shared" si="71"/>
        <v>0</v>
      </c>
      <c r="P139" s="119"/>
      <c r="Q139" s="95" t="s">
        <v>95</v>
      </c>
      <c r="R139" s="95"/>
      <c r="S139" s="95"/>
      <c r="T139" s="95"/>
      <c r="U139" s="119"/>
      <c r="V139" s="114" t="str">
        <f t="shared" si="72"/>
        <v>Les</v>
      </c>
      <c r="W139" s="114" t="str">
        <f t="shared" si="73"/>
        <v>AQL 7%</v>
      </c>
      <c r="X139" s="119"/>
      <c r="Y139" s="101">
        <v>100</v>
      </c>
      <c r="Z139" s="119"/>
      <c r="AA139" s="117">
        <f>IF(H139="nio","_",(N139/Y139)*VLOOKUP(Q139,Aanpassing_frequenties,3,0))*VLOOKUP(Q139,Aanpassing_frequenties,4,0)</f>
        <v>25.830000000000002</v>
      </c>
      <c r="AB139" s="120">
        <f t="shared" si="74"/>
        <v>0</v>
      </c>
      <c r="AC139" s="119"/>
      <c r="AD139" s="117" t="str">
        <f t="shared" si="75"/>
        <v>_</v>
      </c>
      <c r="AE139" s="120" t="str">
        <f t="shared" si="76"/>
        <v>_</v>
      </c>
      <c r="AF139" s="119"/>
      <c r="AG139" s="117" t="str">
        <f t="shared" si="77"/>
        <v>_</v>
      </c>
      <c r="AH139" s="120" t="str">
        <f t="shared" si="78"/>
        <v>_</v>
      </c>
      <c r="AI139" s="119"/>
      <c r="AJ139" s="117" t="str">
        <f t="shared" si="79"/>
        <v>_</v>
      </c>
      <c r="AK139" s="120" t="str">
        <f t="shared" si="80"/>
        <v>_</v>
      </c>
      <c r="AL139" s="119"/>
      <c r="AM139" s="117">
        <f t="shared" si="81"/>
        <v>25.830000000000002</v>
      </c>
      <c r="AN139" s="120">
        <f t="shared" si="82"/>
        <v>0</v>
      </c>
      <c r="AO139" s="119"/>
      <c r="AS139" s="124"/>
    </row>
    <row r="140" spans="1:45">
      <c r="A140" s="7">
        <v>1</v>
      </c>
      <c r="B140" s="114" t="str">
        <f>VLOOKUP(A140,'Overzicht locaties'!C:D,2,0)</f>
        <v>ROC Technovium</v>
      </c>
      <c r="C140" s="95" t="s">
        <v>172</v>
      </c>
      <c r="D140" s="6"/>
      <c r="E140" s="6" t="s">
        <v>635</v>
      </c>
      <c r="F140" s="95" t="s">
        <v>436</v>
      </c>
      <c r="G140" s="95" t="s">
        <v>294</v>
      </c>
      <c r="H140" s="95">
        <v>6</v>
      </c>
      <c r="I140" s="115" t="str">
        <f t="shared" si="33"/>
        <v>Leslokalen theorie</v>
      </c>
      <c r="J140" s="95" t="s">
        <v>696</v>
      </c>
      <c r="K140" s="116">
        <v>3</v>
      </c>
      <c r="L140" s="115" t="str">
        <f t="shared" si="69"/>
        <v>Harde vloer zonder polymeer beschermlaag, met behandeling</v>
      </c>
      <c r="M140" s="118">
        <v>99.14</v>
      </c>
      <c r="N140" s="117">
        <f t="shared" si="70"/>
        <v>99.14</v>
      </c>
      <c r="O140" s="149">
        <f t="shared" si="71"/>
        <v>0</v>
      </c>
      <c r="P140" s="119"/>
      <c r="Q140" s="95" t="s">
        <v>87</v>
      </c>
      <c r="R140" s="95"/>
      <c r="S140" s="95"/>
      <c r="T140" s="95"/>
      <c r="U140" s="119"/>
      <c r="V140" s="114" t="str">
        <f t="shared" si="72"/>
        <v>Les</v>
      </c>
      <c r="W140" s="114" t="str">
        <f t="shared" si="73"/>
        <v>AQL 7%</v>
      </c>
      <c r="X140" s="119"/>
      <c r="Y140" s="101">
        <v>100</v>
      </c>
      <c r="Z140" s="119"/>
      <c r="AA140" s="117">
        <f>IF(H140="nio","_",(N140/Y140)*VLOOKUP(Q140,Aanpassing_frequenties,3,0))*VLOOKUP(Q140,Aanpassing_frequenties,4,0)</f>
        <v>203.23700000000002</v>
      </c>
      <c r="AB140" s="120">
        <f t="shared" si="74"/>
        <v>0</v>
      </c>
      <c r="AC140" s="119"/>
      <c r="AD140" s="117" t="str">
        <f t="shared" si="75"/>
        <v>_</v>
      </c>
      <c r="AE140" s="120" t="str">
        <f t="shared" si="76"/>
        <v>_</v>
      </c>
      <c r="AF140" s="119"/>
      <c r="AG140" s="117" t="str">
        <f t="shared" si="77"/>
        <v>_</v>
      </c>
      <c r="AH140" s="120" t="str">
        <f t="shared" si="78"/>
        <v>_</v>
      </c>
      <c r="AI140" s="119"/>
      <c r="AJ140" s="117" t="str">
        <f t="shared" si="79"/>
        <v>_</v>
      </c>
      <c r="AK140" s="120" t="str">
        <f t="shared" si="80"/>
        <v>_</v>
      </c>
      <c r="AL140" s="119"/>
      <c r="AM140" s="117">
        <f t="shared" si="81"/>
        <v>203.23700000000002</v>
      </c>
      <c r="AN140" s="120">
        <f t="shared" si="82"/>
        <v>0</v>
      </c>
      <c r="AO140" s="119"/>
      <c r="AS140" s="124"/>
    </row>
    <row r="141" spans="1:45">
      <c r="A141" s="7">
        <v>1</v>
      </c>
      <c r="B141" s="114" t="str">
        <f>VLOOKUP(A141,'Overzicht locaties'!C:D,2,0)</f>
        <v>ROC Technovium</v>
      </c>
      <c r="C141" s="95" t="s">
        <v>172</v>
      </c>
      <c r="D141" s="6"/>
      <c r="E141" s="6" t="s">
        <v>636</v>
      </c>
      <c r="F141" s="95" t="s">
        <v>382</v>
      </c>
      <c r="G141" s="95" t="s">
        <v>294</v>
      </c>
      <c r="H141" s="95">
        <v>6</v>
      </c>
      <c r="I141" s="115" t="str">
        <f t="shared" si="33"/>
        <v>Leslokalen theorie</v>
      </c>
      <c r="J141" s="95" t="s">
        <v>696</v>
      </c>
      <c r="K141" s="116">
        <v>3</v>
      </c>
      <c r="L141" s="115" t="str">
        <f t="shared" si="69"/>
        <v>Harde vloer zonder polymeer beschermlaag, met behandeling</v>
      </c>
      <c r="M141" s="118">
        <v>75.680000000000007</v>
      </c>
      <c r="N141" s="117">
        <f t="shared" si="70"/>
        <v>75.680000000000007</v>
      </c>
      <c r="O141" s="149">
        <f t="shared" si="71"/>
        <v>0</v>
      </c>
      <c r="P141" s="119"/>
      <c r="Q141" s="95" t="s">
        <v>87</v>
      </c>
      <c r="R141" s="95"/>
      <c r="S141" s="95"/>
      <c r="T141" s="95"/>
      <c r="U141" s="119"/>
      <c r="V141" s="114" t="str">
        <f t="shared" si="72"/>
        <v>Les</v>
      </c>
      <c r="W141" s="114" t="str">
        <f t="shared" si="73"/>
        <v>AQL 7%</v>
      </c>
      <c r="X141" s="119"/>
      <c r="Y141" s="101">
        <v>100</v>
      </c>
      <c r="Z141" s="119"/>
      <c r="AA141" s="117">
        <f>IF(H141="nio","_",(N141/Y141)*VLOOKUP(Q141,Aanpassing_frequenties,3,0))*VLOOKUP(Q141,Aanpassing_frequenties,4,0)</f>
        <v>155.14400000000001</v>
      </c>
      <c r="AB141" s="120">
        <f t="shared" si="74"/>
        <v>0</v>
      </c>
      <c r="AC141" s="119"/>
      <c r="AD141" s="117" t="str">
        <f t="shared" si="75"/>
        <v>_</v>
      </c>
      <c r="AE141" s="120" t="str">
        <f t="shared" si="76"/>
        <v>_</v>
      </c>
      <c r="AF141" s="119"/>
      <c r="AG141" s="117" t="str">
        <f t="shared" si="77"/>
        <v>_</v>
      </c>
      <c r="AH141" s="120" t="str">
        <f t="shared" si="78"/>
        <v>_</v>
      </c>
      <c r="AI141" s="119"/>
      <c r="AJ141" s="117" t="str">
        <f t="shared" si="79"/>
        <v>_</v>
      </c>
      <c r="AK141" s="120" t="str">
        <f t="shared" si="80"/>
        <v>_</v>
      </c>
      <c r="AL141" s="119"/>
      <c r="AM141" s="117">
        <f t="shared" si="81"/>
        <v>155.14400000000001</v>
      </c>
      <c r="AN141" s="120">
        <f t="shared" si="82"/>
        <v>0</v>
      </c>
      <c r="AO141" s="119"/>
      <c r="AS141" s="124"/>
    </row>
    <row r="142" spans="1:45">
      <c r="A142" s="7">
        <v>1</v>
      </c>
      <c r="B142" s="114" t="str">
        <f>VLOOKUP(A142,'Overzicht locaties'!C:D,2,0)</f>
        <v>ROC Technovium</v>
      </c>
      <c r="C142" s="95" t="s">
        <v>172</v>
      </c>
      <c r="D142" s="6"/>
      <c r="E142" s="6" t="s">
        <v>637</v>
      </c>
      <c r="F142" s="95" t="s">
        <v>437</v>
      </c>
      <c r="G142" s="95" t="s">
        <v>294</v>
      </c>
      <c r="H142" s="95">
        <v>6</v>
      </c>
      <c r="I142" s="115" t="str">
        <f t="shared" si="33"/>
        <v>Leslokalen theorie</v>
      </c>
      <c r="J142" s="95" t="s">
        <v>696</v>
      </c>
      <c r="K142" s="116">
        <v>3</v>
      </c>
      <c r="L142" s="115" t="str">
        <f t="shared" si="69"/>
        <v>Harde vloer zonder polymeer beschermlaag, met behandeling</v>
      </c>
      <c r="M142" s="118">
        <v>87.87</v>
      </c>
      <c r="N142" s="117">
        <f t="shared" si="70"/>
        <v>87.87</v>
      </c>
      <c r="O142" s="149">
        <f t="shared" si="71"/>
        <v>0</v>
      </c>
      <c r="P142" s="119"/>
      <c r="Q142" s="95" t="s">
        <v>87</v>
      </c>
      <c r="R142" s="95"/>
      <c r="S142" s="95"/>
      <c r="T142" s="95"/>
      <c r="U142" s="119"/>
      <c r="V142" s="114" t="str">
        <f t="shared" si="72"/>
        <v>Les</v>
      </c>
      <c r="W142" s="114" t="str">
        <f t="shared" si="73"/>
        <v>AQL 7%</v>
      </c>
      <c r="X142" s="119"/>
      <c r="Y142" s="101">
        <v>100</v>
      </c>
      <c r="Z142" s="119"/>
      <c r="AA142" s="117">
        <f>IF(H142="nio","_",(N142/Y142)*VLOOKUP(Q142,Aanpassing_frequenties,3,0))*VLOOKUP(Q142,Aanpassing_frequenties,4,0)</f>
        <v>180.1335</v>
      </c>
      <c r="AB142" s="120">
        <f t="shared" si="74"/>
        <v>0</v>
      </c>
      <c r="AC142" s="119"/>
      <c r="AD142" s="117" t="str">
        <f t="shared" si="75"/>
        <v>_</v>
      </c>
      <c r="AE142" s="120" t="str">
        <f t="shared" si="76"/>
        <v>_</v>
      </c>
      <c r="AF142" s="119"/>
      <c r="AG142" s="117" t="str">
        <f t="shared" si="77"/>
        <v>_</v>
      </c>
      <c r="AH142" s="120" t="str">
        <f t="shared" si="78"/>
        <v>_</v>
      </c>
      <c r="AI142" s="119"/>
      <c r="AJ142" s="117" t="str">
        <f t="shared" si="79"/>
        <v>_</v>
      </c>
      <c r="AK142" s="120" t="str">
        <f t="shared" si="80"/>
        <v>_</v>
      </c>
      <c r="AL142" s="119"/>
      <c r="AM142" s="117">
        <f t="shared" si="81"/>
        <v>180.1335</v>
      </c>
      <c r="AN142" s="120">
        <f t="shared" si="82"/>
        <v>0</v>
      </c>
      <c r="AO142" s="119"/>
      <c r="AS142" s="124"/>
    </row>
    <row r="143" spans="1:45">
      <c r="A143" s="7">
        <v>1</v>
      </c>
      <c r="B143" s="114" t="str">
        <f>VLOOKUP(A143,'Overzicht locaties'!C:D,2,0)</f>
        <v>ROC Technovium</v>
      </c>
      <c r="C143" s="95" t="s">
        <v>172</v>
      </c>
      <c r="D143" s="6"/>
      <c r="E143" s="6"/>
      <c r="F143" s="95" t="s">
        <v>438</v>
      </c>
      <c r="G143" s="95" t="s">
        <v>293</v>
      </c>
      <c r="H143" s="95">
        <v>3</v>
      </c>
      <c r="I143" s="115" t="str">
        <f t="shared" si="33"/>
        <v>Verkeersruimte / Garderobe / Wachtruimte</v>
      </c>
      <c r="J143" s="95" t="s">
        <v>703</v>
      </c>
      <c r="K143" s="116">
        <v>2</v>
      </c>
      <c r="L143" s="115" t="str">
        <f t="shared" si="69"/>
        <v>Harde vloeren zonder extra behandeling</v>
      </c>
      <c r="M143" s="118">
        <v>7.15</v>
      </c>
      <c r="N143" s="117">
        <f t="shared" si="70"/>
        <v>7.15</v>
      </c>
      <c r="O143" s="149">
        <f t="shared" si="71"/>
        <v>0</v>
      </c>
      <c r="P143" s="119"/>
      <c r="Q143" s="95" t="s">
        <v>87</v>
      </c>
      <c r="R143" s="95"/>
      <c r="S143" s="95"/>
      <c r="T143" s="95"/>
      <c r="U143" s="119"/>
      <c r="V143" s="114" t="str">
        <f t="shared" si="72"/>
        <v>Verkeer</v>
      </c>
      <c r="W143" s="114" t="str">
        <f t="shared" si="73"/>
        <v>AQL 7%</v>
      </c>
      <c r="X143" s="119"/>
      <c r="Y143" s="101">
        <v>100</v>
      </c>
      <c r="Z143" s="119"/>
      <c r="AA143" s="117">
        <f>IF(H143="nio","_",(N143/Y143)*VLOOKUP(Q143,Aanpassing_frequenties,3,0))*VLOOKUP(Q143,Aanpassing_frequenties,4,0)</f>
        <v>14.657500000000002</v>
      </c>
      <c r="AB143" s="120">
        <f t="shared" si="74"/>
        <v>0</v>
      </c>
      <c r="AC143" s="119"/>
      <c r="AD143" s="117" t="str">
        <f t="shared" si="75"/>
        <v>_</v>
      </c>
      <c r="AE143" s="120" t="str">
        <f t="shared" si="76"/>
        <v>_</v>
      </c>
      <c r="AF143" s="119"/>
      <c r="AG143" s="117" t="str">
        <f t="shared" si="77"/>
        <v>_</v>
      </c>
      <c r="AH143" s="120" t="str">
        <f t="shared" si="78"/>
        <v>_</v>
      </c>
      <c r="AI143" s="119"/>
      <c r="AJ143" s="117" t="str">
        <f t="shared" si="79"/>
        <v>_</v>
      </c>
      <c r="AK143" s="120" t="str">
        <f t="shared" si="80"/>
        <v>_</v>
      </c>
      <c r="AL143" s="119"/>
      <c r="AM143" s="117">
        <f t="shared" si="81"/>
        <v>14.657500000000002</v>
      </c>
      <c r="AN143" s="120">
        <f t="shared" si="82"/>
        <v>0</v>
      </c>
      <c r="AO143" s="119"/>
      <c r="AS143" s="124"/>
    </row>
    <row r="144" spans="1:45">
      <c r="A144" s="7">
        <v>1</v>
      </c>
      <c r="B144" s="114" t="str">
        <f>VLOOKUP(A144,'Overzicht locaties'!C:D,2,0)</f>
        <v>ROC Technovium</v>
      </c>
      <c r="C144" s="95" t="s">
        <v>172</v>
      </c>
      <c r="D144" s="6"/>
      <c r="E144" s="6" t="s">
        <v>638</v>
      </c>
      <c r="F144" s="95" t="s">
        <v>439</v>
      </c>
      <c r="G144" s="95" t="s">
        <v>294</v>
      </c>
      <c r="H144" s="95">
        <v>1</v>
      </c>
      <c r="I144" s="115" t="str">
        <f t="shared" si="33"/>
        <v xml:space="preserve">Kantoorruimte / vergaderruimte </v>
      </c>
      <c r="J144" s="95" t="s">
        <v>696</v>
      </c>
      <c r="K144" s="116">
        <v>3</v>
      </c>
      <c r="L144" s="115" t="str">
        <f t="shared" si="69"/>
        <v>Harde vloer zonder polymeer beschermlaag, met behandeling</v>
      </c>
      <c r="M144" s="118">
        <v>126.25</v>
      </c>
      <c r="N144" s="117">
        <f t="shared" si="70"/>
        <v>126.25</v>
      </c>
      <c r="O144" s="149">
        <f t="shared" si="71"/>
        <v>0</v>
      </c>
      <c r="P144" s="119"/>
      <c r="Q144" s="95" t="s">
        <v>87</v>
      </c>
      <c r="R144" s="95"/>
      <c r="S144" s="95"/>
      <c r="T144" s="95"/>
      <c r="U144" s="119"/>
      <c r="V144" s="114" t="str">
        <f t="shared" si="72"/>
        <v>Bureau</v>
      </c>
      <c r="W144" s="114" t="str">
        <f t="shared" si="73"/>
        <v>AQL 7%</v>
      </c>
      <c r="X144" s="119"/>
      <c r="Y144" s="101">
        <v>100</v>
      </c>
      <c r="Z144" s="119"/>
      <c r="AA144" s="117">
        <f>IF(H144="nio","_",(N144/Y144)*VLOOKUP(Q144,Aanpassing_frequenties,3,0))*VLOOKUP(Q144,Aanpassing_frequenties,4,0)</f>
        <v>258.8125</v>
      </c>
      <c r="AB144" s="120">
        <f t="shared" si="74"/>
        <v>0</v>
      </c>
      <c r="AC144" s="119"/>
      <c r="AD144" s="117" t="str">
        <f t="shared" si="75"/>
        <v>_</v>
      </c>
      <c r="AE144" s="120" t="str">
        <f t="shared" si="76"/>
        <v>_</v>
      </c>
      <c r="AF144" s="119"/>
      <c r="AG144" s="117" t="str">
        <f t="shared" si="77"/>
        <v>_</v>
      </c>
      <c r="AH144" s="120" t="str">
        <f t="shared" si="78"/>
        <v>_</v>
      </c>
      <c r="AI144" s="119"/>
      <c r="AJ144" s="117" t="str">
        <f t="shared" si="79"/>
        <v>_</v>
      </c>
      <c r="AK144" s="120" t="str">
        <f t="shared" si="80"/>
        <v>_</v>
      </c>
      <c r="AL144" s="119"/>
      <c r="AM144" s="117">
        <f t="shared" si="81"/>
        <v>258.8125</v>
      </c>
      <c r="AN144" s="120">
        <f t="shared" si="82"/>
        <v>0</v>
      </c>
      <c r="AO144" s="119"/>
      <c r="AS144" s="124"/>
    </row>
    <row r="145" spans="1:45">
      <c r="A145" s="7">
        <v>1</v>
      </c>
      <c r="B145" s="114" t="str">
        <f>VLOOKUP(A145,'Overzicht locaties'!C:D,2,0)</f>
        <v>ROC Technovium</v>
      </c>
      <c r="C145" s="95" t="s">
        <v>172</v>
      </c>
      <c r="D145" s="6" t="s">
        <v>639</v>
      </c>
      <c r="E145" s="6" t="s">
        <v>640</v>
      </c>
      <c r="F145" s="95" t="s">
        <v>440</v>
      </c>
      <c r="G145" s="95" t="s">
        <v>294</v>
      </c>
      <c r="H145" s="95">
        <v>6</v>
      </c>
      <c r="I145" s="115" t="str">
        <f t="shared" si="33"/>
        <v>Leslokalen theorie</v>
      </c>
      <c r="J145" s="95" t="s">
        <v>696</v>
      </c>
      <c r="K145" s="116">
        <v>3</v>
      </c>
      <c r="L145" s="115" t="str">
        <f t="shared" si="69"/>
        <v>Harde vloer zonder polymeer beschermlaag, met behandeling</v>
      </c>
      <c r="M145" s="118">
        <v>72</v>
      </c>
      <c r="N145" s="117">
        <f t="shared" si="70"/>
        <v>72</v>
      </c>
      <c r="O145" s="149">
        <f t="shared" si="71"/>
        <v>0</v>
      </c>
      <c r="P145" s="119"/>
      <c r="Q145" s="95" t="s">
        <v>87</v>
      </c>
      <c r="R145" s="95"/>
      <c r="S145" s="95"/>
      <c r="T145" s="95"/>
      <c r="U145" s="119"/>
      <c r="V145" s="114" t="str">
        <f t="shared" si="72"/>
        <v>Les</v>
      </c>
      <c r="W145" s="114" t="str">
        <f t="shared" si="73"/>
        <v>AQL 7%</v>
      </c>
      <c r="X145" s="119"/>
      <c r="Y145" s="101">
        <v>100</v>
      </c>
      <c r="Z145" s="119"/>
      <c r="AA145" s="117">
        <f>IF(H145="nio","_",(N145/Y145)*VLOOKUP(Q145,Aanpassing_frequenties,3,0))*VLOOKUP(Q145,Aanpassing_frequenties,4,0)</f>
        <v>147.6</v>
      </c>
      <c r="AB145" s="120">
        <f t="shared" si="74"/>
        <v>0</v>
      </c>
      <c r="AC145" s="119"/>
      <c r="AD145" s="117" t="str">
        <f t="shared" si="75"/>
        <v>_</v>
      </c>
      <c r="AE145" s="120" t="str">
        <f t="shared" si="76"/>
        <v>_</v>
      </c>
      <c r="AF145" s="119"/>
      <c r="AG145" s="117" t="str">
        <f t="shared" si="77"/>
        <v>_</v>
      </c>
      <c r="AH145" s="120" t="str">
        <f t="shared" si="78"/>
        <v>_</v>
      </c>
      <c r="AI145" s="119"/>
      <c r="AJ145" s="117" t="str">
        <f t="shared" si="79"/>
        <v>_</v>
      </c>
      <c r="AK145" s="120" t="str">
        <f t="shared" si="80"/>
        <v>_</v>
      </c>
      <c r="AL145" s="119"/>
      <c r="AM145" s="117">
        <f t="shared" si="81"/>
        <v>147.6</v>
      </c>
      <c r="AN145" s="120">
        <f t="shared" si="82"/>
        <v>0</v>
      </c>
      <c r="AO145" s="119"/>
      <c r="AS145" s="124"/>
    </row>
    <row r="146" spans="1:45">
      <c r="A146" s="7">
        <v>1</v>
      </c>
      <c r="B146" s="114" t="str">
        <f>VLOOKUP(A146,'Overzicht locaties'!C:D,2,0)</f>
        <v>ROC Technovium</v>
      </c>
      <c r="C146" s="95" t="s">
        <v>172</v>
      </c>
      <c r="D146" s="6"/>
      <c r="E146" s="6" t="s">
        <v>641</v>
      </c>
      <c r="F146" s="95" t="s">
        <v>441</v>
      </c>
      <c r="G146" s="95" t="s">
        <v>294</v>
      </c>
      <c r="H146" s="95">
        <v>1</v>
      </c>
      <c r="I146" s="115" t="str">
        <f t="shared" si="33"/>
        <v xml:space="preserve">Kantoorruimte / vergaderruimte </v>
      </c>
      <c r="J146" s="95" t="s">
        <v>696</v>
      </c>
      <c r="K146" s="116">
        <v>3</v>
      </c>
      <c r="L146" s="115" t="str">
        <f t="shared" si="69"/>
        <v>Harde vloer zonder polymeer beschermlaag, met behandeling</v>
      </c>
      <c r="M146" s="118">
        <v>8</v>
      </c>
      <c r="N146" s="117">
        <f t="shared" si="70"/>
        <v>8</v>
      </c>
      <c r="O146" s="149">
        <f t="shared" si="71"/>
        <v>0</v>
      </c>
      <c r="P146" s="119"/>
      <c r="Q146" s="95" t="s">
        <v>87</v>
      </c>
      <c r="R146" s="95"/>
      <c r="S146" s="95"/>
      <c r="T146" s="95"/>
      <c r="U146" s="119"/>
      <c r="V146" s="114" t="str">
        <f t="shared" si="72"/>
        <v>Bureau</v>
      </c>
      <c r="W146" s="114" t="str">
        <f t="shared" si="73"/>
        <v>AQL 7%</v>
      </c>
      <c r="X146" s="119"/>
      <c r="Y146" s="101">
        <v>100</v>
      </c>
      <c r="Z146" s="119"/>
      <c r="AA146" s="117">
        <f>IF(H146="nio","_",(N146/Y146)*VLOOKUP(Q146,Aanpassing_frequenties,3,0))*VLOOKUP(Q146,Aanpassing_frequenties,4,0)</f>
        <v>16.399999999999999</v>
      </c>
      <c r="AB146" s="120">
        <f t="shared" si="74"/>
        <v>0</v>
      </c>
      <c r="AC146" s="119"/>
      <c r="AD146" s="117" t="str">
        <f t="shared" si="75"/>
        <v>_</v>
      </c>
      <c r="AE146" s="120" t="str">
        <f t="shared" si="76"/>
        <v>_</v>
      </c>
      <c r="AF146" s="119"/>
      <c r="AG146" s="117" t="str">
        <f t="shared" si="77"/>
        <v>_</v>
      </c>
      <c r="AH146" s="120" t="str">
        <f t="shared" si="78"/>
        <v>_</v>
      </c>
      <c r="AI146" s="119"/>
      <c r="AJ146" s="117" t="str">
        <f t="shared" si="79"/>
        <v>_</v>
      </c>
      <c r="AK146" s="120" t="str">
        <f t="shared" si="80"/>
        <v>_</v>
      </c>
      <c r="AL146" s="119"/>
      <c r="AM146" s="117">
        <f t="shared" si="81"/>
        <v>16.399999999999999</v>
      </c>
      <c r="AN146" s="120">
        <f t="shared" si="82"/>
        <v>0</v>
      </c>
      <c r="AO146" s="119"/>
      <c r="AS146" s="124"/>
    </row>
    <row r="147" spans="1:45">
      <c r="A147" s="7">
        <v>1</v>
      </c>
      <c r="B147" s="114" t="str">
        <f>VLOOKUP(A147,'Overzicht locaties'!C:D,2,0)</f>
        <v>ROC Technovium</v>
      </c>
      <c r="C147" s="95" t="s">
        <v>172</v>
      </c>
      <c r="D147" s="6"/>
      <c r="E147" s="6" t="s">
        <v>642</v>
      </c>
      <c r="F147" s="95" t="s">
        <v>442</v>
      </c>
      <c r="G147" s="95" t="s">
        <v>294</v>
      </c>
      <c r="H147" s="95">
        <v>6</v>
      </c>
      <c r="I147" s="115" t="str">
        <f t="shared" si="33"/>
        <v>Leslokalen theorie</v>
      </c>
      <c r="J147" s="95" t="s">
        <v>6</v>
      </c>
      <c r="K147" s="116">
        <v>4</v>
      </c>
      <c r="L147" s="115" t="str">
        <f t="shared" ref="L147:L200" si="83">VLOOKUP(K147,Legenda_vloerafwerking,2,0)</f>
        <v>Tapijt</v>
      </c>
      <c r="M147" s="118">
        <v>61.3</v>
      </c>
      <c r="N147" s="117">
        <f t="shared" si="70"/>
        <v>61.3</v>
      </c>
      <c r="O147" s="149">
        <f t="shared" si="71"/>
        <v>0</v>
      </c>
      <c r="P147" s="119"/>
      <c r="Q147" s="95" t="s">
        <v>87</v>
      </c>
      <c r="R147" s="95"/>
      <c r="S147" s="95"/>
      <c r="T147" s="95"/>
      <c r="U147" s="119"/>
      <c r="V147" s="114" t="str">
        <f t="shared" si="72"/>
        <v>Les</v>
      </c>
      <c r="W147" s="114" t="str">
        <f t="shared" si="73"/>
        <v>AQL 7%</v>
      </c>
      <c r="X147" s="119"/>
      <c r="Y147" s="101">
        <v>100</v>
      </c>
      <c r="Z147" s="119"/>
      <c r="AA147" s="117">
        <f>IF(H147="nio","_",(N147/Y147)*VLOOKUP(Q147,Aanpassing_frequenties,3,0))*VLOOKUP(Q147,Aanpassing_frequenties,4,0)</f>
        <v>125.66499999999999</v>
      </c>
      <c r="AB147" s="120">
        <f t="shared" si="74"/>
        <v>0</v>
      </c>
      <c r="AC147" s="119"/>
      <c r="AD147" s="117" t="str">
        <f t="shared" si="75"/>
        <v>_</v>
      </c>
      <c r="AE147" s="120" t="str">
        <f t="shared" si="76"/>
        <v>_</v>
      </c>
      <c r="AF147" s="119"/>
      <c r="AG147" s="117" t="str">
        <f t="shared" si="77"/>
        <v>_</v>
      </c>
      <c r="AH147" s="120" t="str">
        <f t="shared" si="78"/>
        <v>_</v>
      </c>
      <c r="AI147" s="119"/>
      <c r="AJ147" s="117" t="str">
        <f t="shared" si="79"/>
        <v>_</v>
      </c>
      <c r="AK147" s="120" t="str">
        <f t="shared" si="80"/>
        <v>_</v>
      </c>
      <c r="AL147" s="119"/>
      <c r="AM147" s="117">
        <f t="shared" si="81"/>
        <v>125.66499999999999</v>
      </c>
      <c r="AN147" s="120">
        <f t="shared" si="82"/>
        <v>0</v>
      </c>
      <c r="AO147" s="119"/>
      <c r="AS147" s="124"/>
    </row>
    <row r="148" spans="1:45">
      <c r="A148" s="7">
        <v>1</v>
      </c>
      <c r="B148" s="114" t="str">
        <f>VLOOKUP(A148,'Overzicht locaties'!C:D,2,0)</f>
        <v>ROC Technovium</v>
      </c>
      <c r="C148" s="95" t="s">
        <v>172</v>
      </c>
      <c r="D148" s="6"/>
      <c r="E148" s="6" t="s">
        <v>643</v>
      </c>
      <c r="F148" s="95" t="s">
        <v>443</v>
      </c>
      <c r="G148" s="95" t="s">
        <v>294</v>
      </c>
      <c r="H148" s="95">
        <v>6</v>
      </c>
      <c r="I148" s="115" t="str">
        <f t="shared" si="33"/>
        <v>Leslokalen theorie</v>
      </c>
      <c r="J148" s="95" t="s">
        <v>6</v>
      </c>
      <c r="K148" s="116">
        <v>4</v>
      </c>
      <c r="L148" s="115" t="str">
        <f t="shared" si="83"/>
        <v>Tapijt</v>
      </c>
      <c r="M148" s="118">
        <v>63.51</v>
      </c>
      <c r="N148" s="117">
        <f t="shared" si="70"/>
        <v>63.51</v>
      </c>
      <c r="O148" s="149">
        <f t="shared" si="71"/>
        <v>0</v>
      </c>
      <c r="P148" s="119"/>
      <c r="Q148" s="95" t="s">
        <v>87</v>
      </c>
      <c r="R148" s="95"/>
      <c r="S148" s="95"/>
      <c r="T148" s="95"/>
      <c r="U148" s="119"/>
      <c r="V148" s="114" t="str">
        <f t="shared" si="72"/>
        <v>Les</v>
      </c>
      <c r="W148" s="114" t="str">
        <f t="shared" si="73"/>
        <v>AQL 7%</v>
      </c>
      <c r="X148" s="119"/>
      <c r="Y148" s="101">
        <v>100</v>
      </c>
      <c r="Z148" s="119"/>
      <c r="AA148" s="117">
        <f>IF(H148="nio","_",(N148/Y148)*VLOOKUP(Q148,Aanpassing_frequenties,3,0))*VLOOKUP(Q148,Aanpassing_frequenties,4,0)</f>
        <v>130.19550000000001</v>
      </c>
      <c r="AB148" s="120">
        <f t="shared" si="74"/>
        <v>0</v>
      </c>
      <c r="AC148" s="119"/>
      <c r="AD148" s="117" t="str">
        <f t="shared" si="75"/>
        <v>_</v>
      </c>
      <c r="AE148" s="120" t="str">
        <f t="shared" si="76"/>
        <v>_</v>
      </c>
      <c r="AF148" s="119"/>
      <c r="AG148" s="117" t="str">
        <f t="shared" si="77"/>
        <v>_</v>
      </c>
      <c r="AH148" s="120" t="str">
        <f t="shared" si="78"/>
        <v>_</v>
      </c>
      <c r="AI148" s="119"/>
      <c r="AJ148" s="117" t="str">
        <f t="shared" si="79"/>
        <v>_</v>
      </c>
      <c r="AK148" s="120" t="str">
        <f t="shared" si="80"/>
        <v>_</v>
      </c>
      <c r="AL148" s="119"/>
      <c r="AM148" s="117">
        <f t="shared" si="81"/>
        <v>130.19550000000001</v>
      </c>
      <c r="AN148" s="120">
        <f t="shared" si="82"/>
        <v>0</v>
      </c>
      <c r="AO148" s="119"/>
      <c r="AS148" s="124"/>
    </row>
    <row r="149" spans="1:45">
      <c r="A149" s="7">
        <v>1</v>
      </c>
      <c r="B149" s="114" t="str">
        <f>VLOOKUP(A149,'Overzicht locaties'!C:D,2,0)</f>
        <v>ROC Technovium</v>
      </c>
      <c r="C149" s="95" t="s">
        <v>172</v>
      </c>
      <c r="D149" s="6"/>
      <c r="E149" s="6" t="s">
        <v>644</v>
      </c>
      <c r="F149" s="95" t="s">
        <v>444</v>
      </c>
      <c r="G149" s="95" t="s">
        <v>294</v>
      </c>
      <c r="H149" s="95">
        <v>1</v>
      </c>
      <c r="I149" s="115" t="str">
        <f t="shared" si="33"/>
        <v xml:space="preserve">Kantoorruimte / vergaderruimte </v>
      </c>
      <c r="J149" s="95" t="s">
        <v>6</v>
      </c>
      <c r="K149" s="116">
        <v>4</v>
      </c>
      <c r="L149" s="115" t="str">
        <f t="shared" si="83"/>
        <v>Tapijt</v>
      </c>
      <c r="M149" s="118">
        <v>30.93</v>
      </c>
      <c r="N149" s="117">
        <f t="shared" si="70"/>
        <v>30.93</v>
      </c>
      <c r="O149" s="149">
        <f t="shared" si="71"/>
        <v>0</v>
      </c>
      <c r="P149" s="119"/>
      <c r="Q149" s="95" t="s">
        <v>87</v>
      </c>
      <c r="R149" s="95"/>
      <c r="S149" s="95"/>
      <c r="T149" s="95"/>
      <c r="U149" s="119"/>
      <c r="V149" s="114" t="str">
        <f t="shared" si="72"/>
        <v>Bureau</v>
      </c>
      <c r="W149" s="114" t="str">
        <f t="shared" si="73"/>
        <v>AQL 7%</v>
      </c>
      <c r="X149" s="119"/>
      <c r="Y149" s="101">
        <v>100</v>
      </c>
      <c r="Z149" s="119"/>
      <c r="AA149" s="117">
        <f>IF(H149="nio","_",(N149/Y149)*VLOOKUP(Q149,Aanpassing_frequenties,3,0))*VLOOKUP(Q149,Aanpassing_frequenties,4,0)</f>
        <v>63.406500000000001</v>
      </c>
      <c r="AB149" s="120">
        <f t="shared" si="74"/>
        <v>0</v>
      </c>
      <c r="AC149" s="119"/>
      <c r="AD149" s="117" t="str">
        <f t="shared" si="75"/>
        <v>_</v>
      </c>
      <c r="AE149" s="120" t="str">
        <f t="shared" si="76"/>
        <v>_</v>
      </c>
      <c r="AF149" s="119"/>
      <c r="AG149" s="117" t="str">
        <f t="shared" si="77"/>
        <v>_</v>
      </c>
      <c r="AH149" s="120" t="str">
        <f t="shared" si="78"/>
        <v>_</v>
      </c>
      <c r="AI149" s="119"/>
      <c r="AJ149" s="117" t="str">
        <f t="shared" si="79"/>
        <v>_</v>
      </c>
      <c r="AK149" s="120" t="str">
        <f t="shared" si="80"/>
        <v>_</v>
      </c>
      <c r="AL149" s="119"/>
      <c r="AM149" s="117">
        <f t="shared" si="81"/>
        <v>63.406500000000001</v>
      </c>
      <c r="AN149" s="120">
        <f t="shared" si="82"/>
        <v>0</v>
      </c>
      <c r="AO149" s="119"/>
      <c r="AS149" s="124"/>
    </row>
    <row r="150" spans="1:45">
      <c r="A150" s="7">
        <v>1</v>
      </c>
      <c r="B150" s="114" t="str">
        <f>VLOOKUP(A150,'Overzicht locaties'!C:D,2,0)</f>
        <v>ROC Technovium</v>
      </c>
      <c r="C150" s="95" t="s">
        <v>172</v>
      </c>
      <c r="D150" s="6"/>
      <c r="E150" s="6" t="s">
        <v>645</v>
      </c>
      <c r="F150" s="95" t="s">
        <v>445</v>
      </c>
      <c r="G150" s="95" t="s">
        <v>294</v>
      </c>
      <c r="H150" s="95">
        <v>1</v>
      </c>
      <c r="I150" s="115" t="str">
        <f t="shared" si="33"/>
        <v xml:space="preserve">Kantoorruimte / vergaderruimte </v>
      </c>
      <c r="J150" s="95" t="s">
        <v>6</v>
      </c>
      <c r="K150" s="116">
        <v>4</v>
      </c>
      <c r="L150" s="115" t="str">
        <f t="shared" si="83"/>
        <v>Tapijt</v>
      </c>
      <c r="M150" s="118">
        <v>57.24</v>
      </c>
      <c r="N150" s="117">
        <f t="shared" si="70"/>
        <v>57.24</v>
      </c>
      <c r="O150" s="149">
        <f t="shared" si="71"/>
        <v>0</v>
      </c>
      <c r="P150" s="119"/>
      <c r="Q150" s="95" t="s">
        <v>87</v>
      </c>
      <c r="R150" s="95"/>
      <c r="S150" s="95"/>
      <c r="T150" s="95"/>
      <c r="U150" s="119"/>
      <c r="V150" s="114" t="str">
        <f t="shared" si="72"/>
        <v>Bureau</v>
      </c>
      <c r="W150" s="114" t="str">
        <f t="shared" si="73"/>
        <v>AQL 7%</v>
      </c>
      <c r="X150" s="119"/>
      <c r="Y150" s="101">
        <v>100</v>
      </c>
      <c r="Z150" s="119"/>
      <c r="AA150" s="117">
        <f>IF(H150="nio","_",(N150/Y150)*VLOOKUP(Q150,Aanpassing_frequenties,3,0))*VLOOKUP(Q150,Aanpassing_frequenties,4,0)</f>
        <v>117.342</v>
      </c>
      <c r="AB150" s="120">
        <f t="shared" si="74"/>
        <v>0</v>
      </c>
      <c r="AC150" s="119"/>
      <c r="AD150" s="117" t="str">
        <f t="shared" si="75"/>
        <v>_</v>
      </c>
      <c r="AE150" s="120" t="str">
        <f t="shared" si="76"/>
        <v>_</v>
      </c>
      <c r="AF150" s="119"/>
      <c r="AG150" s="117" t="str">
        <f t="shared" si="77"/>
        <v>_</v>
      </c>
      <c r="AH150" s="120" t="str">
        <f t="shared" si="78"/>
        <v>_</v>
      </c>
      <c r="AI150" s="119"/>
      <c r="AJ150" s="117" t="str">
        <f t="shared" si="79"/>
        <v>_</v>
      </c>
      <c r="AK150" s="120" t="str">
        <f t="shared" si="80"/>
        <v>_</v>
      </c>
      <c r="AL150" s="119"/>
      <c r="AM150" s="117">
        <f t="shared" si="81"/>
        <v>117.342</v>
      </c>
      <c r="AN150" s="120">
        <f t="shared" si="82"/>
        <v>0</v>
      </c>
      <c r="AO150" s="119"/>
      <c r="AS150" s="124"/>
    </row>
    <row r="151" spans="1:45">
      <c r="A151" s="7">
        <v>1</v>
      </c>
      <c r="B151" s="114" t="str">
        <f>VLOOKUP(A151,'Overzicht locaties'!C:D,2,0)</f>
        <v>ROC Technovium</v>
      </c>
      <c r="C151" s="95" t="s">
        <v>172</v>
      </c>
      <c r="D151" s="6"/>
      <c r="E151" s="6" t="s">
        <v>646</v>
      </c>
      <c r="F151" s="95" t="s">
        <v>446</v>
      </c>
      <c r="G151" s="95" t="s">
        <v>294</v>
      </c>
      <c r="H151" s="95">
        <v>1</v>
      </c>
      <c r="I151" s="115" t="str">
        <f t="shared" si="33"/>
        <v xml:space="preserve">Kantoorruimte / vergaderruimte </v>
      </c>
      <c r="J151" s="95" t="s">
        <v>6</v>
      </c>
      <c r="K151" s="116">
        <v>4</v>
      </c>
      <c r="L151" s="115" t="str">
        <f t="shared" si="83"/>
        <v>Tapijt</v>
      </c>
      <c r="M151" s="118">
        <v>28.13</v>
      </c>
      <c r="N151" s="117">
        <f t="shared" si="70"/>
        <v>28.13</v>
      </c>
      <c r="O151" s="149">
        <f t="shared" si="71"/>
        <v>0</v>
      </c>
      <c r="P151" s="119"/>
      <c r="Q151" s="95" t="s">
        <v>87</v>
      </c>
      <c r="R151" s="95"/>
      <c r="S151" s="95"/>
      <c r="T151" s="95"/>
      <c r="U151" s="119"/>
      <c r="V151" s="114" t="str">
        <f t="shared" si="72"/>
        <v>Bureau</v>
      </c>
      <c r="W151" s="114" t="str">
        <f t="shared" si="73"/>
        <v>AQL 7%</v>
      </c>
      <c r="X151" s="119"/>
      <c r="Y151" s="101">
        <v>100</v>
      </c>
      <c r="Z151" s="119"/>
      <c r="AA151" s="117">
        <f>IF(H151="nio","_",(N151/Y151)*VLOOKUP(Q151,Aanpassing_frequenties,3,0))*VLOOKUP(Q151,Aanpassing_frequenties,4,0)</f>
        <v>57.666499999999999</v>
      </c>
      <c r="AB151" s="120">
        <f t="shared" si="74"/>
        <v>0</v>
      </c>
      <c r="AC151" s="119"/>
      <c r="AD151" s="117" t="str">
        <f t="shared" si="75"/>
        <v>_</v>
      </c>
      <c r="AE151" s="120" t="str">
        <f t="shared" si="76"/>
        <v>_</v>
      </c>
      <c r="AF151" s="119"/>
      <c r="AG151" s="117" t="str">
        <f t="shared" si="77"/>
        <v>_</v>
      </c>
      <c r="AH151" s="120" t="str">
        <f t="shared" si="78"/>
        <v>_</v>
      </c>
      <c r="AI151" s="119"/>
      <c r="AJ151" s="117" t="str">
        <f t="shared" si="79"/>
        <v>_</v>
      </c>
      <c r="AK151" s="120" t="str">
        <f t="shared" si="80"/>
        <v>_</v>
      </c>
      <c r="AL151" s="119"/>
      <c r="AM151" s="117">
        <f t="shared" si="81"/>
        <v>57.666499999999999</v>
      </c>
      <c r="AN151" s="120">
        <f t="shared" si="82"/>
        <v>0</v>
      </c>
      <c r="AO151" s="119"/>
      <c r="AS151" s="124"/>
    </row>
    <row r="152" spans="1:45">
      <c r="A152" s="7">
        <v>1</v>
      </c>
      <c r="B152" s="114" t="str">
        <f>VLOOKUP(A152,'Overzicht locaties'!C:D,2,0)</f>
        <v>ROC Technovium</v>
      </c>
      <c r="C152" s="95" t="s">
        <v>172</v>
      </c>
      <c r="D152" s="6"/>
      <c r="E152" s="6" t="s">
        <v>647</v>
      </c>
      <c r="F152" s="95" t="s">
        <v>447</v>
      </c>
      <c r="G152" s="95" t="s">
        <v>294</v>
      </c>
      <c r="H152" s="95">
        <v>1</v>
      </c>
      <c r="I152" s="115" t="str">
        <f t="shared" si="33"/>
        <v xml:space="preserve">Kantoorruimte / vergaderruimte </v>
      </c>
      <c r="J152" s="95" t="s">
        <v>6</v>
      </c>
      <c r="K152" s="116">
        <v>4</v>
      </c>
      <c r="L152" s="115" t="str">
        <f t="shared" si="83"/>
        <v>Tapijt</v>
      </c>
      <c r="M152" s="118">
        <v>26.77</v>
      </c>
      <c r="N152" s="117">
        <f t="shared" si="70"/>
        <v>26.77</v>
      </c>
      <c r="O152" s="149">
        <f t="shared" si="71"/>
        <v>0</v>
      </c>
      <c r="P152" s="119"/>
      <c r="Q152" s="95" t="s">
        <v>87</v>
      </c>
      <c r="R152" s="95"/>
      <c r="S152" s="95"/>
      <c r="T152" s="95"/>
      <c r="U152" s="119"/>
      <c r="V152" s="114" t="str">
        <f t="shared" si="72"/>
        <v>Bureau</v>
      </c>
      <c r="W152" s="114" t="str">
        <f t="shared" si="73"/>
        <v>AQL 7%</v>
      </c>
      <c r="X152" s="119"/>
      <c r="Y152" s="101">
        <v>100</v>
      </c>
      <c r="Z152" s="119"/>
      <c r="AA152" s="117">
        <f>IF(H152="nio","_",(N152/Y152)*VLOOKUP(Q152,Aanpassing_frequenties,3,0))*VLOOKUP(Q152,Aanpassing_frequenties,4,0)</f>
        <v>54.878499999999995</v>
      </c>
      <c r="AB152" s="120">
        <f t="shared" si="74"/>
        <v>0</v>
      </c>
      <c r="AC152" s="119"/>
      <c r="AD152" s="117" t="str">
        <f t="shared" si="75"/>
        <v>_</v>
      </c>
      <c r="AE152" s="120" t="str">
        <f t="shared" si="76"/>
        <v>_</v>
      </c>
      <c r="AF152" s="119"/>
      <c r="AG152" s="117" t="str">
        <f t="shared" si="77"/>
        <v>_</v>
      </c>
      <c r="AH152" s="120" t="str">
        <f t="shared" si="78"/>
        <v>_</v>
      </c>
      <c r="AI152" s="119"/>
      <c r="AJ152" s="117" t="str">
        <f t="shared" si="79"/>
        <v>_</v>
      </c>
      <c r="AK152" s="120" t="str">
        <f t="shared" si="80"/>
        <v>_</v>
      </c>
      <c r="AL152" s="119"/>
      <c r="AM152" s="117">
        <f t="shared" si="81"/>
        <v>54.878499999999995</v>
      </c>
      <c r="AN152" s="120">
        <f t="shared" si="82"/>
        <v>0</v>
      </c>
      <c r="AO152" s="119"/>
      <c r="AS152" s="124"/>
    </row>
    <row r="153" spans="1:45">
      <c r="A153" s="7">
        <v>1</v>
      </c>
      <c r="B153" s="114" t="str">
        <f>VLOOKUP(A153,'Overzicht locaties'!C:D,2,0)</f>
        <v>ROC Technovium</v>
      </c>
      <c r="C153" s="95" t="s">
        <v>172</v>
      </c>
      <c r="D153" s="6"/>
      <c r="E153" s="6" t="s">
        <v>648</v>
      </c>
      <c r="F153" s="95" t="s">
        <v>448</v>
      </c>
      <c r="G153" s="95" t="s">
        <v>294</v>
      </c>
      <c r="H153" s="95">
        <v>1</v>
      </c>
      <c r="I153" s="115" t="str">
        <f t="shared" si="33"/>
        <v xml:space="preserve">Kantoorruimte / vergaderruimte </v>
      </c>
      <c r="J153" s="95" t="s">
        <v>6</v>
      </c>
      <c r="K153" s="116">
        <v>4</v>
      </c>
      <c r="L153" s="115" t="str">
        <f t="shared" si="83"/>
        <v>Tapijt</v>
      </c>
      <c r="M153" s="118">
        <v>26.79</v>
      </c>
      <c r="N153" s="117">
        <f t="shared" si="70"/>
        <v>26.79</v>
      </c>
      <c r="O153" s="149">
        <f t="shared" si="71"/>
        <v>0</v>
      </c>
      <c r="P153" s="119"/>
      <c r="Q153" s="95" t="s">
        <v>87</v>
      </c>
      <c r="R153" s="95"/>
      <c r="S153" s="95"/>
      <c r="T153" s="95"/>
      <c r="U153" s="119"/>
      <c r="V153" s="114" t="str">
        <f t="shared" si="72"/>
        <v>Bureau</v>
      </c>
      <c r="W153" s="114" t="str">
        <f t="shared" si="73"/>
        <v>AQL 7%</v>
      </c>
      <c r="X153" s="119"/>
      <c r="Y153" s="101">
        <v>100</v>
      </c>
      <c r="Z153" s="119"/>
      <c r="AA153" s="117">
        <f>IF(H153="nio","_",(N153/Y153)*VLOOKUP(Q153,Aanpassing_frequenties,3,0))*VLOOKUP(Q153,Aanpassing_frequenties,4,0)</f>
        <v>54.919499999999992</v>
      </c>
      <c r="AB153" s="120">
        <f t="shared" si="74"/>
        <v>0</v>
      </c>
      <c r="AC153" s="119"/>
      <c r="AD153" s="117" t="str">
        <f t="shared" si="75"/>
        <v>_</v>
      </c>
      <c r="AE153" s="120" t="str">
        <f t="shared" si="76"/>
        <v>_</v>
      </c>
      <c r="AF153" s="119"/>
      <c r="AG153" s="117" t="str">
        <f t="shared" si="77"/>
        <v>_</v>
      </c>
      <c r="AH153" s="120" t="str">
        <f t="shared" si="78"/>
        <v>_</v>
      </c>
      <c r="AI153" s="119"/>
      <c r="AJ153" s="117" t="str">
        <f t="shared" si="79"/>
        <v>_</v>
      </c>
      <c r="AK153" s="120" t="str">
        <f t="shared" si="80"/>
        <v>_</v>
      </c>
      <c r="AL153" s="119"/>
      <c r="AM153" s="117">
        <f t="shared" si="81"/>
        <v>54.919499999999992</v>
      </c>
      <c r="AN153" s="120">
        <f t="shared" si="82"/>
        <v>0</v>
      </c>
      <c r="AO153" s="119"/>
      <c r="AS153" s="124"/>
    </row>
    <row r="154" spans="1:45">
      <c r="A154" s="7">
        <v>1</v>
      </c>
      <c r="B154" s="114" t="str">
        <f>VLOOKUP(A154,'Overzicht locaties'!C:D,2,0)</f>
        <v>ROC Technovium</v>
      </c>
      <c r="C154" s="95" t="s">
        <v>172</v>
      </c>
      <c r="D154" s="6"/>
      <c r="E154" s="6" t="s">
        <v>649</v>
      </c>
      <c r="F154" s="95" t="s">
        <v>449</v>
      </c>
      <c r="G154" s="95" t="s">
        <v>294</v>
      </c>
      <c r="H154" s="95">
        <v>6</v>
      </c>
      <c r="I154" s="115" t="str">
        <f t="shared" si="33"/>
        <v>Leslokalen theorie</v>
      </c>
      <c r="J154" s="95" t="s">
        <v>6</v>
      </c>
      <c r="K154" s="116">
        <v>4</v>
      </c>
      <c r="L154" s="115" t="str">
        <f t="shared" si="83"/>
        <v>Tapijt</v>
      </c>
      <c r="M154" s="118">
        <v>54.53</v>
      </c>
      <c r="N154" s="117">
        <f t="shared" si="70"/>
        <v>54.53</v>
      </c>
      <c r="O154" s="149">
        <f t="shared" si="71"/>
        <v>0</v>
      </c>
      <c r="P154" s="119"/>
      <c r="Q154" s="95" t="s">
        <v>87</v>
      </c>
      <c r="R154" s="95"/>
      <c r="S154" s="95"/>
      <c r="T154" s="95"/>
      <c r="U154" s="119"/>
      <c r="V154" s="114" t="str">
        <f t="shared" si="72"/>
        <v>Les</v>
      </c>
      <c r="W154" s="114" t="str">
        <f t="shared" si="73"/>
        <v>AQL 7%</v>
      </c>
      <c r="X154" s="119"/>
      <c r="Y154" s="101">
        <v>100</v>
      </c>
      <c r="Z154" s="119"/>
      <c r="AA154" s="117">
        <f>IF(H154="nio","_",(N154/Y154)*VLOOKUP(Q154,Aanpassing_frequenties,3,0))*VLOOKUP(Q154,Aanpassing_frequenties,4,0)</f>
        <v>111.7865</v>
      </c>
      <c r="AB154" s="120">
        <f t="shared" si="74"/>
        <v>0</v>
      </c>
      <c r="AC154" s="119"/>
      <c r="AD154" s="117" t="str">
        <f t="shared" si="75"/>
        <v>_</v>
      </c>
      <c r="AE154" s="120" t="str">
        <f t="shared" si="76"/>
        <v>_</v>
      </c>
      <c r="AF154" s="119"/>
      <c r="AG154" s="117" t="str">
        <f t="shared" si="77"/>
        <v>_</v>
      </c>
      <c r="AH154" s="120" t="str">
        <f t="shared" si="78"/>
        <v>_</v>
      </c>
      <c r="AI154" s="119"/>
      <c r="AJ154" s="117" t="str">
        <f t="shared" si="79"/>
        <v>_</v>
      </c>
      <c r="AK154" s="120" t="str">
        <f t="shared" si="80"/>
        <v>_</v>
      </c>
      <c r="AL154" s="119"/>
      <c r="AM154" s="117">
        <f t="shared" si="81"/>
        <v>111.7865</v>
      </c>
      <c r="AN154" s="120">
        <f t="shared" si="82"/>
        <v>0</v>
      </c>
      <c r="AO154" s="119"/>
      <c r="AS154" s="124"/>
    </row>
    <row r="155" spans="1:45">
      <c r="A155" s="7">
        <v>1</v>
      </c>
      <c r="B155" s="114" t="str">
        <f>VLOOKUP(A155,'Overzicht locaties'!C:D,2,0)</f>
        <v>ROC Technovium</v>
      </c>
      <c r="C155" s="95" t="s">
        <v>172</v>
      </c>
      <c r="D155" s="6"/>
      <c r="E155" s="6" t="s">
        <v>650</v>
      </c>
      <c r="F155" s="95" t="s">
        <v>450</v>
      </c>
      <c r="G155" s="95" t="s">
        <v>294</v>
      </c>
      <c r="H155" s="95">
        <v>1</v>
      </c>
      <c r="I155" s="115" t="str">
        <f t="shared" si="33"/>
        <v xml:space="preserve">Kantoorruimte / vergaderruimte </v>
      </c>
      <c r="J155" s="95" t="s">
        <v>6</v>
      </c>
      <c r="K155" s="116">
        <v>4</v>
      </c>
      <c r="L155" s="115" t="str">
        <f t="shared" si="83"/>
        <v>Tapijt</v>
      </c>
      <c r="M155" s="118">
        <v>13.83</v>
      </c>
      <c r="N155" s="117">
        <f t="shared" si="70"/>
        <v>13.83</v>
      </c>
      <c r="O155" s="149">
        <f t="shared" si="71"/>
        <v>0</v>
      </c>
      <c r="P155" s="119"/>
      <c r="Q155" s="95" t="s">
        <v>87</v>
      </c>
      <c r="R155" s="95"/>
      <c r="S155" s="95"/>
      <c r="T155" s="95"/>
      <c r="U155" s="119"/>
      <c r="V155" s="114" t="str">
        <f t="shared" si="72"/>
        <v>Bureau</v>
      </c>
      <c r="W155" s="114" t="str">
        <f t="shared" si="73"/>
        <v>AQL 7%</v>
      </c>
      <c r="X155" s="119"/>
      <c r="Y155" s="101">
        <v>100</v>
      </c>
      <c r="Z155" s="119"/>
      <c r="AA155" s="117">
        <f>IF(H155="nio","_",(N155/Y155)*VLOOKUP(Q155,Aanpassing_frequenties,3,0))*VLOOKUP(Q155,Aanpassing_frequenties,4,0)</f>
        <v>28.351500000000001</v>
      </c>
      <c r="AB155" s="120">
        <f t="shared" si="74"/>
        <v>0</v>
      </c>
      <c r="AC155" s="119"/>
      <c r="AD155" s="117" t="str">
        <f t="shared" si="75"/>
        <v>_</v>
      </c>
      <c r="AE155" s="120" t="str">
        <f t="shared" si="76"/>
        <v>_</v>
      </c>
      <c r="AF155" s="119"/>
      <c r="AG155" s="117" t="str">
        <f t="shared" si="77"/>
        <v>_</v>
      </c>
      <c r="AH155" s="120" t="str">
        <f t="shared" si="78"/>
        <v>_</v>
      </c>
      <c r="AI155" s="119"/>
      <c r="AJ155" s="117" t="str">
        <f t="shared" si="79"/>
        <v>_</v>
      </c>
      <c r="AK155" s="120" t="str">
        <f t="shared" si="80"/>
        <v>_</v>
      </c>
      <c r="AL155" s="119"/>
      <c r="AM155" s="117">
        <f t="shared" si="81"/>
        <v>28.351500000000001</v>
      </c>
      <c r="AN155" s="120">
        <f t="shared" si="82"/>
        <v>0</v>
      </c>
      <c r="AO155" s="119"/>
      <c r="AS155" s="124"/>
    </row>
    <row r="156" spans="1:45">
      <c r="A156" s="7">
        <v>1</v>
      </c>
      <c r="B156" s="114" t="str">
        <f>VLOOKUP(A156,'Overzicht locaties'!C:D,2,0)</f>
        <v>ROC Technovium</v>
      </c>
      <c r="C156" s="95" t="s">
        <v>172</v>
      </c>
      <c r="D156" s="6"/>
      <c r="E156" s="6" t="s">
        <v>651</v>
      </c>
      <c r="F156" s="95" t="s">
        <v>451</v>
      </c>
      <c r="G156" s="95" t="s">
        <v>294</v>
      </c>
      <c r="H156" s="95">
        <v>6</v>
      </c>
      <c r="I156" s="115" t="str">
        <f t="shared" si="33"/>
        <v>Leslokalen theorie</v>
      </c>
      <c r="J156" s="95" t="s">
        <v>6</v>
      </c>
      <c r="K156" s="116">
        <v>4</v>
      </c>
      <c r="L156" s="115" t="str">
        <f t="shared" si="83"/>
        <v>Tapijt</v>
      </c>
      <c r="M156" s="118">
        <v>50.95</v>
      </c>
      <c r="N156" s="117">
        <f t="shared" si="70"/>
        <v>50.95</v>
      </c>
      <c r="O156" s="149">
        <f t="shared" si="71"/>
        <v>0</v>
      </c>
      <c r="P156" s="119"/>
      <c r="Q156" s="95" t="s">
        <v>87</v>
      </c>
      <c r="R156" s="95"/>
      <c r="S156" s="95"/>
      <c r="T156" s="95"/>
      <c r="U156" s="119"/>
      <c r="V156" s="114" t="str">
        <f t="shared" si="72"/>
        <v>Les</v>
      </c>
      <c r="W156" s="114" t="str">
        <f t="shared" si="73"/>
        <v>AQL 7%</v>
      </c>
      <c r="X156" s="119"/>
      <c r="Y156" s="101">
        <v>100</v>
      </c>
      <c r="Z156" s="119"/>
      <c r="AA156" s="117">
        <f>IF(H156="nio","_",(N156/Y156)*VLOOKUP(Q156,Aanpassing_frequenties,3,0))*VLOOKUP(Q156,Aanpassing_frequenties,4,0)</f>
        <v>104.44750000000002</v>
      </c>
      <c r="AB156" s="120">
        <f t="shared" si="74"/>
        <v>0</v>
      </c>
      <c r="AC156" s="119"/>
      <c r="AD156" s="117" t="str">
        <f t="shared" si="75"/>
        <v>_</v>
      </c>
      <c r="AE156" s="120" t="str">
        <f t="shared" si="76"/>
        <v>_</v>
      </c>
      <c r="AF156" s="119"/>
      <c r="AG156" s="117" t="str">
        <f t="shared" si="77"/>
        <v>_</v>
      </c>
      <c r="AH156" s="120" t="str">
        <f t="shared" si="78"/>
        <v>_</v>
      </c>
      <c r="AI156" s="119"/>
      <c r="AJ156" s="117" t="str">
        <f t="shared" si="79"/>
        <v>_</v>
      </c>
      <c r="AK156" s="120" t="str">
        <f t="shared" si="80"/>
        <v>_</v>
      </c>
      <c r="AL156" s="119"/>
      <c r="AM156" s="117">
        <f t="shared" si="81"/>
        <v>104.44750000000002</v>
      </c>
      <c r="AN156" s="120">
        <f t="shared" si="82"/>
        <v>0</v>
      </c>
      <c r="AO156" s="119"/>
      <c r="AS156" s="124"/>
    </row>
    <row r="157" spans="1:45">
      <c r="A157" s="7">
        <v>1</v>
      </c>
      <c r="B157" s="114" t="str">
        <f>VLOOKUP(A157,'Overzicht locaties'!C:D,2,0)</f>
        <v>ROC Technovium</v>
      </c>
      <c r="C157" s="95" t="s">
        <v>172</v>
      </c>
      <c r="D157" s="6"/>
      <c r="E157" s="6" t="s">
        <v>652</v>
      </c>
      <c r="F157" s="95" t="s">
        <v>452</v>
      </c>
      <c r="G157" s="95" t="s">
        <v>693</v>
      </c>
      <c r="H157" s="95">
        <v>8</v>
      </c>
      <c r="I157" s="115" t="str">
        <f t="shared" si="33"/>
        <v>Overig / Magazijn / Archief / Berging / Technische ruimte</v>
      </c>
      <c r="J157" s="95" t="s">
        <v>696</v>
      </c>
      <c r="K157" s="116">
        <v>3</v>
      </c>
      <c r="L157" s="115" t="str">
        <f t="shared" si="83"/>
        <v>Harde vloer zonder polymeer beschermlaag, met behandeling</v>
      </c>
      <c r="M157" s="118">
        <v>10.08</v>
      </c>
      <c r="N157" s="117">
        <f t="shared" si="70"/>
        <v>10.08</v>
      </c>
      <c r="O157" s="149">
        <f t="shared" si="71"/>
        <v>0</v>
      </c>
      <c r="P157" s="119"/>
      <c r="Q157" s="95" t="s">
        <v>101</v>
      </c>
      <c r="R157" s="95"/>
      <c r="S157" s="95"/>
      <c r="T157" s="95"/>
      <c r="U157" s="119"/>
      <c r="V157" s="114" t="str">
        <f t="shared" si="72"/>
        <v>Verkeer</v>
      </c>
      <c r="W157" s="114" t="str">
        <f t="shared" si="73"/>
        <v>AQL 7%</v>
      </c>
      <c r="X157" s="119"/>
      <c r="Y157" s="101">
        <v>100</v>
      </c>
      <c r="Z157" s="119"/>
      <c r="AA157" s="117">
        <f>IF(H157="nio","_",(N157/Y157)*VLOOKUP(Q157,Aanpassing_frequenties,3,0))*VLOOKUP(Q157,Aanpassing_frequenties,4,0)</f>
        <v>1.2096</v>
      </c>
      <c r="AB157" s="120">
        <f t="shared" si="74"/>
        <v>0</v>
      </c>
      <c r="AC157" s="119"/>
      <c r="AD157" s="117" t="str">
        <f t="shared" si="75"/>
        <v>_</v>
      </c>
      <c r="AE157" s="120" t="str">
        <f t="shared" si="76"/>
        <v>_</v>
      </c>
      <c r="AF157" s="119"/>
      <c r="AG157" s="117" t="str">
        <f t="shared" si="77"/>
        <v>_</v>
      </c>
      <c r="AH157" s="120" t="str">
        <f t="shared" si="78"/>
        <v>_</v>
      </c>
      <c r="AI157" s="119"/>
      <c r="AJ157" s="117" t="str">
        <f t="shared" si="79"/>
        <v>_</v>
      </c>
      <c r="AK157" s="120" t="str">
        <f t="shared" si="80"/>
        <v>_</v>
      </c>
      <c r="AL157" s="119"/>
      <c r="AM157" s="117">
        <f t="shared" si="81"/>
        <v>1.2096</v>
      </c>
      <c r="AN157" s="120">
        <f t="shared" si="82"/>
        <v>0</v>
      </c>
      <c r="AO157" s="119"/>
      <c r="AS157" s="124"/>
    </row>
    <row r="158" spans="1:45">
      <c r="A158" s="7">
        <v>1</v>
      </c>
      <c r="B158" s="114" t="str">
        <f>VLOOKUP(A158,'Overzicht locaties'!C:D,2,0)</f>
        <v>ROC Technovium</v>
      </c>
      <c r="C158" s="95" t="s">
        <v>172</v>
      </c>
      <c r="D158" s="6"/>
      <c r="E158" s="6" t="s">
        <v>653</v>
      </c>
      <c r="F158" s="95" t="s">
        <v>229</v>
      </c>
      <c r="G158" s="95" t="s">
        <v>294</v>
      </c>
      <c r="H158" s="95">
        <v>3</v>
      </c>
      <c r="I158" s="115" t="str">
        <f t="shared" si="33"/>
        <v>Verkeersruimte / Garderobe / Wachtruimte</v>
      </c>
      <c r="J158" s="95" t="s">
        <v>6</v>
      </c>
      <c r="K158" s="116">
        <v>4</v>
      </c>
      <c r="L158" s="115" t="str">
        <f t="shared" si="83"/>
        <v>Tapijt</v>
      </c>
      <c r="M158" s="118">
        <v>18.93</v>
      </c>
      <c r="N158" s="117">
        <f t="shared" si="70"/>
        <v>18.93</v>
      </c>
      <c r="O158" s="149">
        <f t="shared" si="71"/>
        <v>0</v>
      </c>
      <c r="P158" s="119"/>
      <c r="Q158" s="95" t="s">
        <v>87</v>
      </c>
      <c r="R158" s="95"/>
      <c r="S158" s="95"/>
      <c r="T158" s="95"/>
      <c r="U158" s="119"/>
      <c r="V158" s="114" t="str">
        <f t="shared" si="72"/>
        <v>Verkeer</v>
      </c>
      <c r="W158" s="114" t="str">
        <f t="shared" si="73"/>
        <v>AQL 7%</v>
      </c>
      <c r="X158" s="119"/>
      <c r="Y158" s="101">
        <v>100</v>
      </c>
      <c r="Z158" s="119"/>
      <c r="AA158" s="117">
        <f>IF(H158="nio","_",(N158/Y158)*VLOOKUP(Q158,Aanpassing_frequenties,3,0))*VLOOKUP(Q158,Aanpassing_frequenties,4,0)</f>
        <v>38.8065</v>
      </c>
      <c r="AB158" s="120">
        <f t="shared" si="74"/>
        <v>0</v>
      </c>
      <c r="AC158" s="119"/>
      <c r="AD158" s="117" t="str">
        <f t="shared" si="75"/>
        <v>_</v>
      </c>
      <c r="AE158" s="120" t="str">
        <f t="shared" si="76"/>
        <v>_</v>
      </c>
      <c r="AF158" s="119"/>
      <c r="AG158" s="117" t="str">
        <f t="shared" si="77"/>
        <v>_</v>
      </c>
      <c r="AH158" s="120" t="str">
        <f t="shared" si="78"/>
        <v>_</v>
      </c>
      <c r="AI158" s="119"/>
      <c r="AJ158" s="117" t="str">
        <f t="shared" si="79"/>
        <v>_</v>
      </c>
      <c r="AK158" s="120" t="str">
        <f t="shared" si="80"/>
        <v>_</v>
      </c>
      <c r="AL158" s="119"/>
      <c r="AM158" s="117">
        <f t="shared" si="81"/>
        <v>38.8065</v>
      </c>
      <c r="AN158" s="120">
        <f t="shared" si="82"/>
        <v>0</v>
      </c>
      <c r="AO158" s="119"/>
      <c r="AS158" s="124"/>
    </row>
    <row r="159" spans="1:45">
      <c r="A159" s="7">
        <v>1</v>
      </c>
      <c r="B159" s="114" t="str">
        <f>VLOOKUP(A159,'Overzicht locaties'!C:D,2,0)</f>
        <v>ROC Technovium</v>
      </c>
      <c r="C159" s="95" t="s">
        <v>172</v>
      </c>
      <c r="D159" s="6"/>
      <c r="E159" s="6" t="s">
        <v>654</v>
      </c>
      <c r="F159" s="95" t="s">
        <v>453</v>
      </c>
      <c r="G159" s="95" t="s">
        <v>294</v>
      </c>
      <c r="H159" s="95">
        <v>1</v>
      </c>
      <c r="I159" s="115" t="str">
        <f t="shared" si="33"/>
        <v xml:space="preserve">Kantoorruimte / vergaderruimte </v>
      </c>
      <c r="J159" s="95" t="s">
        <v>6</v>
      </c>
      <c r="K159" s="116">
        <v>4</v>
      </c>
      <c r="L159" s="115" t="str">
        <f t="shared" si="83"/>
        <v>Tapijt</v>
      </c>
      <c r="M159" s="118">
        <v>19.82</v>
      </c>
      <c r="N159" s="117">
        <f t="shared" si="70"/>
        <v>19.82</v>
      </c>
      <c r="O159" s="149">
        <f t="shared" si="71"/>
        <v>0</v>
      </c>
      <c r="P159" s="119"/>
      <c r="Q159" s="95" t="s">
        <v>87</v>
      </c>
      <c r="R159" s="95"/>
      <c r="S159" s="95"/>
      <c r="T159" s="95"/>
      <c r="U159" s="119"/>
      <c r="V159" s="114" t="str">
        <f t="shared" si="72"/>
        <v>Bureau</v>
      </c>
      <c r="W159" s="114" t="str">
        <f t="shared" si="73"/>
        <v>AQL 7%</v>
      </c>
      <c r="X159" s="119"/>
      <c r="Y159" s="101">
        <v>100</v>
      </c>
      <c r="Z159" s="119"/>
      <c r="AA159" s="117">
        <f>IF(H159="nio","_",(N159/Y159)*VLOOKUP(Q159,Aanpassing_frequenties,3,0))*VLOOKUP(Q159,Aanpassing_frequenties,4,0)</f>
        <v>40.631</v>
      </c>
      <c r="AB159" s="120">
        <f t="shared" si="74"/>
        <v>0</v>
      </c>
      <c r="AC159" s="119"/>
      <c r="AD159" s="117" t="str">
        <f t="shared" si="75"/>
        <v>_</v>
      </c>
      <c r="AE159" s="120" t="str">
        <f t="shared" si="76"/>
        <v>_</v>
      </c>
      <c r="AF159" s="119"/>
      <c r="AG159" s="117" t="str">
        <f t="shared" si="77"/>
        <v>_</v>
      </c>
      <c r="AH159" s="120" t="str">
        <f t="shared" si="78"/>
        <v>_</v>
      </c>
      <c r="AI159" s="119"/>
      <c r="AJ159" s="117" t="str">
        <f t="shared" si="79"/>
        <v>_</v>
      </c>
      <c r="AK159" s="120" t="str">
        <f t="shared" si="80"/>
        <v>_</v>
      </c>
      <c r="AL159" s="119"/>
      <c r="AM159" s="117">
        <f t="shared" si="81"/>
        <v>40.631</v>
      </c>
      <c r="AN159" s="120">
        <f t="shared" si="82"/>
        <v>0</v>
      </c>
      <c r="AO159" s="119"/>
      <c r="AS159" s="124"/>
    </row>
    <row r="160" spans="1:45">
      <c r="A160" s="7">
        <v>1</v>
      </c>
      <c r="B160" s="114" t="str">
        <f>VLOOKUP(A160,'Overzicht locaties'!C:D,2,0)</f>
        <v>ROC Technovium</v>
      </c>
      <c r="C160" s="95" t="s">
        <v>172</v>
      </c>
      <c r="D160" s="6"/>
      <c r="E160" s="6"/>
      <c r="F160" s="95" t="s">
        <v>454</v>
      </c>
      <c r="G160" s="95" t="s">
        <v>294</v>
      </c>
      <c r="H160" s="95" t="s">
        <v>72</v>
      </c>
      <c r="I160" s="115" t="str">
        <f t="shared" si="33"/>
        <v>niet in onderhoud</v>
      </c>
      <c r="J160" s="95" t="s">
        <v>694</v>
      </c>
      <c r="K160" s="116">
        <v>2</v>
      </c>
      <c r="L160" s="115" t="str">
        <f t="shared" si="83"/>
        <v>Harde vloeren zonder extra behandeling</v>
      </c>
      <c r="M160" s="118">
        <v>11.94</v>
      </c>
      <c r="N160" s="117">
        <f t="shared" si="70"/>
        <v>0</v>
      </c>
      <c r="O160" s="149">
        <f t="shared" si="71"/>
        <v>11.94</v>
      </c>
      <c r="P160" s="119"/>
      <c r="Q160" s="95"/>
      <c r="R160" s="95"/>
      <c r="S160" s="95"/>
      <c r="T160" s="95"/>
      <c r="U160" s="119"/>
      <c r="V160" s="114" t="str">
        <f t="shared" si="72"/>
        <v>_</v>
      </c>
      <c r="W160" s="114" t="str">
        <f t="shared" si="73"/>
        <v>_</v>
      </c>
      <c r="X160" s="119"/>
      <c r="Y160" s="101">
        <v>100</v>
      </c>
      <c r="Z160" s="119"/>
      <c r="AA160" s="117" t="e">
        <f>IF(H160="nio","_",(N160/Y160)*VLOOKUP(Q160,Aanpassing_frequenties,3,0))*VLOOKUP(Q160,Aanpassing_frequenties,4,0)</f>
        <v>#VALUE!</v>
      </c>
      <c r="AB160" s="120" t="str">
        <f t="shared" si="74"/>
        <v>_</v>
      </c>
      <c r="AC160" s="119"/>
      <c r="AD160" s="117" t="str">
        <f t="shared" si="75"/>
        <v>_</v>
      </c>
      <c r="AE160" s="120" t="str">
        <f t="shared" si="76"/>
        <v>_</v>
      </c>
      <c r="AF160" s="119"/>
      <c r="AG160" s="117" t="str">
        <f t="shared" si="77"/>
        <v>_</v>
      </c>
      <c r="AH160" s="120" t="str">
        <f t="shared" si="78"/>
        <v>_</v>
      </c>
      <c r="AI160" s="119"/>
      <c r="AJ160" s="117" t="str">
        <f t="shared" si="79"/>
        <v>_</v>
      </c>
      <c r="AK160" s="120" t="str">
        <f t="shared" si="80"/>
        <v>_</v>
      </c>
      <c r="AL160" s="119"/>
      <c r="AM160" s="117" t="str">
        <f t="shared" si="81"/>
        <v>_</v>
      </c>
      <c r="AN160" s="120" t="str">
        <f t="shared" si="82"/>
        <v>_</v>
      </c>
      <c r="AO160" s="119"/>
      <c r="AS160" s="124"/>
    </row>
    <row r="161" spans="1:45">
      <c r="A161" s="7">
        <v>1</v>
      </c>
      <c r="B161" s="114" t="str">
        <f>VLOOKUP(A161,'Overzicht locaties'!C:D,2,0)</f>
        <v>ROC Technovium</v>
      </c>
      <c r="C161" s="95" t="s">
        <v>172</v>
      </c>
      <c r="D161" s="6"/>
      <c r="E161" s="6" t="s">
        <v>655</v>
      </c>
      <c r="F161" s="95" t="s">
        <v>455</v>
      </c>
      <c r="G161" s="95" t="s">
        <v>693</v>
      </c>
      <c r="H161" s="95" t="s">
        <v>72</v>
      </c>
      <c r="I161" s="115" t="str">
        <f t="shared" si="33"/>
        <v>niet in onderhoud</v>
      </c>
      <c r="J161" s="95" t="s">
        <v>696</v>
      </c>
      <c r="K161" s="116">
        <v>3</v>
      </c>
      <c r="L161" s="115" t="str">
        <f t="shared" si="83"/>
        <v>Harde vloer zonder polymeer beschermlaag, met behandeling</v>
      </c>
      <c r="M161" s="118">
        <v>18.25</v>
      </c>
      <c r="N161" s="117">
        <f t="shared" si="70"/>
        <v>0</v>
      </c>
      <c r="O161" s="149">
        <f t="shared" si="71"/>
        <v>18.25</v>
      </c>
      <c r="P161" s="119"/>
      <c r="Q161" s="95"/>
      <c r="R161" s="95"/>
      <c r="S161" s="95"/>
      <c r="T161" s="95"/>
      <c r="U161" s="119"/>
      <c r="V161" s="114" t="str">
        <f t="shared" si="72"/>
        <v>_</v>
      </c>
      <c r="W161" s="114" t="str">
        <f t="shared" si="73"/>
        <v>_</v>
      </c>
      <c r="X161" s="119"/>
      <c r="Y161" s="101">
        <v>100</v>
      </c>
      <c r="Z161" s="119"/>
      <c r="AA161" s="117" t="e">
        <f>IF(H161="nio","_",(N161/Y161)*VLOOKUP(Q161,Aanpassing_frequenties,3,0))*VLOOKUP(Q161,Aanpassing_frequenties,4,0)</f>
        <v>#VALUE!</v>
      </c>
      <c r="AB161" s="120" t="str">
        <f t="shared" si="74"/>
        <v>_</v>
      </c>
      <c r="AC161" s="119"/>
      <c r="AD161" s="117" t="str">
        <f t="shared" si="75"/>
        <v>_</v>
      </c>
      <c r="AE161" s="120" t="str">
        <f t="shared" si="76"/>
        <v>_</v>
      </c>
      <c r="AF161" s="119"/>
      <c r="AG161" s="117" t="str">
        <f t="shared" si="77"/>
        <v>_</v>
      </c>
      <c r="AH161" s="120" t="str">
        <f t="shared" si="78"/>
        <v>_</v>
      </c>
      <c r="AI161" s="119"/>
      <c r="AJ161" s="117" t="str">
        <f t="shared" si="79"/>
        <v>_</v>
      </c>
      <c r="AK161" s="120" t="str">
        <f t="shared" si="80"/>
        <v>_</v>
      </c>
      <c r="AL161" s="119"/>
      <c r="AM161" s="117" t="str">
        <f t="shared" si="81"/>
        <v>_</v>
      </c>
      <c r="AN161" s="120" t="str">
        <f t="shared" si="82"/>
        <v>_</v>
      </c>
      <c r="AO161" s="119"/>
      <c r="AS161" s="124"/>
    </row>
    <row r="162" spans="1:45">
      <c r="A162" s="7">
        <v>1</v>
      </c>
      <c r="B162" s="114" t="str">
        <f>VLOOKUP(A162,'Overzicht locaties'!C:D,2,0)</f>
        <v>ROC Technovium</v>
      </c>
      <c r="C162" s="95" t="s">
        <v>172</v>
      </c>
      <c r="D162" s="6"/>
      <c r="E162" s="6" t="s">
        <v>656</v>
      </c>
      <c r="F162" s="95" t="s">
        <v>456</v>
      </c>
      <c r="G162" s="95" t="s">
        <v>693</v>
      </c>
      <c r="H162" s="95" t="s">
        <v>72</v>
      </c>
      <c r="I162" s="115" t="str">
        <f t="shared" si="33"/>
        <v>niet in onderhoud</v>
      </c>
      <c r="J162" s="95" t="s">
        <v>296</v>
      </c>
      <c r="K162" s="116">
        <v>3</v>
      </c>
      <c r="L162" s="115" t="str">
        <f t="shared" si="83"/>
        <v>Harde vloer zonder polymeer beschermlaag, met behandeling</v>
      </c>
      <c r="M162" s="118">
        <v>5.05</v>
      </c>
      <c r="N162" s="117">
        <f t="shared" si="70"/>
        <v>0</v>
      </c>
      <c r="O162" s="149">
        <f t="shared" si="71"/>
        <v>5.05</v>
      </c>
      <c r="P162" s="119"/>
      <c r="Q162" s="95"/>
      <c r="R162" s="95"/>
      <c r="S162" s="95"/>
      <c r="T162" s="95"/>
      <c r="U162" s="119"/>
      <c r="V162" s="114" t="str">
        <f t="shared" si="72"/>
        <v>_</v>
      </c>
      <c r="W162" s="114" t="str">
        <f t="shared" si="73"/>
        <v>_</v>
      </c>
      <c r="X162" s="119"/>
      <c r="Y162" s="101">
        <v>100</v>
      </c>
      <c r="Z162" s="119"/>
      <c r="AA162" s="117" t="e">
        <f>IF(H162="nio","_",(N162/Y162)*VLOOKUP(Q162,Aanpassing_frequenties,3,0))*VLOOKUP(Q162,Aanpassing_frequenties,4,0)</f>
        <v>#VALUE!</v>
      </c>
      <c r="AB162" s="120" t="str">
        <f t="shared" si="74"/>
        <v>_</v>
      </c>
      <c r="AC162" s="119"/>
      <c r="AD162" s="117" t="str">
        <f t="shared" si="75"/>
        <v>_</v>
      </c>
      <c r="AE162" s="120" t="str">
        <f t="shared" si="76"/>
        <v>_</v>
      </c>
      <c r="AF162" s="119"/>
      <c r="AG162" s="117" t="str">
        <f t="shared" si="77"/>
        <v>_</v>
      </c>
      <c r="AH162" s="120" t="str">
        <f t="shared" si="78"/>
        <v>_</v>
      </c>
      <c r="AI162" s="119"/>
      <c r="AJ162" s="117" t="str">
        <f t="shared" si="79"/>
        <v>_</v>
      </c>
      <c r="AK162" s="120" t="str">
        <f t="shared" si="80"/>
        <v>_</v>
      </c>
      <c r="AL162" s="119"/>
      <c r="AM162" s="117" t="str">
        <f t="shared" si="81"/>
        <v>_</v>
      </c>
      <c r="AN162" s="120" t="str">
        <f t="shared" si="82"/>
        <v>_</v>
      </c>
      <c r="AO162" s="119"/>
      <c r="AS162" s="124"/>
    </row>
    <row r="163" spans="1:45">
      <c r="A163" s="7">
        <v>1</v>
      </c>
      <c r="B163" s="114" t="str">
        <f>VLOOKUP(A163,'Overzicht locaties'!C:D,2,0)</f>
        <v>ROC Technovium</v>
      </c>
      <c r="C163" s="95" t="s">
        <v>172</v>
      </c>
      <c r="D163" s="6"/>
      <c r="E163" s="6" t="s">
        <v>657</v>
      </c>
      <c r="F163" s="95" t="s">
        <v>457</v>
      </c>
      <c r="G163" s="95" t="s">
        <v>293</v>
      </c>
      <c r="H163" s="95">
        <v>2</v>
      </c>
      <c r="I163" s="115" t="str">
        <f t="shared" si="33"/>
        <v>Sanitaire ruimte</v>
      </c>
      <c r="J163" s="95" t="s">
        <v>296</v>
      </c>
      <c r="K163" s="116">
        <v>3</v>
      </c>
      <c r="L163" s="115" t="str">
        <f t="shared" si="83"/>
        <v>Harde vloer zonder polymeer beschermlaag, met behandeling</v>
      </c>
      <c r="M163" s="118">
        <v>19.010000000000002</v>
      </c>
      <c r="N163" s="117">
        <f t="shared" si="70"/>
        <v>19.010000000000002</v>
      </c>
      <c r="O163" s="149">
        <f t="shared" si="71"/>
        <v>0</v>
      </c>
      <c r="P163" s="119"/>
      <c r="Q163" s="95" t="s">
        <v>303</v>
      </c>
      <c r="R163" s="95"/>
      <c r="S163" s="95"/>
      <c r="T163" s="95"/>
      <c r="U163" s="119"/>
      <c r="V163" s="114" t="str">
        <f t="shared" si="72"/>
        <v>Sanitair</v>
      </c>
      <c r="W163" s="114" t="str">
        <f t="shared" si="73"/>
        <v>AQL 4%</v>
      </c>
      <c r="X163" s="119"/>
      <c r="Y163" s="101">
        <v>100</v>
      </c>
      <c r="Z163" s="119"/>
      <c r="AA163" s="117">
        <f>IF(H163="nio","_",(N163/Y163)*VLOOKUP(Q163,Aanpassing_frequenties,3,0))*VLOOKUP(Q163,Aanpassing_frequenties,4,0)</f>
        <v>116.91150000000002</v>
      </c>
      <c r="AB163" s="120">
        <f t="shared" si="74"/>
        <v>0</v>
      </c>
      <c r="AC163" s="119"/>
      <c r="AD163" s="117" t="str">
        <f t="shared" si="75"/>
        <v>_</v>
      </c>
      <c r="AE163" s="120" t="str">
        <f t="shared" si="76"/>
        <v>_</v>
      </c>
      <c r="AF163" s="119"/>
      <c r="AG163" s="117" t="str">
        <f t="shared" si="77"/>
        <v>_</v>
      </c>
      <c r="AH163" s="120" t="str">
        <f t="shared" si="78"/>
        <v>_</v>
      </c>
      <c r="AI163" s="119"/>
      <c r="AJ163" s="117" t="str">
        <f t="shared" si="79"/>
        <v>_</v>
      </c>
      <c r="AK163" s="120" t="str">
        <f t="shared" si="80"/>
        <v>_</v>
      </c>
      <c r="AL163" s="119"/>
      <c r="AM163" s="117">
        <f t="shared" si="81"/>
        <v>116.91150000000002</v>
      </c>
      <c r="AN163" s="120">
        <f t="shared" si="82"/>
        <v>0</v>
      </c>
      <c r="AO163" s="119"/>
      <c r="AS163" s="124"/>
    </row>
    <row r="164" spans="1:45">
      <c r="A164" s="7">
        <v>1</v>
      </c>
      <c r="B164" s="114" t="str">
        <f>VLOOKUP(A164,'Overzicht locaties'!C:D,2,0)</f>
        <v>ROC Technovium</v>
      </c>
      <c r="C164" s="95" t="s">
        <v>172</v>
      </c>
      <c r="D164" s="6"/>
      <c r="E164" s="6" t="s">
        <v>658</v>
      </c>
      <c r="F164" s="95" t="s">
        <v>458</v>
      </c>
      <c r="G164" s="95" t="s">
        <v>293</v>
      </c>
      <c r="H164" s="95">
        <v>2</v>
      </c>
      <c r="I164" s="115" t="str">
        <f t="shared" si="33"/>
        <v>Sanitaire ruimte</v>
      </c>
      <c r="J164" s="95" t="s">
        <v>296</v>
      </c>
      <c r="K164" s="116">
        <v>3</v>
      </c>
      <c r="L164" s="115" t="str">
        <f t="shared" si="83"/>
        <v>Harde vloer zonder polymeer beschermlaag, met behandeling</v>
      </c>
      <c r="M164" s="118">
        <v>14.91</v>
      </c>
      <c r="N164" s="117">
        <f t="shared" si="70"/>
        <v>14.91</v>
      </c>
      <c r="O164" s="149">
        <f t="shared" si="71"/>
        <v>0</v>
      </c>
      <c r="P164" s="119"/>
      <c r="Q164" s="95" t="s">
        <v>303</v>
      </c>
      <c r="R164" s="95"/>
      <c r="S164" s="95"/>
      <c r="T164" s="95"/>
      <c r="U164" s="119"/>
      <c r="V164" s="114" t="str">
        <f t="shared" si="72"/>
        <v>Sanitair</v>
      </c>
      <c r="W164" s="114" t="str">
        <f t="shared" si="73"/>
        <v>AQL 4%</v>
      </c>
      <c r="X164" s="119"/>
      <c r="Y164" s="101">
        <v>100</v>
      </c>
      <c r="Z164" s="119"/>
      <c r="AA164" s="117">
        <f>IF(H164="nio","_",(N164/Y164)*VLOOKUP(Q164,Aanpassing_frequenties,3,0))*VLOOKUP(Q164,Aanpassing_frequenties,4,0)</f>
        <v>91.6965</v>
      </c>
      <c r="AB164" s="120">
        <f t="shared" si="74"/>
        <v>0</v>
      </c>
      <c r="AC164" s="119"/>
      <c r="AD164" s="117" t="str">
        <f t="shared" si="75"/>
        <v>_</v>
      </c>
      <c r="AE164" s="120" t="str">
        <f t="shared" si="76"/>
        <v>_</v>
      </c>
      <c r="AF164" s="119"/>
      <c r="AG164" s="117" t="str">
        <f t="shared" si="77"/>
        <v>_</v>
      </c>
      <c r="AH164" s="120" t="str">
        <f t="shared" si="78"/>
        <v>_</v>
      </c>
      <c r="AI164" s="119"/>
      <c r="AJ164" s="117" t="str">
        <f t="shared" si="79"/>
        <v>_</v>
      </c>
      <c r="AK164" s="120" t="str">
        <f t="shared" si="80"/>
        <v>_</v>
      </c>
      <c r="AL164" s="119"/>
      <c r="AM164" s="117">
        <f t="shared" si="81"/>
        <v>91.6965</v>
      </c>
      <c r="AN164" s="120">
        <f t="shared" si="82"/>
        <v>0</v>
      </c>
      <c r="AO164" s="119"/>
      <c r="AS164" s="124"/>
    </row>
    <row r="165" spans="1:45">
      <c r="A165" s="7">
        <v>1</v>
      </c>
      <c r="B165" s="114" t="str">
        <f>VLOOKUP(A165,'Overzicht locaties'!C:D,2,0)</f>
        <v>ROC Technovium</v>
      </c>
      <c r="C165" s="95" t="s">
        <v>172</v>
      </c>
      <c r="D165" s="6"/>
      <c r="E165" s="6" t="s">
        <v>659</v>
      </c>
      <c r="F165" s="95" t="s">
        <v>459</v>
      </c>
      <c r="G165" s="95" t="s">
        <v>294</v>
      </c>
      <c r="H165" s="95" t="s">
        <v>72</v>
      </c>
      <c r="I165" s="115" t="str">
        <f t="shared" si="33"/>
        <v>niet in onderhoud</v>
      </c>
      <c r="J165" s="95" t="s">
        <v>694</v>
      </c>
      <c r="K165" s="116">
        <v>2</v>
      </c>
      <c r="L165" s="115" t="str">
        <f t="shared" si="83"/>
        <v>Harde vloeren zonder extra behandeling</v>
      </c>
      <c r="M165" s="118">
        <v>395.79</v>
      </c>
      <c r="N165" s="117">
        <f t="shared" si="70"/>
        <v>0</v>
      </c>
      <c r="O165" s="149">
        <f t="shared" si="71"/>
        <v>395.79</v>
      </c>
      <c r="P165" s="119"/>
      <c r="Q165" s="95"/>
      <c r="R165" s="95"/>
      <c r="S165" s="95"/>
      <c r="T165" s="95"/>
      <c r="U165" s="119"/>
      <c r="V165" s="114" t="str">
        <f t="shared" si="72"/>
        <v>_</v>
      </c>
      <c r="W165" s="114" t="str">
        <f t="shared" si="73"/>
        <v>_</v>
      </c>
      <c r="X165" s="119"/>
      <c r="Y165" s="101">
        <v>100</v>
      </c>
      <c r="Z165" s="119"/>
      <c r="AA165" s="117" t="e">
        <f>IF(H165="nio","_",(N165/Y165)*VLOOKUP(Q165,Aanpassing_frequenties,3,0))*VLOOKUP(Q165,Aanpassing_frequenties,4,0)</f>
        <v>#VALUE!</v>
      </c>
      <c r="AB165" s="120" t="str">
        <f t="shared" si="74"/>
        <v>_</v>
      </c>
      <c r="AC165" s="119"/>
      <c r="AD165" s="117" t="str">
        <f t="shared" si="75"/>
        <v>_</v>
      </c>
      <c r="AE165" s="120" t="str">
        <f t="shared" si="76"/>
        <v>_</v>
      </c>
      <c r="AF165" s="119"/>
      <c r="AG165" s="117" t="str">
        <f t="shared" si="77"/>
        <v>_</v>
      </c>
      <c r="AH165" s="120" t="str">
        <f t="shared" si="78"/>
        <v>_</v>
      </c>
      <c r="AI165" s="119"/>
      <c r="AJ165" s="117" t="str">
        <f t="shared" si="79"/>
        <v>_</v>
      </c>
      <c r="AK165" s="120" t="str">
        <f t="shared" si="80"/>
        <v>_</v>
      </c>
      <c r="AL165" s="119"/>
      <c r="AM165" s="117" t="str">
        <f t="shared" si="81"/>
        <v>_</v>
      </c>
      <c r="AN165" s="120" t="str">
        <f t="shared" si="82"/>
        <v>_</v>
      </c>
      <c r="AO165" s="119"/>
      <c r="AS165" s="124"/>
    </row>
    <row r="166" spans="1:45">
      <c r="A166" s="7">
        <v>1</v>
      </c>
      <c r="B166" s="114" t="str">
        <f>VLOOKUP(A166,'Overzicht locaties'!C:D,2,0)</f>
        <v>ROC Technovium</v>
      </c>
      <c r="C166" s="95" t="s">
        <v>309</v>
      </c>
      <c r="D166" s="6"/>
      <c r="E166" s="6" t="s">
        <v>660</v>
      </c>
      <c r="F166" s="95" t="s">
        <v>460</v>
      </c>
      <c r="G166" s="95" t="s">
        <v>293</v>
      </c>
      <c r="H166" s="95">
        <v>3</v>
      </c>
      <c r="I166" s="115" t="str">
        <f t="shared" si="33"/>
        <v>Verkeersruimte / Garderobe / Wachtruimte</v>
      </c>
      <c r="J166" s="95" t="s">
        <v>696</v>
      </c>
      <c r="K166" s="116">
        <v>3</v>
      </c>
      <c r="L166" s="115" t="str">
        <f t="shared" si="83"/>
        <v>Harde vloer zonder polymeer beschermlaag, met behandeling</v>
      </c>
      <c r="M166" s="118">
        <v>248.59</v>
      </c>
      <c r="N166" s="117">
        <f t="shared" si="70"/>
        <v>248.59</v>
      </c>
      <c r="O166" s="149">
        <f t="shared" si="71"/>
        <v>0</v>
      </c>
      <c r="P166" s="119"/>
      <c r="Q166" s="95" t="s">
        <v>87</v>
      </c>
      <c r="R166" s="95"/>
      <c r="S166" s="95"/>
      <c r="T166" s="95"/>
      <c r="U166" s="119"/>
      <c r="V166" s="114" t="str">
        <f t="shared" si="72"/>
        <v>Verkeer</v>
      </c>
      <c r="W166" s="114" t="str">
        <f t="shared" si="73"/>
        <v>AQL 7%</v>
      </c>
      <c r="X166" s="119"/>
      <c r="Y166" s="101">
        <v>100</v>
      </c>
      <c r="Z166" s="119"/>
      <c r="AA166" s="117">
        <f>IF(H166="nio","_",(N166/Y166)*VLOOKUP(Q166,Aanpassing_frequenties,3,0))*VLOOKUP(Q166,Aanpassing_frequenties,4,0)</f>
        <v>509.60950000000003</v>
      </c>
      <c r="AB166" s="120">
        <f t="shared" si="74"/>
        <v>0</v>
      </c>
      <c r="AC166" s="119"/>
      <c r="AD166" s="117" t="str">
        <f t="shared" si="75"/>
        <v>_</v>
      </c>
      <c r="AE166" s="120" t="str">
        <f t="shared" si="76"/>
        <v>_</v>
      </c>
      <c r="AF166" s="119"/>
      <c r="AG166" s="117" t="str">
        <f t="shared" si="77"/>
        <v>_</v>
      </c>
      <c r="AH166" s="120" t="str">
        <f t="shared" si="78"/>
        <v>_</v>
      </c>
      <c r="AI166" s="119"/>
      <c r="AJ166" s="117" t="str">
        <f t="shared" si="79"/>
        <v>_</v>
      </c>
      <c r="AK166" s="120" t="str">
        <f t="shared" si="80"/>
        <v>_</v>
      </c>
      <c r="AL166" s="119"/>
      <c r="AM166" s="117">
        <f t="shared" si="81"/>
        <v>509.60950000000003</v>
      </c>
      <c r="AN166" s="120">
        <f t="shared" si="82"/>
        <v>0</v>
      </c>
      <c r="AO166" s="119"/>
      <c r="AS166" s="124"/>
    </row>
    <row r="167" spans="1:45">
      <c r="A167" s="7">
        <v>1</v>
      </c>
      <c r="B167" s="114" t="str">
        <f>VLOOKUP(A167,'Overzicht locaties'!C:D,2,0)</f>
        <v>ROC Technovium</v>
      </c>
      <c r="C167" s="95" t="s">
        <v>309</v>
      </c>
      <c r="D167" s="6"/>
      <c r="E167" s="6" t="s">
        <v>661</v>
      </c>
      <c r="F167" s="95" t="s">
        <v>461</v>
      </c>
      <c r="G167" s="95" t="s">
        <v>293</v>
      </c>
      <c r="H167" s="95">
        <v>3</v>
      </c>
      <c r="I167" s="115" t="str">
        <f t="shared" si="33"/>
        <v>Verkeersruimte / Garderobe / Wachtruimte</v>
      </c>
      <c r="J167" s="95" t="s">
        <v>696</v>
      </c>
      <c r="K167" s="116">
        <v>3</v>
      </c>
      <c r="L167" s="115" t="str">
        <f t="shared" si="83"/>
        <v>Harde vloer zonder polymeer beschermlaag, met behandeling</v>
      </c>
      <c r="M167" s="118">
        <v>14.05</v>
      </c>
      <c r="N167" s="117">
        <f t="shared" si="70"/>
        <v>14.05</v>
      </c>
      <c r="O167" s="149">
        <f t="shared" si="71"/>
        <v>0</v>
      </c>
      <c r="P167" s="119"/>
      <c r="Q167" s="95" t="s">
        <v>87</v>
      </c>
      <c r="R167" s="95"/>
      <c r="S167" s="95"/>
      <c r="T167" s="95"/>
      <c r="U167" s="119"/>
      <c r="V167" s="114" t="str">
        <f t="shared" si="72"/>
        <v>Verkeer</v>
      </c>
      <c r="W167" s="114" t="str">
        <f t="shared" si="73"/>
        <v>AQL 7%</v>
      </c>
      <c r="X167" s="119"/>
      <c r="Y167" s="101">
        <v>100</v>
      </c>
      <c r="Z167" s="119"/>
      <c r="AA167" s="117">
        <f>IF(H167="nio","_",(N167/Y167)*VLOOKUP(Q167,Aanpassing_frequenties,3,0))*VLOOKUP(Q167,Aanpassing_frequenties,4,0)</f>
        <v>28.802500000000002</v>
      </c>
      <c r="AB167" s="120">
        <f t="shared" si="74"/>
        <v>0</v>
      </c>
      <c r="AC167" s="119"/>
      <c r="AD167" s="117" t="str">
        <f t="shared" si="75"/>
        <v>_</v>
      </c>
      <c r="AE167" s="120" t="str">
        <f t="shared" si="76"/>
        <v>_</v>
      </c>
      <c r="AF167" s="119"/>
      <c r="AG167" s="117" t="str">
        <f t="shared" si="77"/>
        <v>_</v>
      </c>
      <c r="AH167" s="120" t="str">
        <f t="shared" si="78"/>
        <v>_</v>
      </c>
      <c r="AI167" s="119"/>
      <c r="AJ167" s="117" t="str">
        <f t="shared" si="79"/>
        <v>_</v>
      </c>
      <c r="AK167" s="120" t="str">
        <f t="shared" si="80"/>
        <v>_</v>
      </c>
      <c r="AL167" s="119"/>
      <c r="AM167" s="117">
        <f t="shared" si="81"/>
        <v>28.802500000000002</v>
      </c>
      <c r="AN167" s="120">
        <f t="shared" si="82"/>
        <v>0</v>
      </c>
      <c r="AO167" s="119"/>
      <c r="AS167" s="124"/>
    </row>
    <row r="168" spans="1:45">
      <c r="A168" s="7">
        <v>1</v>
      </c>
      <c r="B168" s="114" t="str">
        <f>VLOOKUP(A168,'Overzicht locaties'!C:D,2,0)</f>
        <v>ROC Technovium</v>
      </c>
      <c r="C168" s="95" t="s">
        <v>309</v>
      </c>
      <c r="D168" s="6"/>
      <c r="E168" s="6" t="s">
        <v>662</v>
      </c>
      <c r="F168" s="95" t="s">
        <v>462</v>
      </c>
      <c r="G168" s="95" t="s">
        <v>293</v>
      </c>
      <c r="H168" s="95">
        <v>3</v>
      </c>
      <c r="I168" s="115" t="str">
        <f t="shared" si="33"/>
        <v>Verkeersruimte / Garderobe / Wachtruimte</v>
      </c>
      <c r="J168" s="95" t="s">
        <v>700</v>
      </c>
      <c r="K168" s="116">
        <v>2</v>
      </c>
      <c r="L168" s="115" t="str">
        <f t="shared" si="83"/>
        <v>Harde vloeren zonder extra behandeling</v>
      </c>
      <c r="M168" s="118">
        <v>5.32</v>
      </c>
      <c r="N168" s="117">
        <f t="shared" si="70"/>
        <v>5.32</v>
      </c>
      <c r="O168" s="149">
        <f t="shared" si="71"/>
        <v>0</v>
      </c>
      <c r="P168" s="119"/>
      <c r="Q168" s="95" t="s">
        <v>87</v>
      </c>
      <c r="R168" s="95"/>
      <c r="S168" s="95"/>
      <c r="T168" s="95"/>
      <c r="U168" s="119"/>
      <c r="V168" s="114" t="str">
        <f t="shared" si="72"/>
        <v>Verkeer</v>
      </c>
      <c r="W168" s="114" t="str">
        <f t="shared" si="73"/>
        <v>AQL 7%</v>
      </c>
      <c r="X168" s="119"/>
      <c r="Y168" s="101">
        <v>100</v>
      </c>
      <c r="Z168" s="119"/>
      <c r="AA168" s="117">
        <f>IF(H168="nio","_",(N168/Y168)*VLOOKUP(Q168,Aanpassing_frequenties,3,0))*VLOOKUP(Q168,Aanpassing_frequenties,4,0)</f>
        <v>10.906000000000001</v>
      </c>
      <c r="AB168" s="120">
        <f t="shared" si="74"/>
        <v>0</v>
      </c>
      <c r="AC168" s="119"/>
      <c r="AD168" s="117" t="str">
        <f t="shared" si="75"/>
        <v>_</v>
      </c>
      <c r="AE168" s="120" t="str">
        <f t="shared" si="76"/>
        <v>_</v>
      </c>
      <c r="AF168" s="119"/>
      <c r="AG168" s="117" t="str">
        <f t="shared" si="77"/>
        <v>_</v>
      </c>
      <c r="AH168" s="120" t="str">
        <f t="shared" si="78"/>
        <v>_</v>
      </c>
      <c r="AI168" s="119"/>
      <c r="AJ168" s="117" t="str">
        <f t="shared" si="79"/>
        <v>_</v>
      </c>
      <c r="AK168" s="120" t="str">
        <f t="shared" si="80"/>
        <v>_</v>
      </c>
      <c r="AL168" s="119"/>
      <c r="AM168" s="117">
        <f t="shared" si="81"/>
        <v>10.906000000000001</v>
      </c>
      <c r="AN168" s="120">
        <f t="shared" si="82"/>
        <v>0</v>
      </c>
      <c r="AO168" s="119"/>
      <c r="AS168" s="124"/>
    </row>
    <row r="169" spans="1:45">
      <c r="A169" s="7">
        <v>1</v>
      </c>
      <c r="B169" s="114" t="str">
        <f>VLOOKUP(A169,'Overzicht locaties'!C:D,2,0)</f>
        <v>ROC Technovium</v>
      </c>
      <c r="C169" s="95" t="s">
        <v>309</v>
      </c>
      <c r="D169" s="6"/>
      <c r="E169" s="6"/>
      <c r="F169" s="95" t="s">
        <v>424</v>
      </c>
      <c r="G169" s="95" t="s">
        <v>293</v>
      </c>
      <c r="H169" s="95">
        <v>3</v>
      </c>
      <c r="I169" s="115" t="str">
        <f t="shared" si="33"/>
        <v>Verkeersruimte / Garderobe / Wachtruimte</v>
      </c>
      <c r="J169" s="95" t="s">
        <v>700</v>
      </c>
      <c r="K169" s="116">
        <v>2</v>
      </c>
      <c r="L169" s="115" t="str">
        <f t="shared" si="83"/>
        <v>Harde vloeren zonder extra behandeling</v>
      </c>
      <c r="M169" s="118">
        <v>6</v>
      </c>
      <c r="N169" s="117">
        <f t="shared" si="70"/>
        <v>6</v>
      </c>
      <c r="O169" s="149">
        <f t="shared" si="71"/>
        <v>0</v>
      </c>
      <c r="P169" s="119"/>
      <c r="Q169" s="95" t="s">
        <v>87</v>
      </c>
      <c r="R169" s="95"/>
      <c r="S169" s="95"/>
      <c r="T169" s="95"/>
      <c r="U169" s="119"/>
      <c r="V169" s="114" t="str">
        <f t="shared" si="72"/>
        <v>Verkeer</v>
      </c>
      <c r="W169" s="114" t="str">
        <f t="shared" si="73"/>
        <v>AQL 7%</v>
      </c>
      <c r="X169" s="119"/>
      <c r="Y169" s="101">
        <v>100</v>
      </c>
      <c r="Z169" s="119"/>
      <c r="AA169" s="117">
        <f>IF(H169="nio","_",(N169/Y169)*VLOOKUP(Q169,Aanpassing_frequenties,3,0))*VLOOKUP(Q169,Aanpassing_frequenties,4,0)</f>
        <v>12.299999999999999</v>
      </c>
      <c r="AB169" s="120">
        <f t="shared" si="74"/>
        <v>0</v>
      </c>
      <c r="AC169" s="119"/>
      <c r="AD169" s="117" t="str">
        <f t="shared" si="75"/>
        <v>_</v>
      </c>
      <c r="AE169" s="120" t="str">
        <f t="shared" si="76"/>
        <v>_</v>
      </c>
      <c r="AF169" s="119"/>
      <c r="AG169" s="117" t="str">
        <f t="shared" si="77"/>
        <v>_</v>
      </c>
      <c r="AH169" s="120" t="str">
        <f t="shared" si="78"/>
        <v>_</v>
      </c>
      <c r="AI169" s="119"/>
      <c r="AJ169" s="117" t="str">
        <f t="shared" si="79"/>
        <v>_</v>
      </c>
      <c r="AK169" s="120" t="str">
        <f t="shared" si="80"/>
        <v>_</v>
      </c>
      <c r="AL169" s="119"/>
      <c r="AM169" s="117">
        <f t="shared" si="81"/>
        <v>12.299999999999999</v>
      </c>
      <c r="AN169" s="120">
        <f t="shared" si="82"/>
        <v>0</v>
      </c>
      <c r="AO169" s="119"/>
      <c r="AS169" s="124"/>
    </row>
    <row r="170" spans="1:45">
      <c r="A170" s="7">
        <v>1</v>
      </c>
      <c r="B170" s="114" t="str">
        <f>VLOOKUP(A170,'Overzicht locaties'!C:D,2,0)</f>
        <v>ROC Technovium</v>
      </c>
      <c r="C170" s="95" t="s">
        <v>309</v>
      </c>
      <c r="D170" s="6"/>
      <c r="E170" s="6" t="s">
        <v>663</v>
      </c>
      <c r="F170" s="95" t="s">
        <v>463</v>
      </c>
      <c r="G170" s="95" t="s">
        <v>294</v>
      </c>
      <c r="H170" s="95">
        <v>3</v>
      </c>
      <c r="I170" s="115" t="str">
        <f t="shared" si="33"/>
        <v>Verkeersruimte / Garderobe / Wachtruimte</v>
      </c>
      <c r="J170" s="95" t="s">
        <v>696</v>
      </c>
      <c r="K170" s="116">
        <v>3</v>
      </c>
      <c r="L170" s="115" t="str">
        <f t="shared" si="83"/>
        <v>Harde vloer zonder polymeer beschermlaag, met behandeling</v>
      </c>
      <c r="M170" s="118">
        <v>6</v>
      </c>
      <c r="N170" s="117">
        <f t="shared" si="70"/>
        <v>6</v>
      </c>
      <c r="O170" s="149">
        <f t="shared" si="71"/>
        <v>0</v>
      </c>
      <c r="P170" s="119"/>
      <c r="Q170" s="95" t="s">
        <v>87</v>
      </c>
      <c r="R170" s="95"/>
      <c r="S170" s="95"/>
      <c r="T170" s="95"/>
      <c r="U170" s="119"/>
      <c r="V170" s="114" t="str">
        <f t="shared" si="72"/>
        <v>Verkeer</v>
      </c>
      <c r="W170" s="114" t="str">
        <f t="shared" si="73"/>
        <v>AQL 7%</v>
      </c>
      <c r="X170" s="119"/>
      <c r="Y170" s="101">
        <v>100</v>
      </c>
      <c r="Z170" s="119"/>
      <c r="AA170" s="117">
        <f>IF(H170="nio","_",(N170/Y170)*VLOOKUP(Q170,Aanpassing_frequenties,3,0))*VLOOKUP(Q170,Aanpassing_frequenties,4,0)</f>
        <v>12.299999999999999</v>
      </c>
      <c r="AB170" s="120">
        <f t="shared" si="74"/>
        <v>0</v>
      </c>
      <c r="AC170" s="119"/>
      <c r="AD170" s="117" t="str">
        <f t="shared" si="75"/>
        <v>_</v>
      </c>
      <c r="AE170" s="120" t="str">
        <f t="shared" si="76"/>
        <v>_</v>
      </c>
      <c r="AF170" s="119"/>
      <c r="AG170" s="117" t="str">
        <f t="shared" si="77"/>
        <v>_</v>
      </c>
      <c r="AH170" s="120" t="str">
        <f t="shared" si="78"/>
        <v>_</v>
      </c>
      <c r="AI170" s="119"/>
      <c r="AJ170" s="117" t="str">
        <f t="shared" si="79"/>
        <v>_</v>
      </c>
      <c r="AK170" s="120" t="str">
        <f t="shared" si="80"/>
        <v>_</v>
      </c>
      <c r="AL170" s="119"/>
      <c r="AM170" s="117">
        <f t="shared" si="81"/>
        <v>12.299999999999999</v>
      </c>
      <c r="AN170" s="120">
        <f t="shared" si="82"/>
        <v>0</v>
      </c>
      <c r="AO170" s="119"/>
      <c r="AS170" s="124"/>
    </row>
    <row r="171" spans="1:45">
      <c r="A171" s="7">
        <v>1</v>
      </c>
      <c r="B171" s="114" t="str">
        <f>VLOOKUP(A171,'Overzicht locaties'!C:D,2,0)</f>
        <v>ROC Technovium</v>
      </c>
      <c r="C171" s="95" t="s">
        <v>309</v>
      </c>
      <c r="D171" s="6"/>
      <c r="E171" s="6" t="s">
        <v>664</v>
      </c>
      <c r="F171" s="95" t="s">
        <v>464</v>
      </c>
      <c r="G171" s="95" t="s">
        <v>294</v>
      </c>
      <c r="H171" s="95">
        <v>3</v>
      </c>
      <c r="I171" s="115" t="str">
        <f t="shared" si="33"/>
        <v>Verkeersruimte / Garderobe / Wachtruimte</v>
      </c>
      <c r="J171" s="95" t="s">
        <v>696</v>
      </c>
      <c r="K171" s="116">
        <v>3</v>
      </c>
      <c r="L171" s="115" t="str">
        <f t="shared" si="83"/>
        <v>Harde vloer zonder polymeer beschermlaag, met behandeling</v>
      </c>
      <c r="M171" s="118">
        <v>11.25</v>
      </c>
      <c r="N171" s="117">
        <f t="shared" si="70"/>
        <v>11.25</v>
      </c>
      <c r="O171" s="149">
        <f t="shared" si="71"/>
        <v>0</v>
      </c>
      <c r="P171" s="119"/>
      <c r="Q171" s="95" t="s">
        <v>87</v>
      </c>
      <c r="R171" s="95"/>
      <c r="S171" s="95"/>
      <c r="T171" s="95"/>
      <c r="U171" s="119"/>
      <c r="V171" s="114" t="str">
        <f t="shared" si="72"/>
        <v>Verkeer</v>
      </c>
      <c r="W171" s="114" t="str">
        <f t="shared" si="73"/>
        <v>AQL 7%</v>
      </c>
      <c r="X171" s="119"/>
      <c r="Y171" s="101">
        <v>100</v>
      </c>
      <c r="Z171" s="119"/>
      <c r="AA171" s="117">
        <f>IF(H171="nio","_",(N171/Y171)*VLOOKUP(Q171,Aanpassing_frequenties,3,0))*VLOOKUP(Q171,Aanpassing_frequenties,4,0)</f>
        <v>23.0625</v>
      </c>
      <c r="AB171" s="120">
        <f t="shared" si="74"/>
        <v>0</v>
      </c>
      <c r="AC171" s="119"/>
      <c r="AD171" s="117" t="str">
        <f t="shared" si="75"/>
        <v>_</v>
      </c>
      <c r="AE171" s="120" t="str">
        <f t="shared" si="76"/>
        <v>_</v>
      </c>
      <c r="AF171" s="119"/>
      <c r="AG171" s="117" t="str">
        <f t="shared" si="77"/>
        <v>_</v>
      </c>
      <c r="AH171" s="120" t="str">
        <f t="shared" si="78"/>
        <v>_</v>
      </c>
      <c r="AI171" s="119"/>
      <c r="AJ171" s="117" t="str">
        <f t="shared" si="79"/>
        <v>_</v>
      </c>
      <c r="AK171" s="120" t="str">
        <f t="shared" si="80"/>
        <v>_</v>
      </c>
      <c r="AL171" s="119"/>
      <c r="AM171" s="117">
        <f t="shared" si="81"/>
        <v>23.0625</v>
      </c>
      <c r="AN171" s="120">
        <f t="shared" si="82"/>
        <v>0</v>
      </c>
      <c r="AO171" s="119"/>
      <c r="AS171" s="124"/>
    </row>
    <row r="172" spans="1:45">
      <c r="A172" s="7">
        <v>1</v>
      </c>
      <c r="B172" s="114" t="str">
        <f>VLOOKUP(A172,'Overzicht locaties'!C:D,2,0)</f>
        <v>ROC Technovium</v>
      </c>
      <c r="C172" s="95" t="s">
        <v>309</v>
      </c>
      <c r="D172" s="6"/>
      <c r="E172" s="6" t="s">
        <v>665</v>
      </c>
      <c r="F172" s="95" t="s">
        <v>465</v>
      </c>
      <c r="G172" s="95" t="s">
        <v>294</v>
      </c>
      <c r="H172" s="95">
        <v>6</v>
      </c>
      <c r="I172" s="115" t="str">
        <f t="shared" si="33"/>
        <v>Leslokalen theorie</v>
      </c>
      <c r="J172" s="95" t="s">
        <v>696</v>
      </c>
      <c r="K172" s="116">
        <v>3</v>
      </c>
      <c r="L172" s="115" t="str">
        <f t="shared" si="83"/>
        <v>Harde vloer zonder polymeer beschermlaag, met behandeling</v>
      </c>
      <c r="M172" s="118">
        <v>139</v>
      </c>
      <c r="N172" s="117">
        <f t="shared" si="70"/>
        <v>139</v>
      </c>
      <c r="O172" s="149">
        <f t="shared" si="71"/>
        <v>0</v>
      </c>
      <c r="P172" s="119"/>
      <c r="Q172" s="95" t="s">
        <v>87</v>
      </c>
      <c r="R172" s="95"/>
      <c r="S172" s="95"/>
      <c r="T172" s="95"/>
      <c r="U172" s="119"/>
      <c r="V172" s="114" t="str">
        <f t="shared" si="72"/>
        <v>Les</v>
      </c>
      <c r="W172" s="114" t="str">
        <f t="shared" si="73"/>
        <v>AQL 7%</v>
      </c>
      <c r="X172" s="119"/>
      <c r="Y172" s="101">
        <v>100</v>
      </c>
      <c r="Z172" s="119"/>
      <c r="AA172" s="117">
        <f>IF(H172="nio","_",(N172/Y172)*VLOOKUP(Q172,Aanpassing_frequenties,3,0))*VLOOKUP(Q172,Aanpassing_frequenties,4,0)</f>
        <v>284.95</v>
      </c>
      <c r="AB172" s="120">
        <f t="shared" si="74"/>
        <v>0</v>
      </c>
      <c r="AC172" s="119"/>
      <c r="AD172" s="117" t="str">
        <f t="shared" si="75"/>
        <v>_</v>
      </c>
      <c r="AE172" s="120" t="str">
        <f t="shared" si="76"/>
        <v>_</v>
      </c>
      <c r="AF172" s="119"/>
      <c r="AG172" s="117" t="str">
        <f t="shared" si="77"/>
        <v>_</v>
      </c>
      <c r="AH172" s="120" t="str">
        <f t="shared" si="78"/>
        <v>_</v>
      </c>
      <c r="AI172" s="119"/>
      <c r="AJ172" s="117" t="str">
        <f t="shared" si="79"/>
        <v>_</v>
      </c>
      <c r="AK172" s="120" t="str">
        <f t="shared" si="80"/>
        <v>_</v>
      </c>
      <c r="AL172" s="119"/>
      <c r="AM172" s="117">
        <f t="shared" si="81"/>
        <v>284.95</v>
      </c>
      <c r="AN172" s="120">
        <f t="shared" si="82"/>
        <v>0</v>
      </c>
      <c r="AO172" s="119"/>
      <c r="AS172" s="124"/>
    </row>
    <row r="173" spans="1:45">
      <c r="A173" s="7">
        <v>1</v>
      </c>
      <c r="B173" s="114" t="str">
        <f>VLOOKUP(A173,'Overzicht locaties'!C:D,2,0)</f>
        <v>ROC Technovium</v>
      </c>
      <c r="C173" s="95" t="s">
        <v>309</v>
      </c>
      <c r="D173" s="6"/>
      <c r="E173" s="6" t="s">
        <v>666</v>
      </c>
      <c r="F173" s="95" t="s">
        <v>466</v>
      </c>
      <c r="G173" s="95" t="s">
        <v>294</v>
      </c>
      <c r="H173" s="95">
        <v>7</v>
      </c>
      <c r="I173" s="115" t="str">
        <f t="shared" si="33"/>
        <v>Leslokalen praktijk</v>
      </c>
      <c r="J173" s="95" t="s">
        <v>696</v>
      </c>
      <c r="K173" s="116">
        <v>3</v>
      </c>
      <c r="L173" s="115" t="str">
        <f t="shared" si="83"/>
        <v>Harde vloer zonder polymeer beschermlaag, met behandeling</v>
      </c>
      <c r="M173" s="118">
        <v>25</v>
      </c>
      <c r="N173" s="117">
        <f t="shared" ref="N173:N200" si="84">M173-O173</f>
        <v>25</v>
      </c>
      <c r="O173" s="149">
        <f t="shared" ref="O173:O200" si="85">IF(H173="nio",M173,0)</f>
        <v>0</v>
      </c>
      <c r="P173" s="119"/>
      <c r="Q173" s="95" t="s">
        <v>95</v>
      </c>
      <c r="R173" s="95"/>
      <c r="S173" s="95"/>
      <c r="T173" s="95"/>
      <c r="U173" s="119"/>
      <c r="V173" s="114" t="str">
        <f t="shared" si="72"/>
        <v>Les</v>
      </c>
      <c r="W173" s="114" t="str">
        <f t="shared" si="73"/>
        <v>AQL 7%</v>
      </c>
      <c r="X173" s="119"/>
      <c r="Y173" s="101">
        <v>100</v>
      </c>
      <c r="Z173" s="119"/>
      <c r="AA173" s="117">
        <f>IF(H173="nio","_",(N173/Y173)*VLOOKUP(Q173,Aanpassing_frequenties,3,0))*VLOOKUP(Q173,Aanpassing_frequenties,4,0)</f>
        <v>10.25</v>
      </c>
      <c r="AB173" s="120">
        <f t="shared" si="74"/>
        <v>0</v>
      </c>
      <c r="AC173" s="119"/>
      <c r="AD173" s="117" t="str">
        <f t="shared" si="75"/>
        <v>_</v>
      </c>
      <c r="AE173" s="120" t="str">
        <f t="shared" si="76"/>
        <v>_</v>
      </c>
      <c r="AF173" s="119"/>
      <c r="AG173" s="117" t="str">
        <f t="shared" si="77"/>
        <v>_</v>
      </c>
      <c r="AH173" s="120" t="str">
        <f t="shared" si="78"/>
        <v>_</v>
      </c>
      <c r="AI173" s="119"/>
      <c r="AJ173" s="117" t="str">
        <f t="shared" si="79"/>
        <v>_</v>
      </c>
      <c r="AK173" s="120" t="str">
        <f t="shared" si="80"/>
        <v>_</v>
      </c>
      <c r="AL173" s="119"/>
      <c r="AM173" s="117">
        <f t="shared" si="81"/>
        <v>10.25</v>
      </c>
      <c r="AN173" s="120">
        <f t="shared" si="82"/>
        <v>0</v>
      </c>
      <c r="AO173" s="119"/>
      <c r="AS173" s="124"/>
    </row>
    <row r="174" spans="1:45">
      <c r="A174" s="7">
        <v>1</v>
      </c>
      <c r="B174" s="114" t="str">
        <f>VLOOKUP(A174,'Overzicht locaties'!C:D,2,0)</f>
        <v>ROC Technovium</v>
      </c>
      <c r="C174" s="95" t="s">
        <v>309</v>
      </c>
      <c r="D174" s="6"/>
      <c r="E174" s="6" t="s">
        <v>667</v>
      </c>
      <c r="F174" s="95" t="s">
        <v>467</v>
      </c>
      <c r="G174" s="95" t="s">
        <v>294</v>
      </c>
      <c r="H174" s="95">
        <v>1</v>
      </c>
      <c r="I174" s="115" t="str">
        <f t="shared" si="33"/>
        <v xml:space="preserve">Kantoorruimte / vergaderruimte </v>
      </c>
      <c r="J174" s="95" t="s">
        <v>6</v>
      </c>
      <c r="K174" s="116">
        <v>4</v>
      </c>
      <c r="L174" s="115" t="str">
        <f t="shared" si="83"/>
        <v>Tapijt</v>
      </c>
      <c r="M174" s="118">
        <v>29</v>
      </c>
      <c r="N174" s="117">
        <f t="shared" si="84"/>
        <v>29</v>
      </c>
      <c r="O174" s="149">
        <f t="shared" si="85"/>
        <v>0</v>
      </c>
      <c r="P174" s="119"/>
      <c r="Q174" s="95" t="s">
        <v>87</v>
      </c>
      <c r="R174" s="95"/>
      <c r="S174" s="95"/>
      <c r="T174" s="95"/>
      <c r="U174" s="119"/>
      <c r="V174" s="114" t="str">
        <f t="shared" ref="V174:V200" si="86">IF(H174="nio","_",VLOOKUP(H174,cat_omschrijving,3,0))</f>
        <v>Bureau</v>
      </c>
      <c r="W174" s="114" t="str">
        <f t="shared" ref="W174:W200" si="87">IF(H174="nio","_",VLOOKUP(H174,cat_omschrijving,4,0))</f>
        <v>AQL 7%</v>
      </c>
      <c r="X174" s="119"/>
      <c r="Y174" s="101">
        <v>100</v>
      </c>
      <c r="Z174" s="119"/>
      <c r="AA174" s="117">
        <f>IF(H174="nio","_",(N174/Y174)*VLOOKUP(Q174,Aanpassing_frequenties,3,0))*VLOOKUP(Q174,Aanpassing_frequenties,4,0)</f>
        <v>59.449999999999996</v>
      </c>
      <c r="AB174" s="120">
        <f t="shared" ref="AB174:AB200" si="88">IF(H174="nio","_",AA174*Rekentarief)</f>
        <v>0</v>
      </c>
      <c r="AC174" s="119"/>
      <c r="AD174" s="117" t="str">
        <f t="shared" ref="AD174:AD200" si="89">IF(OR($H174="nio",R174=""),"_",($N174/$Y174)*VLOOKUP(R174,Aanpassing_frequenties,3,0))</f>
        <v>_</v>
      </c>
      <c r="AE174" s="120" t="str">
        <f t="shared" ref="AE174:AE200" si="90">IF(OR($H174="nio",R174=""),"_",AD174*Rekentarief30)</f>
        <v>_</v>
      </c>
      <c r="AF174" s="119"/>
      <c r="AG174" s="117" t="str">
        <f t="shared" ref="AG174:AG200" si="91">IF(OR($H174="nio",S174=""),"_",($N174/$Y174)*VLOOKUP(S174,Aanpassing_frequenties,3,0))</f>
        <v>_</v>
      </c>
      <c r="AH174" s="120" t="str">
        <f t="shared" ref="AH174:AH200" si="92">IF(OR($H174="nio",S174=""),"_",AG174*Rekentarief50)</f>
        <v>_</v>
      </c>
      <c r="AI174" s="119"/>
      <c r="AJ174" s="117" t="str">
        <f t="shared" ref="AJ174:AJ200" si="93">IF(OR($H174="nio",T174=""),"_",($N174/$Y174)*VLOOKUP(T174,Aanpassing_frequenties,3,0))</f>
        <v>_</v>
      </c>
      <c r="AK174" s="120" t="str">
        <f t="shared" ref="AK174:AK200" si="94">IF(OR($H174="nio",T174=""),"_",AJ174*rekentarief150)</f>
        <v>_</v>
      </c>
      <c r="AL174" s="119"/>
      <c r="AM174" s="117">
        <f t="shared" ref="AM174:AM200" si="95">IF(H174="nio","_",SUM(AA174,AD174,AG174,AJ174))</f>
        <v>59.449999999999996</v>
      </c>
      <c r="AN174" s="120">
        <f t="shared" ref="AN174:AN200" si="96">IF(H174="nio","_",SUM(AB174,AE174,AH174,AK174))</f>
        <v>0</v>
      </c>
      <c r="AO174" s="119"/>
      <c r="AS174" s="124"/>
    </row>
    <row r="175" spans="1:45">
      <c r="A175" s="7">
        <v>1</v>
      </c>
      <c r="B175" s="114" t="str">
        <f>VLOOKUP(A175,'Overzicht locaties'!C:D,2,0)</f>
        <v>ROC Technovium</v>
      </c>
      <c r="C175" s="95" t="s">
        <v>309</v>
      </c>
      <c r="D175" s="6"/>
      <c r="E175" s="6" t="s">
        <v>668</v>
      </c>
      <c r="F175" s="95" t="s">
        <v>468</v>
      </c>
      <c r="G175" s="95" t="s">
        <v>294</v>
      </c>
      <c r="H175" s="95">
        <v>6</v>
      </c>
      <c r="I175" s="115" t="str">
        <f t="shared" si="33"/>
        <v>Leslokalen theorie</v>
      </c>
      <c r="J175" s="95" t="s">
        <v>696</v>
      </c>
      <c r="K175" s="116">
        <v>3</v>
      </c>
      <c r="L175" s="115" t="str">
        <f t="shared" si="83"/>
        <v>Harde vloer zonder polymeer beschermlaag, met behandeling</v>
      </c>
      <c r="M175" s="118">
        <v>57.9</v>
      </c>
      <c r="N175" s="117">
        <f t="shared" si="84"/>
        <v>57.9</v>
      </c>
      <c r="O175" s="149">
        <f t="shared" si="85"/>
        <v>0</v>
      </c>
      <c r="P175" s="119"/>
      <c r="Q175" s="95" t="s">
        <v>87</v>
      </c>
      <c r="R175" s="95"/>
      <c r="S175" s="95"/>
      <c r="T175" s="95"/>
      <c r="U175" s="119"/>
      <c r="V175" s="114" t="str">
        <f t="shared" si="86"/>
        <v>Les</v>
      </c>
      <c r="W175" s="114" t="str">
        <f t="shared" si="87"/>
        <v>AQL 7%</v>
      </c>
      <c r="X175" s="119"/>
      <c r="Y175" s="101">
        <v>100</v>
      </c>
      <c r="Z175" s="119"/>
      <c r="AA175" s="117">
        <f>IF(H175="nio","_",(N175/Y175)*VLOOKUP(Q175,Aanpassing_frequenties,3,0))*VLOOKUP(Q175,Aanpassing_frequenties,4,0)</f>
        <v>118.69499999999999</v>
      </c>
      <c r="AB175" s="120">
        <f t="shared" si="88"/>
        <v>0</v>
      </c>
      <c r="AC175" s="119"/>
      <c r="AD175" s="117" t="str">
        <f t="shared" si="89"/>
        <v>_</v>
      </c>
      <c r="AE175" s="120" t="str">
        <f t="shared" si="90"/>
        <v>_</v>
      </c>
      <c r="AF175" s="119"/>
      <c r="AG175" s="117" t="str">
        <f t="shared" si="91"/>
        <v>_</v>
      </c>
      <c r="AH175" s="120" t="str">
        <f t="shared" si="92"/>
        <v>_</v>
      </c>
      <c r="AI175" s="119"/>
      <c r="AJ175" s="117" t="str">
        <f t="shared" si="93"/>
        <v>_</v>
      </c>
      <c r="AK175" s="120" t="str">
        <f t="shared" si="94"/>
        <v>_</v>
      </c>
      <c r="AL175" s="119"/>
      <c r="AM175" s="117">
        <f t="shared" si="95"/>
        <v>118.69499999999999</v>
      </c>
      <c r="AN175" s="120">
        <f t="shared" si="96"/>
        <v>0</v>
      </c>
      <c r="AO175" s="119"/>
      <c r="AS175" s="124"/>
    </row>
    <row r="176" spans="1:45">
      <c r="A176" s="7">
        <v>1</v>
      </c>
      <c r="B176" s="114" t="str">
        <f>VLOOKUP(A176,'Overzicht locaties'!C:D,2,0)</f>
        <v>ROC Technovium</v>
      </c>
      <c r="C176" s="95" t="s">
        <v>309</v>
      </c>
      <c r="D176" s="6"/>
      <c r="E176" s="6" t="s">
        <v>669</v>
      </c>
      <c r="F176" s="95" t="s">
        <v>469</v>
      </c>
      <c r="G176" s="95" t="s">
        <v>294</v>
      </c>
      <c r="H176" s="95">
        <v>6</v>
      </c>
      <c r="I176" s="115" t="str">
        <f t="shared" si="33"/>
        <v>Leslokalen theorie</v>
      </c>
      <c r="J176" s="95" t="s">
        <v>696</v>
      </c>
      <c r="K176" s="116">
        <v>3</v>
      </c>
      <c r="L176" s="115" t="str">
        <f t="shared" si="83"/>
        <v>Harde vloer zonder polymeer beschermlaag, met behandeling</v>
      </c>
      <c r="M176" s="118">
        <v>56.7</v>
      </c>
      <c r="N176" s="117">
        <f t="shared" si="84"/>
        <v>56.7</v>
      </c>
      <c r="O176" s="149">
        <f t="shared" si="85"/>
        <v>0</v>
      </c>
      <c r="P176" s="119"/>
      <c r="Q176" s="95" t="s">
        <v>87</v>
      </c>
      <c r="R176" s="95"/>
      <c r="S176" s="95"/>
      <c r="T176" s="95"/>
      <c r="U176" s="119"/>
      <c r="V176" s="114" t="str">
        <f t="shared" si="86"/>
        <v>Les</v>
      </c>
      <c r="W176" s="114" t="str">
        <f t="shared" si="87"/>
        <v>AQL 7%</v>
      </c>
      <c r="X176" s="119"/>
      <c r="Y176" s="101">
        <v>100</v>
      </c>
      <c r="Z176" s="119"/>
      <c r="AA176" s="117">
        <f>IF(H176="nio","_",(N176/Y176)*VLOOKUP(Q176,Aanpassing_frequenties,3,0))*VLOOKUP(Q176,Aanpassing_frequenties,4,0)</f>
        <v>116.23500000000001</v>
      </c>
      <c r="AB176" s="120">
        <f t="shared" si="88"/>
        <v>0</v>
      </c>
      <c r="AC176" s="119"/>
      <c r="AD176" s="117" t="str">
        <f t="shared" si="89"/>
        <v>_</v>
      </c>
      <c r="AE176" s="120" t="str">
        <f t="shared" si="90"/>
        <v>_</v>
      </c>
      <c r="AF176" s="119"/>
      <c r="AG176" s="117" t="str">
        <f t="shared" si="91"/>
        <v>_</v>
      </c>
      <c r="AH176" s="120" t="str">
        <f t="shared" si="92"/>
        <v>_</v>
      </c>
      <c r="AI176" s="119"/>
      <c r="AJ176" s="117" t="str">
        <f t="shared" si="93"/>
        <v>_</v>
      </c>
      <c r="AK176" s="120" t="str">
        <f t="shared" si="94"/>
        <v>_</v>
      </c>
      <c r="AL176" s="119"/>
      <c r="AM176" s="117">
        <f t="shared" si="95"/>
        <v>116.23500000000001</v>
      </c>
      <c r="AN176" s="120">
        <f t="shared" si="96"/>
        <v>0</v>
      </c>
      <c r="AO176" s="119"/>
      <c r="AS176" s="124"/>
    </row>
    <row r="177" spans="1:45">
      <c r="A177" s="7">
        <v>1</v>
      </c>
      <c r="B177" s="114" t="str">
        <f>VLOOKUP(A177,'Overzicht locaties'!C:D,2,0)</f>
        <v>ROC Technovium</v>
      </c>
      <c r="C177" s="95" t="s">
        <v>309</v>
      </c>
      <c r="D177" s="6"/>
      <c r="E177" s="6" t="s">
        <v>670</v>
      </c>
      <c r="F177" s="95" t="s">
        <v>470</v>
      </c>
      <c r="G177" s="95" t="s">
        <v>294</v>
      </c>
      <c r="H177" s="95">
        <v>7</v>
      </c>
      <c r="I177" s="115" t="str">
        <f t="shared" si="33"/>
        <v>Leslokalen praktijk</v>
      </c>
      <c r="J177" s="95" t="s">
        <v>6</v>
      </c>
      <c r="K177" s="116">
        <v>4</v>
      </c>
      <c r="L177" s="115" t="str">
        <f t="shared" si="83"/>
        <v>Tapijt</v>
      </c>
      <c r="M177" s="118">
        <v>14.3</v>
      </c>
      <c r="N177" s="117">
        <f t="shared" si="84"/>
        <v>14.3</v>
      </c>
      <c r="O177" s="149">
        <f t="shared" si="85"/>
        <v>0</v>
      </c>
      <c r="P177" s="119"/>
      <c r="Q177" s="95" t="s">
        <v>95</v>
      </c>
      <c r="R177" s="95"/>
      <c r="S177" s="95"/>
      <c r="T177" s="95"/>
      <c r="U177" s="119"/>
      <c r="V177" s="114" t="str">
        <f t="shared" si="86"/>
        <v>Les</v>
      </c>
      <c r="W177" s="114" t="str">
        <f t="shared" si="87"/>
        <v>AQL 7%</v>
      </c>
      <c r="X177" s="119"/>
      <c r="Y177" s="101">
        <v>100</v>
      </c>
      <c r="Z177" s="119"/>
      <c r="AA177" s="117">
        <f>IF(H177="nio","_",(N177/Y177)*VLOOKUP(Q177,Aanpassing_frequenties,3,0))*VLOOKUP(Q177,Aanpassing_frequenties,4,0)</f>
        <v>5.8630000000000004</v>
      </c>
      <c r="AB177" s="120">
        <f t="shared" si="88"/>
        <v>0</v>
      </c>
      <c r="AC177" s="119"/>
      <c r="AD177" s="117" t="str">
        <f t="shared" si="89"/>
        <v>_</v>
      </c>
      <c r="AE177" s="120" t="str">
        <f t="shared" si="90"/>
        <v>_</v>
      </c>
      <c r="AF177" s="119"/>
      <c r="AG177" s="117" t="str">
        <f t="shared" si="91"/>
        <v>_</v>
      </c>
      <c r="AH177" s="120" t="str">
        <f t="shared" si="92"/>
        <v>_</v>
      </c>
      <c r="AI177" s="119"/>
      <c r="AJ177" s="117" t="str">
        <f t="shared" si="93"/>
        <v>_</v>
      </c>
      <c r="AK177" s="120" t="str">
        <f t="shared" si="94"/>
        <v>_</v>
      </c>
      <c r="AL177" s="119"/>
      <c r="AM177" s="117">
        <f t="shared" si="95"/>
        <v>5.8630000000000004</v>
      </c>
      <c r="AN177" s="120">
        <f t="shared" si="96"/>
        <v>0</v>
      </c>
      <c r="AO177" s="119"/>
      <c r="AS177" s="124"/>
    </row>
    <row r="178" spans="1:45">
      <c r="A178" s="7">
        <v>1</v>
      </c>
      <c r="B178" s="114" t="str">
        <f>VLOOKUP(A178,'Overzicht locaties'!C:D,2,0)</f>
        <v>ROC Technovium</v>
      </c>
      <c r="C178" s="95" t="s">
        <v>309</v>
      </c>
      <c r="D178" s="6"/>
      <c r="E178" s="6" t="s">
        <v>671</v>
      </c>
      <c r="F178" s="95" t="s">
        <v>471</v>
      </c>
      <c r="G178" s="95" t="s">
        <v>294</v>
      </c>
      <c r="H178" s="95">
        <v>7</v>
      </c>
      <c r="I178" s="115" t="str">
        <f t="shared" si="33"/>
        <v>Leslokalen praktijk</v>
      </c>
      <c r="J178" s="95" t="s">
        <v>6</v>
      </c>
      <c r="K178" s="116">
        <v>4</v>
      </c>
      <c r="L178" s="115" t="str">
        <f t="shared" si="83"/>
        <v>Tapijt</v>
      </c>
      <c r="M178" s="118">
        <v>12.47</v>
      </c>
      <c r="N178" s="117">
        <f t="shared" si="84"/>
        <v>12.47</v>
      </c>
      <c r="O178" s="149">
        <f t="shared" si="85"/>
        <v>0</v>
      </c>
      <c r="P178" s="119"/>
      <c r="Q178" s="95" t="s">
        <v>95</v>
      </c>
      <c r="R178" s="95"/>
      <c r="S178" s="95"/>
      <c r="T178" s="95"/>
      <c r="U178" s="119"/>
      <c r="V178" s="114" t="str">
        <f t="shared" si="86"/>
        <v>Les</v>
      </c>
      <c r="W178" s="114" t="str">
        <f t="shared" si="87"/>
        <v>AQL 7%</v>
      </c>
      <c r="X178" s="119"/>
      <c r="Y178" s="101">
        <v>100</v>
      </c>
      <c r="Z178" s="119"/>
      <c r="AA178" s="117">
        <f>IF(H178="nio","_",(N178/Y178)*VLOOKUP(Q178,Aanpassing_frequenties,3,0))*VLOOKUP(Q178,Aanpassing_frequenties,4,0)</f>
        <v>5.1127000000000002</v>
      </c>
      <c r="AB178" s="120">
        <f t="shared" si="88"/>
        <v>0</v>
      </c>
      <c r="AC178" s="119"/>
      <c r="AD178" s="117" t="str">
        <f t="shared" si="89"/>
        <v>_</v>
      </c>
      <c r="AE178" s="120" t="str">
        <f t="shared" si="90"/>
        <v>_</v>
      </c>
      <c r="AF178" s="119"/>
      <c r="AG178" s="117" t="str">
        <f t="shared" si="91"/>
        <v>_</v>
      </c>
      <c r="AH178" s="120" t="str">
        <f t="shared" si="92"/>
        <v>_</v>
      </c>
      <c r="AI178" s="119"/>
      <c r="AJ178" s="117" t="str">
        <f t="shared" si="93"/>
        <v>_</v>
      </c>
      <c r="AK178" s="120" t="str">
        <f t="shared" si="94"/>
        <v>_</v>
      </c>
      <c r="AL178" s="119"/>
      <c r="AM178" s="117">
        <f t="shared" si="95"/>
        <v>5.1127000000000002</v>
      </c>
      <c r="AN178" s="120">
        <f t="shared" si="96"/>
        <v>0</v>
      </c>
      <c r="AO178" s="119"/>
      <c r="AS178" s="124"/>
    </row>
    <row r="179" spans="1:45">
      <c r="A179" s="7">
        <v>1</v>
      </c>
      <c r="B179" s="114" t="str">
        <f>VLOOKUP(A179,'Overzicht locaties'!C:D,2,0)</f>
        <v>ROC Technovium</v>
      </c>
      <c r="C179" s="95" t="s">
        <v>309</v>
      </c>
      <c r="D179" s="6"/>
      <c r="E179" s="6" t="s">
        <v>672</v>
      </c>
      <c r="F179" s="95" t="s">
        <v>472</v>
      </c>
      <c r="G179" s="95" t="s">
        <v>294</v>
      </c>
      <c r="H179" s="95">
        <v>7</v>
      </c>
      <c r="I179" s="115" t="str">
        <f t="shared" si="33"/>
        <v>Leslokalen praktijk</v>
      </c>
      <c r="J179" s="95" t="s">
        <v>296</v>
      </c>
      <c r="K179" s="116">
        <v>3</v>
      </c>
      <c r="L179" s="115" t="str">
        <f t="shared" si="83"/>
        <v>Harde vloer zonder polymeer beschermlaag, met behandeling</v>
      </c>
      <c r="M179" s="118">
        <v>39.11</v>
      </c>
      <c r="N179" s="117">
        <f t="shared" si="84"/>
        <v>39.11</v>
      </c>
      <c r="O179" s="149">
        <f t="shared" si="85"/>
        <v>0</v>
      </c>
      <c r="P179" s="119"/>
      <c r="Q179" s="95" t="s">
        <v>95</v>
      </c>
      <c r="R179" s="95"/>
      <c r="S179" s="95"/>
      <c r="T179" s="95"/>
      <c r="U179" s="119"/>
      <c r="V179" s="114" t="str">
        <f t="shared" si="86"/>
        <v>Les</v>
      </c>
      <c r="W179" s="114" t="str">
        <f t="shared" si="87"/>
        <v>AQL 7%</v>
      </c>
      <c r="X179" s="119"/>
      <c r="Y179" s="101">
        <v>100</v>
      </c>
      <c r="Z179" s="119"/>
      <c r="AA179" s="117">
        <f>IF(H179="nio","_",(N179/Y179)*VLOOKUP(Q179,Aanpassing_frequenties,3,0))*VLOOKUP(Q179,Aanpassing_frequenties,4,0)</f>
        <v>16.0351</v>
      </c>
      <c r="AB179" s="120">
        <f t="shared" si="88"/>
        <v>0</v>
      </c>
      <c r="AC179" s="119"/>
      <c r="AD179" s="117" t="str">
        <f t="shared" si="89"/>
        <v>_</v>
      </c>
      <c r="AE179" s="120" t="str">
        <f t="shared" si="90"/>
        <v>_</v>
      </c>
      <c r="AF179" s="119"/>
      <c r="AG179" s="117" t="str">
        <f t="shared" si="91"/>
        <v>_</v>
      </c>
      <c r="AH179" s="120" t="str">
        <f t="shared" si="92"/>
        <v>_</v>
      </c>
      <c r="AI179" s="119"/>
      <c r="AJ179" s="117" t="str">
        <f t="shared" si="93"/>
        <v>_</v>
      </c>
      <c r="AK179" s="120" t="str">
        <f t="shared" si="94"/>
        <v>_</v>
      </c>
      <c r="AL179" s="119"/>
      <c r="AM179" s="117">
        <f t="shared" si="95"/>
        <v>16.0351</v>
      </c>
      <c r="AN179" s="120">
        <f t="shared" si="96"/>
        <v>0</v>
      </c>
      <c r="AO179" s="119"/>
      <c r="AS179" s="124"/>
    </row>
    <row r="180" spans="1:45">
      <c r="A180" s="7">
        <v>1</v>
      </c>
      <c r="B180" s="114" t="str">
        <f>VLOOKUP(A180,'Overzicht locaties'!C:D,2,0)</f>
        <v>ROC Technovium</v>
      </c>
      <c r="C180" s="95" t="s">
        <v>309</v>
      </c>
      <c r="D180" s="6"/>
      <c r="E180" s="6" t="s">
        <v>673</v>
      </c>
      <c r="F180" s="95" t="s">
        <v>473</v>
      </c>
      <c r="G180" s="95" t="s">
        <v>294</v>
      </c>
      <c r="H180" s="95">
        <v>1</v>
      </c>
      <c r="I180" s="115" t="str">
        <f t="shared" si="33"/>
        <v xml:space="preserve">Kantoorruimte / vergaderruimte </v>
      </c>
      <c r="J180" s="95" t="s">
        <v>6</v>
      </c>
      <c r="K180" s="116">
        <v>4</v>
      </c>
      <c r="L180" s="115" t="str">
        <f t="shared" si="83"/>
        <v>Tapijt</v>
      </c>
      <c r="M180" s="118">
        <v>12.08</v>
      </c>
      <c r="N180" s="117">
        <f t="shared" si="84"/>
        <v>12.08</v>
      </c>
      <c r="O180" s="149">
        <f t="shared" si="85"/>
        <v>0</v>
      </c>
      <c r="P180" s="119"/>
      <c r="Q180" s="95" t="s">
        <v>87</v>
      </c>
      <c r="R180" s="95"/>
      <c r="S180" s="95"/>
      <c r="T180" s="95"/>
      <c r="U180" s="119"/>
      <c r="V180" s="114" t="str">
        <f t="shared" si="86"/>
        <v>Bureau</v>
      </c>
      <c r="W180" s="114" t="str">
        <f t="shared" si="87"/>
        <v>AQL 7%</v>
      </c>
      <c r="X180" s="119"/>
      <c r="Y180" s="101">
        <v>100</v>
      </c>
      <c r="Z180" s="119"/>
      <c r="AA180" s="117">
        <f>IF(H180="nio","_",(N180/Y180)*VLOOKUP(Q180,Aanpassing_frequenties,3,0))*VLOOKUP(Q180,Aanpassing_frequenties,4,0)</f>
        <v>24.763999999999999</v>
      </c>
      <c r="AB180" s="120">
        <f t="shared" si="88"/>
        <v>0</v>
      </c>
      <c r="AC180" s="119"/>
      <c r="AD180" s="117" t="str">
        <f t="shared" si="89"/>
        <v>_</v>
      </c>
      <c r="AE180" s="120" t="str">
        <f t="shared" si="90"/>
        <v>_</v>
      </c>
      <c r="AF180" s="119"/>
      <c r="AG180" s="117" t="str">
        <f t="shared" si="91"/>
        <v>_</v>
      </c>
      <c r="AH180" s="120" t="str">
        <f t="shared" si="92"/>
        <v>_</v>
      </c>
      <c r="AI180" s="119"/>
      <c r="AJ180" s="117" t="str">
        <f t="shared" si="93"/>
        <v>_</v>
      </c>
      <c r="AK180" s="120" t="str">
        <f t="shared" si="94"/>
        <v>_</v>
      </c>
      <c r="AL180" s="119"/>
      <c r="AM180" s="117">
        <f t="shared" si="95"/>
        <v>24.763999999999999</v>
      </c>
      <c r="AN180" s="120">
        <f t="shared" si="96"/>
        <v>0</v>
      </c>
      <c r="AO180" s="119"/>
      <c r="AS180" s="124"/>
    </row>
    <row r="181" spans="1:45">
      <c r="A181" s="7">
        <v>1</v>
      </c>
      <c r="B181" s="114" t="str">
        <f>VLOOKUP(A181,'Overzicht locaties'!C:D,2,0)</f>
        <v>ROC Technovium</v>
      </c>
      <c r="C181" s="95" t="s">
        <v>309</v>
      </c>
      <c r="D181" s="6"/>
      <c r="E181" s="6" t="s">
        <v>674</v>
      </c>
      <c r="F181" s="95" t="s">
        <v>474</v>
      </c>
      <c r="G181" s="95" t="s">
        <v>294</v>
      </c>
      <c r="H181" s="95">
        <v>7</v>
      </c>
      <c r="I181" s="115" t="str">
        <f t="shared" si="33"/>
        <v>Leslokalen praktijk</v>
      </c>
      <c r="J181" s="95" t="s">
        <v>6</v>
      </c>
      <c r="K181" s="116">
        <v>4</v>
      </c>
      <c r="L181" s="115" t="str">
        <f t="shared" si="83"/>
        <v>Tapijt</v>
      </c>
      <c r="M181" s="118">
        <v>12.33</v>
      </c>
      <c r="N181" s="117">
        <f t="shared" si="84"/>
        <v>12.33</v>
      </c>
      <c r="O181" s="149">
        <f t="shared" si="85"/>
        <v>0</v>
      </c>
      <c r="P181" s="119"/>
      <c r="Q181" s="95" t="s">
        <v>95</v>
      </c>
      <c r="R181" s="95"/>
      <c r="S181" s="95"/>
      <c r="T181" s="95"/>
      <c r="U181" s="119"/>
      <c r="V181" s="114" t="str">
        <f t="shared" si="86"/>
        <v>Les</v>
      </c>
      <c r="W181" s="114" t="str">
        <f t="shared" si="87"/>
        <v>AQL 7%</v>
      </c>
      <c r="X181" s="119"/>
      <c r="Y181" s="101">
        <v>100</v>
      </c>
      <c r="Z181" s="119"/>
      <c r="AA181" s="117">
        <f>IF(H181="nio","_",(N181/Y181)*VLOOKUP(Q181,Aanpassing_frequenties,3,0))*VLOOKUP(Q181,Aanpassing_frequenties,4,0)</f>
        <v>5.0552999999999999</v>
      </c>
      <c r="AB181" s="120">
        <f t="shared" si="88"/>
        <v>0</v>
      </c>
      <c r="AC181" s="119"/>
      <c r="AD181" s="117" t="str">
        <f t="shared" si="89"/>
        <v>_</v>
      </c>
      <c r="AE181" s="120" t="str">
        <f t="shared" si="90"/>
        <v>_</v>
      </c>
      <c r="AF181" s="119"/>
      <c r="AG181" s="117" t="str">
        <f t="shared" si="91"/>
        <v>_</v>
      </c>
      <c r="AH181" s="120" t="str">
        <f t="shared" si="92"/>
        <v>_</v>
      </c>
      <c r="AI181" s="119"/>
      <c r="AJ181" s="117" t="str">
        <f t="shared" si="93"/>
        <v>_</v>
      </c>
      <c r="AK181" s="120" t="str">
        <f t="shared" si="94"/>
        <v>_</v>
      </c>
      <c r="AL181" s="119"/>
      <c r="AM181" s="117">
        <f t="shared" si="95"/>
        <v>5.0552999999999999</v>
      </c>
      <c r="AN181" s="120">
        <f t="shared" si="96"/>
        <v>0</v>
      </c>
      <c r="AO181" s="119"/>
      <c r="AS181" s="124"/>
    </row>
    <row r="182" spans="1:45">
      <c r="A182" s="7">
        <v>1</v>
      </c>
      <c r="B182" s="114" t="str">
        <f>VLOOKUP(A182,'Overzicht locaties'!C:D,2,0)</f>
        <v>ROC Technovium</v>
      </c>
      <c r="C182" s="95" t="s">
        <v>309</v>
      </c>
      <c r="D182" s="6"/>
      <c r="E182" s="6" t="s">
        <v>675</v>
      </c>
      <c r="F182" s="95" t="s">
        <v>475</v>
      </c>
      <c r="G182" s="95" t="s">
        <v>294</v>
      </c>
      <c r="H182" s="95">
        <v>7</v>
      </c>
      <c r="I182" s="115" t="str">
        <f t="shared" si="33"/>
        <v>Leslokalen praktijk</v>
      </c>
      <c r="J182" s="95" t="s">
        <v>296</v>
      </c>
      <c r="K182" s="116">
        <v>3</v>
      </c>
      <c r="L182" s="115" t="str">
        <f t="shared" si="83"/>
        <v>Harde vloer zonder polymeer beschermlaag, met behandeling</v>
      </c>
      <c r="M182" s="118">
        <v>338</v>
      </c>
      <c r="N182" s="117">
        <f t="shared" si="84"/>
        <v>338</v>
      </c>
      <c r="O182" s="149">
        <f t="shared" si="85"/>
        <v>0</v>
      </c>
      <c r="P182" s="119"/>
      <c r="Q182" s="95" t="s">
        <v>95</v>
      </c>
      <c r="R182" s="95"/>
      <c r="S182" s="95"/>
      <c r="T182" s="95"/>
      <c r="U182" s="119"/>
      <c r="V182" s="114" t="str">
        <f t="shared" si="86"/>
        <v>Les</v>
      </c>
      <c r="W182" s="114" t="str">
        <f t="shared" si="87"/>
        <v>AQL 7%</v>
      </c>
      <c r="X182" s="119"/>
      <c r="Y182" s="101">
        <v>100</v>
      </c>
      <c r="Z182" s="119"/>
      <c r="AA182" s="117">
        <f>IF(H182="nio","_",(N182/Y182)*VLOOKUP(Q182,Aanpassing_frequenties,3,0))*VLOOKUP(Q182,Aanpassing_frequenties,4,0)</f>
        <v>138.57999999999998</v>
      </c>
      <c r="AB182" s="120">
        <f t="shared" si="88"/>
        <v>0</v>
      </c>
      <c r="AC182" s="119"/>
      <c r="AD182" s="117" t="str">
        <f t="shared" si="89"/>
        <v>_</v>
      </c>
      <c r="AE182" s="120" t="str">
        <f t="shared" si="90"/>
        <v>_</v>
      </c>
      <c r="AF182" s="119"/>
      <c r="AG182" s="117" t="str">
        <f t="shared" si="91"/>
        <v>_</v>
      </c>
      <c r="AH182" s="120" t="str">
        <f t="shared" si="92"/>
        <v>_</v>
      </c>
      <c r="AI182" s="119"/>
      <c r="AJ182" s="117" t="str">
        <f t="shared" si="93"/>
        <v>_</v>
      </c>
      <c r="AK182" s="120" t="str">
        <f t="shared" si="94"/>
        <v>_</v>
      </c>
      <c r="AL182" s="119"/>
      <c r="AM182" s="117">
        <f t="shared" si="95"/>
        <v>138.57999999999998</v>
      </c>
      <c r="AN182" s="120">
        <f t="shared" si="96"/>
        <v>0</v>
      </c>
      <c r="AO182" s="119"/>
      <c r="AS182" s="124"/>
    </row>
    <row r="183" spans="1:45">
      <c r="A183" s="7">
        <v>1</v>
      </c>
      <c r="B183" s="114" t="str">
        <f>VLOOKUP(A183,'Overzicht locaties'!C:D,2,0)</f>
        <v>ROC Technovium</v>
      </c>
      <c r="C183" s="95" t="s">
        <v>309</v>
      </c>
      <c r="D183" s="6"/>
      <c r="E183" s="6" t="s">
        <v>675</v>
      </c>
      <c r="F183" s="95" t="s">
        <v>476</v>
      </c>
      <c r="G183" s="95" t="s">
        <v>294</v>
      </c>
      <c r="H183" s="95">
        <v>7</v>
      </c>
      <c r="I183" s="115" t="str">
        <f t="shared" si="33"/>
        <v>Leslokalen praktijk</v>
      </c>
      <c r="J183" s="95" t="s">
        <v>6</v>
      </c>
      <c r="K183" s="116">
        <v>4</v>
      </c>
      <c r="L183" s="115" t="str">
        <f t="shared" si="83"/>
        <v>Tapijt</v>
      </c>
      <c r="M183" s="118">
        <v>78</v>
      </c>
      <c r="N183" s="117">
        <f t="shared" si="84"/>
        <v>78</v>
      </c>
      <c r="O183" s="149">
        <f t="shared" si="85"/>
        <v>0</v>
      </c>
      <c r="P183" s="119"/>
      <c r="Q183" s="95" t="s">
        <v>95</v>
      </c>
      <c r="R183" s="95"/>
      <c r="S183" s="95"/>
      <c r="T183" s="95"/>
      <c r="U183" s="119"/>
      <c r="V183" s="114" t="str">
        <f t="shared" si="86"/>
        <v>Les</v>
      </c>
      <c r="W183" s="114" t="str">
        <f t="shared" si="87"/>
        <v>AQL 7%</v>
      </c>
      <c r="X183" s="119"/>
      <c r="Y183" s="101">
        <v>100</v>
      </c>
      <c r="Z183" s="119"/>
      <c r="AA183" s="117">
        <f>IF(H183="nio","_",(N183/Y183)*VLOOKUP(Q183,Aanpassing_frequenties,3,0))*VLOOKUP(Q183,Aanpassing_frequenties,4,0)</f>
        <v>31.98</v>
      </c>
      <c r="AB183" s="120">
        <f t="shared" si="88"/>
        <v>0</v>
      </c>
      <c r="AC183" s="119"/>
      <c r="AD183" s="117" t="str">
        <f t="shared" si="89"/>
        <v>_</v>
      </c>
      <c r="AE183" s="120" t="str">
        <f t="shared" si="90"/>
        <v>_</v>
      </c>
      <c r="AF183" s="119"/>
      <c r="AG183" s="117" t="str">
        <f t="shared" si="91"/>
        <v>_</v>
      </c>
      <c r="AH183" s="120" t="str">
        <f t="shared" si="92"/>
        <v>_</v>
      </c>
      <c r="AI183" s="119"/>
      <c r="AJ183" s="117" t="str">
        <f t="shared" si="93"/>
        <v>_</v>
      </c>
      <c r="AK183" s="120" t="str">
        <f t="shared" si="94"/>
        <v>_</v>
      </c>
      <c r="AL183" s="119"/>
      <c r="AM183" s="117">
        <f t="shared" si="95"/>
        <v>31.98</v>
      </c>
      <c r="AN183" s="120">
        <f t="shared" si="96"/>
        <v>0</v>
      </c>
      <c r="AO183" s="119"/>
      <c r="AS183" s="124"/>
    </row>
    <row r="184" spans="1:45">
      <c r="A184" s="7">
        <v>1</v>
      </c>
      <c r="B184" s="114" t="str">
        <f>VLOOKUP(A184,'Overzicht locaties'!C:D,2,0)</f>
        <v>ROC Technovium</v>
      </c>
      <c r="C184" s="95" t="s">
        <v>309</v>
      </c>
      <c r="D184" s="6"/>
      <c r="E184" s="6" t="s">
        <v>676</v>
      </c>
      <c r="F184" s="95" t="s">
        <v>477</v>
      </c>
      <c r="G184" s="95" t="s">
        <v>294</v>
      </c>
      <c r="H184" s="95">
        <v>6</v>
      </c>
      <c r="I184" s="115" t="str">
        <f t="shared" si="33"/>
        <v>Leslokalen theorie</v>
      </c>
      <c r="J184" s="95" t="s">
        <v>696</v>
      </c>
      <c r="K184" s="116">
        <v>3</v>
      </c>
      <c r="L184" s="115" t="str">
        <f t="shared" si="83"/>
        <v>Harde vloer zonder polymeer beschermlaag, met behandeling</v>
      </c>
      <c r="M184" s="118">
        <v>66.72</v>
      </c>
      <c r="N184" s="117">
        <f t="shared" si="84"/>
        <v>66.72</v>
      </c>
      <c r="O184" s="149">
        <f t="shared" si="85"/>
        <v>0</v>
      </c>
      <c r="P184" s="119"/>
      <c r="Q184" s="95" t="s">
        <v>87</v>
      </c>
      <c r="R184" s="95"/>
      <c r="S184" s="95"/>
      <c r="T184" s="95"/>
      <c r="U184" s="119"/>
      <c r="V184" s="114" t="str">
        <f t="shared" si="86"/>
        <v>Les</v>
      </c>
      <c r="W184" s="114" t="str">
        <f t="shared" si="87"/>
        <v>AQL 7%</v>
      </c>
      <c r="X184" s="119"/>
      <c r="Y184" s="101">
        <v>100</v>
      </c>
      <c r="Z184" s="119"/>
      <c r="AA184" s="117">
        <f>IF(H184="nio","_",(N184/Y184)*VLOOKUP(Q184,Aanpassing_frequenties,3,0))*VLOOKUP(Q184,Aanpassing_frequenties,4,0)</f>
        <v>136.77600000000001</v>
      </c>
      <c r="AB184" s="120">
        <f t="shared" si="88"/>
        <v>0</v>
      </c>
      <c r="AC184" s="119"/>
      <c r="AD184" s="117" t="str">
        <f t="shared" si="89"/>
        <v>_</v>
      </c>
      <c r="AE184" s="120" t="str">
        <f t="shared" si="90"/>
        <v>_</v>
      </c>
      <c r="AF184" s="119"/>
      <c r="AG184" s="117" t="str">
        <f t="shared" si="91"/>
        <v>_</v>
      </c>
      <c r="AH184" s="120" t="str">
        <f t="shared" si="92"/>
        <v>_</v>
      </c>
      <c r="AI184" s="119"/>
      <c r="AJ184" s="117" t="str">
        <f t="shared" si="93"/>
        <v>_</v>
      </c>
      <c r="AK184" s="120" t="str">
        <f t="shared" si="94"/>
        <v>_</v>
      </c>
      <c r="AL184" s="119"/>
      <c r="AM184" s="117">
        <f t="shared" si="95"/>
        <v>136.77600000000001</v>
      </c>
      <c r="AN184" s="120">
        <f t="shared" si="96"/>
        <v>0</v>
      </c>
      <c r="AO184" s="119"/>
      <c r="AS184" s="124"/>
    </row>
    <row r="185" spans="1:45">
      <c r="A185" s="7">
        <v>1</v>
      </c>
      <c r="B185" s="114" t="str">
        <f>VLOOKUP(A185,'Overzicht locaties'!C:D,2,0)</f>
        <v>ROC Technovium</v>
      </c>
      <c r="C185" s="95" t="s">
        <v>309</v>
      </c>
      <c r="D185" s="6"/>
      <c r="E185" s="6" t="s">
        <v>677</v>
      </c>
      <c r="F185" s="95" t="s">
        <v>478</v>
      </c>
      <c r="G185" s="95" t="s">
        <v>294</v>
      </c>
      <c r="H185" s="95">
        <v>6</v>
      </c>
      <c r="I185" s="115" t="str">
        <f t="shared" si="33"/>
        <v>Leslokalen theorie</v>
      </c>
      <c r="J185" s="95" t="s">
        <v>696</v>
      </c>
      <c r="K185" s="116">
        <v>3</v>
      </c>
      <c r="L185" s="115" t="str">
        <f t="shared" si="83"/>
        <v>Harde vloer zonder polymeer beschermlaag, met behandeling</v>
      </c>
      <c r="M185" s="118">
        <v>83.43</v>
      </c>
      <c r="N185" s="117">
        <f t="shared" si="84"/>
        <v>83.43</v>
      </c>
      <c r="O185" s="149">
        <f t="shared" si="85"/>
        <v>0</v>
      </c>
      <c r="P185" s="119"/>
      <c r="Q185" s="95" t="s">
        <v>87</v>
      </c>
      <c r="R185" s="95"/>
      <c r="S185" s="95"/>
      <c r="T185" s="95"/>
      <c r="U185" s="119"/>
      <c r="V185" s="114" t="str">
        <f t="shared" si="86"/>
        <v>Les</v>
      </c>
      <c r="W185" s="114" t="str">
        <f t="shared" si="87"/>
        <v>AQL 7%</v>
      </c>
      <c r="X185" s="119"/>
      <c r="Y185" s="101">
        <v>100</v>
      </c>
      <c r="Z185" s="119"/>
      <c r="AA185" s="117">
        <f>IF(H185="nio","_",(N185/Y185)*VLOOKUP(Q185,Aanpassing_frequenties,3,0))*VLOOKUP(Q185,Aanpassing_frequenties,4,0)</f>
        <v>171.03150000000002</v>
      </c>
      <c r="AB185" s="120">
        <f t="shared" si="88"/>
        <v>0</v>
      </c>
      <c r="AC185" s="119"/>
      <c r="AD185" s="117" t="str">
        <f t="shared" si="89"/>
        <v>_</v>
      </c>
      <c r="AE185" s="120" t="str">
        <f t="shared" si="90"/>
        <v>_</v>
      </c>
      <c r="AF185" s="119"/>
      <c r="AG185" s="117" t="str">
        <f t="shared" si="91"/>
        <v>_</v>
      </c>
      <c r="AH185" s="120" t="str">
        <f t="shared" si="92"/>
        <v>_</v>
      </c>
      <c r="AI185" s="119"/>
      <c r="AJ185" s="117" t="str">
        <f t="shared" si="93"/>
        <v>_</v>
      </c>
      <c r="AK185" s="120" t="str">
        <f t="shared" si="94"/>
        <v>_</v>
      </c>
      <c r="AL185" s="119"/>
      <c r="AM185" s="117">
        <f t="shared" si="95"/>
        <v>171.03150000000002</v>
      </c>
      <c r="AN185" s="120">
        <f t="shared" si="96"/>
        <v>0</v>
      </c>
      <c r="AO185" s="119"/>
      <c r="AS185" s="124"/>
    </row>
    <row r="186" spans="1:45">
      <c r="A186" s="7">
        <v>1</v>
      </c>
      <c r="B186" s="114" t="str">
        <f>VLOOKUP(A186,'Overzicht locaties'!C:D,2,0)</f>
        <v>ROC Technovium</v>
      </c>
      <c r="C186" s="95" t="s">
        <v>309</v>
      </c>
      <c r="D186" s="6"/>
      <c r="E186" s="6" t="s">
        <v>678</v>
      </c>
      <c r="F186" s="95" t="s">
        <v>479</v>
      </c>
      <c r="G186" s="95" t="s">
        <v>294</v>
      </c>
      <c r="H186" s="95">
        <v>1</v>
      </c>
      <c r="I186" s="115" t="str">
        <f t="shared" si="33"/>
        <v xml:space="preserve">Kantoorruimte / vergaderruimte </v>
      </c>
      <c r="J186" s="95" t="s">
        <v>6</v>
      </c>
      <c r="K186" s="116">
        <v>4</v>
      </c>
      <c r="L186" s="115" t="str">
        <f t="shared" si="83"/>
        <v>Tapijt</v>
      </c>
      <c r="M186" s="118">
        <v>80</v>
      </c>
      <c r="N186" s="117">
        <f t="shared" si="84"/>
        <v>80</v>
      </c>
      <c r="O186" s="149">
        <f t="shared" si="85"/>
        <v>0</v>
      </c>
      <c r="P186" s="119"/>
      <c r="Q186" s="95" t="s">
        <v>87</v>
      </c>
      <c r="R186" s="95"/>
      <c r="S186" s="95"/>
      <c r="T186" s="95"/>
      <c r="U186" s="119"/>
      <c r="V186" s="114" t="str">
        <f t="shared" si="86"/>
        <v>Bureau</v>
      </c>
      <c r="W186" s="114" t="str">
        <f t="shared" si="87"/>
        <v>AQL 7%</v>
      </c>
      <c r="X186" s="119"/>
      <c r="Y186" s="101">
        <v>100</v>
      </c>
      <c r="Z186" s="119"/>
      <c r="AA186" s="117">
        <f>IF(H186="nio","_",(N186/Y186)*VLOOKUP(Q186,Aanpassing_frequenties,3,0))*VLOOKUP(Q186,Aanpassing_frequenties,4,0)</f>
        <v>164</v>
      </c>
      <c r="AB186" s="120">
        <f t="shared" si="88"/>
        <v>0</v>
      </c>
      <c r="AC186" s="119"/>
      <c r="AD186" s="117" t="str">
        <f t="shared" si="89"/>
        <v>_</v>
      </c>
      <c r="AE186" s="120" t="str">
        <f t="shared" si="90"/>
        <v>_</v>
      </c>
      <c r="AF186" s="119"/>
      <c r="AG186" s="117" t="str">
        <f t="shared" si="91"/>
        <v>_</v>
      </c>
      <c r="AH186" s="120" t="str">
        <f t="shared" si="92"/>
        <v>_</v>
      </c>
      <c r="AI186" s="119"/>
      <c r="AJ186" s="117" t="str">
        <f t="shared" si="93"/>
        <v>_</v>
      </c>
      <c r="AK186" s="120" t="str">
        <f t="shared" si="94"/>
        <v>_</v>
      </c>
      <c r="AL186" s="119"/>
      <c r="AM186" s="117">
        <f t="shared" si="95"/>
        <v>164</v>
      </c>
      <c r="AN186" s="120">
        <f t="shared" si="96"/>
        <v>0</v>
      </c>
      <c r="AO186" s="119"/>
      <c r="AS186" s="124"/>
    </row>
    <row r="187" spans="1:45">
      <c r="A187" s="7">
        <v>1</v>
      </c>
      <c r="B187" s="114" t="str">
        <f>VLOOKUP(A187,'Overzicht locaties'!C:D,2,0)</f>
        <v>ROC Technovium</v>
      </c>
      <c r="C187" s="95" t="s">
        <v>309</v>
      </c>
      <c r="D187" s="6"/>
      <c r="E187" s="6" t="s">
        <v>679</v>
      </c>
      <c r="F187" s="95" t="s">
        <v>480</v>
      </c>
      <c r="G187" s="95" t="s">
        <v>294</v>
      </c>
      <c r="H187" s="95">
        <v>6</v>
      </c>
      <c r="I187" s="115" t="str">
        <f t="shared" si="33"/>
        <v>Leslokalen theorie</v>
      </c>
      <c r="J187" s="95" t="s">
        <v>696</v>
      </c>
      <c r="K187" s="116">
        <v>3</v>
      </c>
      <c r="L187" s="115" t="str">
        <f t="shared" si="83"/>
        <v>Harde vloer zonder polymeer beschermlaag, met behandeling</v>
      </c>
      <c r="M187" s="118">
        <v>123.4</v>
      </c>
      <c r="N187" s="117">
        <f t="shared" si="84"/>
        <v>123.4</v>
      </c>
      <c r="O187" s="149">
        <f t="shared" si="85"/>
        <v>0</v>
      </c>
      <c r="P187" s="119"/>
      <c r="Q187" s="95" t="s">
        <v>87</v>
      </c>
      <c r="R187" s="95"/>
      <c r="S187" s="95"/>
      <c r="T187" s="95"/>
      <c r="U187" s="119"/>
      <c r="V187" s="114" t="str">
        <f t="shared" si="86"/>
        <v>Les</v>
      </c>
      <c r="W187" s="114" t="str">
        <f t="shared" si="87"/>
        <v>AQL 7%</v>
      </c>
      <c r="X187" s="119"/>
      <c r="Y187" s="101">
        <v>100</v>
      </c>
      <c r="Z187" s="119"/>
      <c r="AA187" s="117">
        <f>IF(H187="nio","_",(N187/Y187)*VLOOKUP(Q187,Aanpassing_frequenties,3,0))*VLOOKUP(Q187,Aanpassing_frequenties,4,0)</f>
        <v>252.97</v>
      </c>
      <c r="AB187" s="120">
        <f t="shared" si="88"/>
        <v>0</v>
      </c>
      <c r="AC187" s="119"/>
      <c r="AD187" s="117" t="str">
        <f t="shared" si="89"/>
        <v>_</v>
      </c>
      <c r="AE187" s="120" t="str">
        <f t="shared" si="90"/>
        <v>_</v>
      </c>
      <c r="AF187" s="119"/>
      <c r="AG187" s="117" t="str">
        <f t="shared" si="91"/>
        <v>_</v>
      </c>
      <c r="AH187" s="120" t="str">
        <f t="shared" si="92"/>
        <v>_</v>
      </c>
      <c r="AI187" s="119"/>
      <c r="AJ187" s="117" t="str">
        <f t="shared" si="93"/>
        <v>_</v>
      </c>
      <c r="AK187" s="120" t="str">
        <f t="shared" si="94"/>
        <v>_</v>
      </c>
      <c r="AL187" s="119"/>
      <c r="AM187" s="117">
        <f t="shared" si="95"/>
        <v>252.97</v>
      </c>
      <c r="AN187" s="120">
        <f t="shared" si="96"/>
        <v>0</v>
      </c>
      <c r="AO187" s="119"/>
      <c r="AS187" s="124"/>
    </row>
    <row r="188" spans="1:45">
      <c r="A188" s="7">
        <v>1</v>
      </c>
      <c r="B188" s="114" t="str">
        <f>VLOOKUP(A188,'Overzicht locaties'!C:D,2,0)</f>
        <v>ROC Technovium</v>
      </c>
      <c r="C188" s="95" t="s">
        <v>309</v>
      </c>
      <c r="D188" s="6"/>
      <c r="E188" s="6" t="s">
        <v>680</v>
      </c>
      <c r="F188" s="95" t="s">
        <v>481</v>
      </c>
      <c r="G188" s="95" t="s">
        <v>294</v>
      </c>
      <c r="H188" s="95">
        <v>6</v>
      </c>
      <c r="I188" s="115" t="str">
        <f t="shared" si="33"/>
        <v>Leslokalen theorie</v>
      </c>
      <c r="J188" s="95" t="s">
        <v>696</v>
      </c>
      <c r="K188" s="116">
        <v>3</v>
      </c>
      <c r="L188" s="115" t="str">
        <f t="shared" si="83"/>
        <v>Harde vloer zonder polymeer beschermlaag, met behandeling</v>
      </c>
      <c r="M188" s="118">
        <v>56.38</v>
      </c>
      <c r="N188" s="117">
        <f t="shared" si="84"/>
        <v>56.38</v>
      </c>
      <c r="O188" s="149">
        <f t="shared" si="85"/>
        <v>0</v>
      </c>
      <c r="P188" s="119"/>
      <c r="Q188" s="95" t="s">
        <v>87</v>
      </c>
      <c r="R188" s="95"/>
      <c r="S188" s="95"/>
      <c r="T188" s="95"/>
      <c r="U188" s="119"/>
      <c r="V188" s="114" t="str">
        <f t="shared" si="86"/>
        <v>Les</v>
      </c>
      <c r="W188" s="114" t="str">
        <f t="shared" si="87"/>
        <v>AQL 7%</v>
      </c>
      <c r="X188" s="119"/>
      <c r="Y188" s="101">
        <v>100</v>
      </c>
      <c r="Z188" s="119"/>
      <c r="AA188" s="117">
        <f>IF(H188="nio","_",(N188/Y188)*VLOOKUP(Q188,Aanpassing_frequenties,3,0))*VLOOKUP(Q188,Aanpassing_frequenties,4,0)</f>
        <v>115.57900000000002</v>
      </c>
      <c r="AB188" s="120">
        <f t="shared" si="88"/>
        <v>0</v>
      </c>
      <c r="AC188" s="119"/>
      <c r="AD188" s="117" t="str">
        <f t="shared" si="89"/>
        <v>_</v>
      </c>
      <c r="AE188" s="120" t="str">
        <f t="shared" si="90"/>
        <v>_</v>
      </c>
      <c r="AF188" s="119"/>
      <c r="AG188" s="117" t="str">
        <f t="shared" si="91"/>
        <v>_</v>
      </c>
      <c r="AH188" s="120" t="str">
        <f t="shared" si="92"/>
        <v>_</v>
      </c>
      <c r="AI188" s="119"/>
      <c r="AJ188" s="117" t="str">
        <f t="shared" si="93"/>
        <v>_</v>
      </c>
      <c r="AK188" s="120" t="str">
        <f t="shared" si="94"/>
        <v>_</v>
      </c>
      <c r="AL188" s="119"/>
      <c r="AM188" s="117">
        <f t="shared" si="95"/>
        <v>115.57900000000002</v>
      </c>
      <c r="AN188" s="120">
        <f t="shared" si="96"/>
        <v>0</v>
      </c>
      <c r="AO188" s="119"/>
      <c r="AS188" s="124"/>
    </row>
    <row r="189" spans="1:45">
      <c r="A189" s="7">
        <v>1</v>
      </c>
      <c r="B189" s="114" t="str">
        <f>VLOOKUP(A189,'Overzicht locaties'!C:D,2,0)</f>
        <v>ROC Technovium</v>
      </c>
      <c r="C189" s="95" t="s">
        <v>309</v>
      </c>
      <c r="D189" s="6"/>
      <c r="E189" s="6" t="s">
        <v>681</v>
      </c>
      <c r="F189" s="95" t="s">
        <v>482</v>
      </c>
      <c r="G189" s="95" t="s">
        <v>294</v>
      </c>
      <c r="H189" s="95">
        <v>6</v>
      </c>
      <c r="I189" s="115" t="str">
        <f t="shared" si="33"/>
        <v>Leslokalen theorie</v>
      </c>
      <c r="J189" s="95" t="s">
        <v>696</v>
      </c>
      <c r="K189" s="116">
        <v>3</v>
      </c>
      <c r="L189" s="115" t="str">
        <f t="shared" si="83"/>
        <v>Harde vloer zonder polymeer beschermlaag, met behandeling</v>
      </c>
      <c r="M189" s="118">
        <v>55</v>
      </c>
      <c r="N189" s="117">
        <f t="shared" si="84"/>
        <v>55</v>
      </c>
      <c r="O189" s="149">
        <f t="shared" si="85"/>
        <v>0</v>
      </c>
      <c r="P189" s="119"/>
      <c r="Q189" s="95" t="s">
        <v>87</v>
      </c>
      <c r="R189" s="95"/>
      <c r="S189" s="95"/>
      <c r="T189" s="95"/>
      <c r="U189" s="119"/>
      <c r="V189" s="114" t="str">
        <f t="shared" si="86"/>
        <v>Les</v>
      </c>
      <c r="W189" s="114" t="str">
        <f t="shared" si="87"/>
        <v>AQL 7%</v>
      </c>
      <c r="X189" s="119"/>
      <c r="Y189" s="101">
        <v>100</v>
      </c>
      <c r="Z189" s="119"/>
      <c r="AA189" s="117">
        <f>IF(H189="nio","_",(N189/Y189)*VLOOKUP(Q189,Aanpassing_frequenties,3,0))*VLOOKUP(Q189,Aanpassing_frequenties,4,0)</f>
        <v>112.75000000000001</v>
      </c>
      <c r="AB189" s="120">
        <f t="shared" si="88"/>
        <v>0</v>
      </c>
      <c r="AC189" s="119"/>
      <c r="AD189" s="117" t="str">
        <f t="shared" si="89"/>
        <v>_</v>
      </c>
      <c r="AE189" s="120" t="str">
        <f t="shared" si="90"/>
        <v>_</v>
      </c>
      <c r="AF189" s="119"/>
      <c r="AG189" s="117" t="str">
        <f t="shared" si="91"/>
        <v>_</v>
      </c>
      <c r="AH189" s="120" t="str">
        <f t="shared" si="92"/>
        <v>_</v>
      </c>
      <c r="AI189" s="119"/>
      <c r="AJ189" s="117" t="str">
        <f t="shared" si="93"/>
        <v>_</v>
      </c>
      <c r="AK189" s="120" t="str">
        <f t="shared" si="94"/>
        <v>_</v>
      </c>
      <c r="AL189" s="119"/>
      <c r="AM189" s="117">
        <f t="shared" si="95"/>
        <v>112.75000000000001</v>
      </c>
      <c r="AN189" s="120">
        <f t="shared" si="96"/>
        <v>0</v>
      </c>
      <c r="AO189" s="119"/>
      <c r="AS189" s="124"/>
    </row>
    <row r="190" spans="1:45">
      <c r="A190" s="7">
        <v>1</v>
      </c>
      <c r="B190" s="114" t="str">
        <f>VLOOKUP(A190,'Overzicht locaties'!C:D,2,0)</f>
        <v>ROC Technovium</v>
      </c>
      <c r="C190" s="95" t="s">
        <v>309</v>
      </c>
      <c r="D190" s="6"/>
      <c r="E190" s="6" t="s">
        <v>682</v>
      </c>
      <c r="F190" s="95" t="s">
        <v>483</v>
      </c>
      <c r="G190" s="95" t="s">
        <v>294</v>
      </c>
      <c r="H190" s="95">
        <v>6</v>
      </c>
      <c r="I190" s="115" t="str">
        <f t="shared" si="33"/>
        <v>Leslokalen theorie</v>
      </c>
      <c r="J190" s="95" t="s">
        <v>696</v>
      </c>
      <c r="K190" s="116">
        <v>3</v>
      </c>
      <c r="L190" s="115" t="str">
        <f t="shared" si="83"/>
        <v>Harde vloer zonder polymeer beschermlaag, met behandeling</v>
      </c>
      <c r="M190" s="118">
        <v>71.739999999999995</v>
      </c>
      <c r="N190" s="117">
        <f t="shared" si="84"/>
        <v>71.739999999999995</v>
      </c>
      <c r="O190" s="149">
        <f t="shared" si="85"/>
        <v>0</v>
      </c>
      <c r="P190" s="119"/>
      <c r="Q190" s="95" t="s">
        <v>87</v>
      </c>
      <c r="R190" s="95"/>
      <c r="S190" s="95"/>
      <c r="T190" s="95"/>
      <c r="U190" s="119"/>
      <c r="V190" s="114" t="str">
        <f t="shared" si="86"/>
        <v>Les</v>
      </c>
      <c r="W190" s="114" t="str">
        <f t="shared" si="87"/>
        <v>AQL 7%</v>
      </c>
      <c r="X190" s="119"/>
      <c r="Y190" s="101">
        <v>100</v>
      </c>
      <c r="Z190" s="119"/>
      <c r="AA190" s="117">
        <f>IF(H190="nio","_",(N190/Y190)*VLOOKUP(Q190,Aanpassing_frequenties,3,0))*VLOOKUP(Q190,Aanpassing_frequenties,4,0)</f>
        <v>147.06699999999998</v>
      </c>
      <c r="AB190" s="120">
        <f t="shared" si="88"/>
        <v>0</v>
      </c>
      <c r="AC190" s="119"/>
      <c r="AD190" s="117" t="str">
        <f t="shared" si="89"/>
        <v>_</v>
      </c>
      <c r="AE190" s="120" t="str">
        <f t="shared" si="90"/>
        <v>_</v>
      </c>
      <c r="AF190" s="119"/>
      <c r="AG190" s="117" t="str">
        <f t="shared" si="91"/>
        <v>_</v>
      </c>
      <c r="AH190" s="120" t="str">
        <f t="shared" si="92"/>
        <v>_</v>
      </c>
      <c r="AI190" s="119"/>
      <c r="AJ190" s="117" t="str">
        <f t="shared" si="93"/>
        <v>_</v>
      </c>
      <c r="AK190" s="120" t="str">
        <f t="shared" si="94"/>
        <v>_</v>
      </c>
      <c r="AL190" s="119"/>
      <c r="AM190" s="117">
        <f t="shared" si="95"/>
        <v>147.06699999999998</v>
      </c>
      <c r="AN190" s="120">
        <f t="shared" si="96"/>
        <v>0</v>
      </c>
      <c r="AO190" s="119"/>
      <c r="AS190" s="124"/>
    </row>
    <row r="191" spans="1:45">
      <c r="A191" s="7">
        <v>1</v>
      </c>
      <c r="B191" s="114" t="str">
        <f>VLOOKUP(A191,'Overzicht locaties'!C:D,2,0)</f>
        <v>ROC Technovium</v>
      </c>
      <c r="C191" s="95" t="s">
        <v>309</v>
      </c>
      <c r="D191" s="6"/>
      <c r="E191" s="6" t="s">
        <v>683</v>
      </c>
      <c r="F191" s="95" t="s">
        <v>484</v>
      </c>
      <c r="G191" s="95" t="s">
        <v>294</v>
      </c>
      <c r="H191" s="95">
        <v>1</v>
      </c>
      <c r="I191" s="115" t="str">
        <f t="shared" si="33"/>
        <v xml:space="preserve">Kantoorruimte / vergaderruimte </v>
      </c>
      <c r="J191" s="95" t="s">
        <v>6</v>
      </c>
      <c r="K191" s="116">
        <v>4</v>
      </c>
      <c r="L191" s="115" t="str">
        <f t="shared" si="83"/>
        <v>Tapijt</v>
      </c>
      <c r="M191" s="118">
        <v>11.78</v>
      </c>
      <c r="N191" s="117">
        <f t="shared" si="84"/>
        <v>11.78</v>
      </c>
      <c r="O191" s="149">
        <f t="shared" si="85"/>
        <v>0</v>
      </c>
      <c r="P191" s="119"/>
      <c r="Q191" s="95" t="s">
        <v>87</v>
      </c>
      <c r="R191" s="95"/>
      <c r="S191" s="95"/>
      <c r="T191" s="95"/>
      <c r="U191" s="119"/>
      <c r="V191" s="114" t="str">
        <f t="shared" si="86"/>
        <v>Bureau</v>
      </c>
      <c r="W191" s="114" t="str">
        <f t="shared" si="87"/>
        <v>AQL 7%</v>
      </c>
      <c r="X191" s="119"/>
      <c r="Y191" s="101">
        <v>100</v>
      </c>
      <c r="Z191" s="119"/>
      <c r="AA191" s="117">
        <f>IF(H191="nio","_",(N191/Y191)*VLOOKUP(Q191,Aanpassing_frequenties,3,0))*VLOOKUP(Q191,Aanpassing_frequenties,4,0)</f>
        <v>24.148999999999997</v>
      </c>
      <c r="AB191" s="120">
        <f t="shared" si="88"/>
        <v>0</v>
      </c>
      <c r="AC191" s="119"/>
      <c r="AD191" s="117" t="str">
        <f t="shared" si="89"/>
        <v>_</v>
      </c>
      <c r="AE191" s="120" t="str">
        <f t="shared" si="90"/>
        <v>_</v>
      </c>
      <c r="AF191" s="119"/>
      <c r="AG191" s="117" t="str">
        <f t="shared" si="91"/>
        <v>_</v>
      </c>
      <c r="AH191" s="120" t="str">
        <f t="shared" si="92"/>
        <v>_</v>
      </c>
      <c r="AI191" s="119"/>
      <c r="AJ191" s="117" t="str">
        <f t="shared" si="93"/>
        <v>_</v>
      </c>
      <c r="AK191" s="120" t="str">
        <f t="shared" si="94"/>
        <v>_</v>
      </c>
      <c r="AL191" s="119"/>
      <c r="AM191" s="117">
        <f t="shared" si="95"/>
        <v>24.148999999999997</v>
      </c>
      <c r="AN191" s="120">
        <f t="shared" si="96"/>
        <v>0</v>
      </c>
      <c r="AO191" s="119"/>
      <c r="AS191" s="124"/>
    </row>
    <row r="192" spans="1:45">
      <c r="A192" s="7">
        <v>1</v>
      </c>
      <c r="B192" s="114" t="str">
        <f>VLOOKUP(A192,'Overzicht locaties'!C:D,2,0)</f>
        <v>ROC Technovium</v>
      </c>
      <c r="C192" s="95" t="s">
        <v>309</v>
      </c>
      <c r="D192" s="6"/>
      <c r="E192" s="6" t="s">
        <v>684</v>
      </c>
      <c r="F192" s="95" t="s">
        <v>485</v>
      </c>
      <c r="G192" s="95" t="s">
        <v>294</v>
      </c>
      <c r="H192" s="95">
        <v>1</v>
      </c>
      <c r="I192" s="115" t="str">
        <f t="shared" si="33"/>
        <v xml:space="preserve">Kantoorruimte / vergaderruimte </v>
      </c>
      <c r="J192" s="95" t="s">
        <v>6</v>
      </c>
      <c r="K192" s="116">
        <v>4</v>
      </c>
      <c r="L192" s="115" t="str">
        <f t="shared" si="83"/>
        <v>Tapijt</v>
      </c>
      <c r="M192" s="118">
        <v>12.02</v>
      </c>
      <c r="N192" s="117">
        <f t="shared" si="84"/>
        <v>12.02</v>
      </c>
      <c r="O192" s="149">
        <f t="shared" si="85"/>
        <v>0</v>
      </c>
      <c r="P192" s="119"/>
      <c r="Q192" s="95" t="s">
        <v>87</v>
      </c>
      <c r="R192" s="95"/>
      <c r="S192" s="95"/>
      <c r="T192" s="95"/>
      <c r="U192" s="119"/>
      <c r="V192" s="114" t="str">
        <f t="shared" si="86"/>
        <v>Bureau</v>
      </c>
      <c r="W192" s="114" t="str">
        <f t="shared" si="87"/>
        <v>AQL 7%</v>
      </c>
      <c r="X192" s="119"/>
      <c r="Y192" s="101">
        <v>100</v>
      </c>
      <c r="Z192" s="119"/>
      <c r="AA192" s="117">
        <f>IF(H192="nio","_",(N192/Y192)*VLOOKUP(Q192,Aanpassing_frequenties,3,0))*VLOOKUP(Q192,Aanpassing_frequenties,4,0)</f>
        <v>24.641000000000002</v>
      </c>
      <c r="AB192" s="120">
        <f t="shared" si="88"/>
        <v>0</v>
      </c>
      <c r="AC192" s="119"/>
      <c r="AD192" s="117" t="str">
        <f t="shared" si="89"/>
        <v>_</v>
      </c>
      <c r="AE192" s="120" t="str">
        <f t="shared" si="90"/>
        <v>_</v>
      </c>
      <c r="AF192" s="119"/>
      <c r="AG192" s="117" t="str">
        <f t="shared" si="91"/>
        <v>_</v>
      </c>
      <c r="AH192" s="120" t="str">
        <f t="shared" si="92"/>
        <v>_</v>
      </c>
      <c r="AI192" s="119"/>
      <c r="AJ192" s="117" t="str">
        <f t="shared" si="93"/>
        <v>_</v>
      </c>
      <c r="AK192" s="120" t="str">
        <f t="shared" si="94"/>
        <v>_</v>
      </c>
      <c r="AL192" s="119"/>
      <c r="AM192" s="117">
        <f t="shared" si="95"/>
        <v>24.641000000000002</v>
      </c>
      <c r="AN192" s="120">
        <f t="shared" si="96"/>
        <v>0</v>
      </c>
      <c r="AO192" s="119"/>
      <c r="AS192" s="124"/>
    </row>
    <row r="193" spans="1:45">
      <c r="A193" s="7">
        <v>1</v>
      </c>
      <c r="B193" s="114" t="str">
        <f>VLOOKUP(A193,'Overzicht locaties'!C:D,2,0)</f>
        <v>ROC Technovium</v>
      </c>
      <c r="C193" s="95" t="s">
        <v>309</v>
      </c>
      <c r="D193" s="6"/>
      <c r="E193" s="6" t="s">
        <v>685</v>
      </c>
      <c r="F193" s="95" t="s">
        <v>486</v>
      </c>
      <c r="G193" s="95" t="s">
        <v>294</v>
      </c>
      <c r="H193" s="95">
        <v>1</v>
      </c>
      <c r="I193" s="115" t="str">
        <f t="shared" si="33"/>
        <v xml:space="preserve">Kantoorruimte / vergaderruimte </v>
      </c>
      <c r="J193" s="95" t="s">
        <v>6</v>
      </c>
      <c r="K193" s="116">
        <v>4</v>
      </c>
      <c r="L193" s="115" t="str">
        <f t="shared" si="83"/>
        <v>Tapijt</v>
      </c>
      <c r="M193" s="118">
        <v>12.86</v>
      </c>
      <c r="N193" s="117">
        <f t="shared" si="84"/>
        <v>12.86</v>
      </c>
      <c r="O193" s="149">
        <f t="shared" si="85"/>
        <v>0</v>
      </c>
      <c r="P193" s="119"/>
      <c r="Q193" s="95" t="s">
        <v>87</v>
      </c>
      <c r="R193" s="95"/>
      <c r="S193" s="95"/>
      <c r="T193" s="95"/>
      <c r="U193" s="119"/>
      <c r="V193" s="114" t="str">
        <f t="shared" si="86"/>
        <v>Bureau</v>
      </c>
      <c r="W193" s="114" t="str">
        <f t="shared" si="87"/>
        <v>AQL 7%</v>
      </c>
      <c r="X193" s="119"/>
      <c r="Y193" s="101">
        <v>100</v>
      </c>
      <c r="Z193" s="119"/>
      <c r="AA193" s="117">
        <f>IF(H193="nio","_",(N193/Y193)*VLOOKUP(Q193,Aanpassing_frequenties,3,0))*VLOOKUP(Q193,Aanpassing_frequenties,4,0)</f>
        <v>26.363</v>
      </c>
      <c r="AB193" s="120">
        <f t="shared" si="88"/>
        <v>0</v>
      </c>
      <c r="AC193" s="119"/>
      <c r="AD193" s="117" t="str">
        <f t="shared" si="89"/>
        <v>_</v>
      </c>
      <c r="AE193" s="120" t="str">
        <f t="shared" si="90"/>
        <v>_</v>
      </c>
      <c r="AF193" s="119"/>
      <c r="AG193" s="117" t="str">
        <f t="shared" si="91"/>
        <v>_</v>
      </c>
      <c r="AH193" s="120" t="str">
        <f t="shared" si="92"/>
        <v>_</v>
      </c>
      <c r="AI193" s="119"/>
      <c r="AJ193" s="117" t="str">
        <f t="shared" si="93"/>
        <v>_</v>
      </c>
      <c r="AK193" s="120" t="str">
        <f t="shared" si="94"/>
        <v>_</v>
      </c>
      <c r="AL193" s="119"/>
      <c r="AM193" s="117">
        <f t="shared" si="95"/>
        <v>26.363</v>
      </c>
      <c r="AN193" s="120">
        <f t="shared" si="96"/>
        <v>0</v>
      </c>
      <c r="AO193" s="119"/>
      <c r="AS193" s="124"/>
    </row>
    <row r="194" spans="1:45">
      <c r="A194" s="7">
        <v>1</v>
      </c>
      <c r="B194" s="114" t="str">
        <f>VLOOKUP(A194,'Overzicht locaties'!C:D,2,0)</f>
        <v>ROC Technovium</v>
      </c>
      <c r="C194" s="95" t="s">
        <v>309</v>
      </c>
      <c r="D194" s="6"/>
      <c r="E194" s="6" t="s">
        <v>686</v>
      </c>
      <c r="F194" s="95" t="s">
        <v>487</v>
      </c>
      <c r="G194" s="95" t="s">
        <v>293</v>
      </c>
      <c r="H194" s="95">
        <v>2</v>
      </c>
      <c r="I194" s="115" t="str">
        <f t="shared" si="33"/>
        <v>Sanitaire ruimte</v>
      </c>
      <c r="J194" s="95" t="s">
        <v>296</v>
      </c>
      <c r="K194" s="116">
        <v>3</v>
      </c>
      <c r="L194" s="115" t="str">
        <f t="shared" si="83"/>
        <v>Harde vloer zonder polymeer beschermlaag, met behandeling</v>
      </c>
      <c r="M194" s="118">
        <v>25.43</v>
      </c>
      <c r="N194" s="117">
        <f t="shared" si="84"/>
        <v>25.43</v>
      </c>
      <c r="O194" s="149">
        <f t="shared" si="85"/>
        <v>0</v>
      </c>
      <c r="P194" s="119"/>
      <c r="Q194" s="95" t="s">
        <v>303</v>
      </c>
      <c r="R194" s="95"/>
      <c r="S194" s="95"/>
      <c r="T194" s="95"/>
      <c r="U194" s="119"/>
      <c r="V194" s="114" t="str">
        <f t="shared" si="86"/>
        <v>Sanitair</v>
      </c>
      <c r="W194" s="114" t="str">
        <f t="shared" si="87"/>
        <v>AQL 4%</v>
      </c>
      <c r="X194" s="119"/>
      <c r="Y194" s="101">
        <v>100</v>
      </c>
      <c r="Z194" s="119"/>
      <c r="AA194" s="117">
        <f>IF(H194="nio","_",(N194/Y194)*VLOOKUP(Q194,Aanpassing_frequenties,3,0))*VLOOKUP(Q194,Aanpassing_frequenties,4,0)</f>
        <v>156.39449999999999</v>
      </c>
      <c r="AB194" s="120">
        <f t="shared" si="88"/>
        <v>0</v>
      </c>
      <c r="AC194" s="119"/>
      <c r="AD194" s="117" t="str">
        <f t="shared" si="89"/>
        <v>_</v>
      </c>
      <c r="AE194" s="120" t="str">
        <f t="shared" si="90"/>
        <v>_</v>
      </c>
      <c r="AF194" s="119"/>
      <c r="AG194" s="117" t="str">
        <f t="shared" si="91"/>
        <v>_</v>
      </c>
      <c r="AH194" s="120" t="str">
        <f t="shared" si="92"/>
        <v>_</v>
      </c>
      <c r="AI194" s="119"/>
      <c r="AJ194" s="117" t="str">
        <f t="shared" si="93"/>
        <v>_</v>
      </c>
      <c r="AK194" s="120" t="str">
        <f t="shared" si="94"/>
        <v>_</v>
      </c>
      <c r="AL194" s="119"/>
      <c r="AM194" s="117">
        <f t="shared" si="95"/>
        <v>156.39449999999999</v>
      </c>
      <c r="AN194" s="120">
        <f t="shared" si="96"/>
        <v>0</v>
      </c>
      <c r="AO194" s="119"/>
      <c r="AS194" s="124"/>
    </row>
    <row r="195" spans="1:45">
      <c r="A195" s="7">
        <v>1</v>
      </c>
      <c r="B195" s="114" t="str">
        <f>VLOOKUP(A195,'Overzicht locaties'!C:D,2,0)</f>
        <v>ROC Technovium</v>
      </c>
      <c r="C195" s="95" t="s">
        <v>309</v>
      </c>
      <c r="D195" s="6"/>
      <c r="E195" s="6" t="s">
        <v>687</v>
      </c>
      <c r="F195" s="95" t="s">
        <v>488</v>
      </c>
      <c r="G195" s="95" t="s">
        <v>693</v>
      </c>
      <c r="H195" s="95" t="s">
        <v>72</v>
      </c>
      <c r="I195" s="115" t="str">
        <f t="shared" si="33"/>
        <v>niet in onderhoud</v>
      </c>
      <c r="J195" s="95" t="s">
        <v>696</v>
      </c>
      <c r="K195" s="116">
        <v>3</v>
      </c>
      <c r="L195" s="115" t="str">
        <f t="shared" si="83"/>
        <v>Harde vloer zonder polymeer beschermlaag, met behandeling</v>
      </c>
      <c r="M195" s="118">
        <v>5.38</v>
      </c>
      <c r="N195" s="117">
        <f t="shared" si="84"/>
        <v>0</v>
      </c>
      <c r="O195" s="149">
        <f t="shared" si="85"/>
        <v>5.38</v>
      </c>
      <c r="P195" s="119"/>
      <c r="Q195" s="95"/>
      <c r="R195" s="95"/>
      <c r="S195" s="95"/>
      <c r="T195" s="95"/>
      <c r="U195" s="119"/>
      <c r="V195" s="114" t="str">
        <f t="shared" si="86"/>
        <v>_</v>
      </c>
      <c r="W195" s="114" t="str">
        <f t="shared" si="87"/>
        <v>_</v>
      </c>
      <c r="X195" s="119"/>
      <c r="Y195" s="101">
        <v>100</v>
      </c>
      <c r="Z195" s="119"/>
      <c r="AA195" s="117" t="e">
        <f>IF(H195="nio","_",(N195/Y195)*VLOOKUP(Q195,Aanpassing_frequenties,3,0))*VLOOKUP(Q195,Aanpassing_frequenties,4,0)</f>
        <v>#VALUE!</v>
      </c>
      <c r="AB195" s="120" t="str">
        <f t="shared" si="88"/>
        <v>_</v>
      </c>
      <c r="AC195" s="119"/>
      <c r="AD195" s="117" t="str">
        <f t="shared" si="89"/>
        <v>_</v>
      </c>
      <c r="AE195" s="120" t="str">
        <f t="shared" si="90"/>
        <v>_</v>
      </c>
      <c r="AF195" s="119"/>
      <c r="AG195" s="117" t="str">
        <f t="shared" si="91"/>
        <v>_</v>
      </c>
      <c r="AH195" s="120" t="str">
        <f t="shared" si="92"/>
        <v>_</v>
      </c>
      <c r="AI195" s="119"/>
      <c r="AJ195" s="117" t="str">
        <f t="shared" si="93"/>
        <v>_</v>
      </c>
      <c r="AK195" s="120" t="str">
        <f t="shared" si="94"/>
        <v>_</v>
      </c>
      <c r="AL195" s="119"/>
      <c r="AM195" s="117" t="str">
        <f t="shared" si="95"/>
        <v>_</v>
      </c>
      <c r="AN195" s="120" t="str">
        <f t="shared" si="96"/>
        <v>_</v>
      </c>
      <c r="AO195" s="119"/>
      <c r="AS195" s="124"/>
    </row>
    <row r="196" spans="1:45">
      <c r="A196" s="7">
        <v>1</v>
      </c>
      <c r="B196" s="114" t="str">
        <f>VLOOKUP(A196,'Overzicht locaties'!C:D,2,0)</f>
        <v>ROC Technovium</v>
      </c>
      <c r="C196" s="95" t="s">
        <v>309</v>
      </c>
      <c r="D196" s="6"/>
      <c r="E196" s="6" t="s">
        <v>688</v>
      </c>
      <c r="F196" s="95" t="s">
        <v>489</v>
      </c>
      <c r="G196" s="95" t="s">
        <v>293</v>
      </c>
      <c r="H196" s="95">
        <v>2</v>
      </c>
      <c r="I196" s="115" t="str">
        <f t="shared" si="33"/>
        <v>Sanitaire ruimte</v>
      </c>
      <c r="J196" s="95" t="s">
        <v>296</v>
      </c>
      <c r="K196" s="116">
        <v>3</v>
      </c>
      <c r="L196" s="115" t="str">
        <f t="shared" si="83"/>
        <v>Harde vloer zonder polymeer beschermlaag, met behandeling</v>
      </c>
      <c r="M196" s="118">
        <v>25.49</v>
      </c>
      <c r="N196" s="117">
        <f t="shared" si="84"/>
        <v>25.49</v>
      </c>
      <c r="O196" s="149">
        <f t="shared" si="85"/>
        <v>0</v>
      </c>
      <c r="P196" s="119"/>
      <c r="Q196" s="95" t="s">
        <v>303</v>
      </c>
      <c r="R196" s="95"/>
      <c r="S196" s="95"/>
      <c r="T196" s="95"/>
      <c r="U196" s="119"/>
      <c r="V196" s="114" t="str">
        <f t="shared" si="86"/>
        <v>Sanitair</v>
      </c>
      <c r="W196" s="114" t="str">
        <f t="shared" si="87"/>
        <v>AQL 4%</v>
      </c>
      <c r="X196" s="119"/>
      <c r="Y196" s="101">
        <v>100</v>
      </c>
      <c r="Z196" s="119"/>
      <c r="AA196" s="117">
        <f>IF(H196="nio","_",(N196/Y196)*VLOOKUP(Q196,Aanpassing_frequenties,3,0))*VLOOKUP(Q196,Aanpassing_frequenties,4,0)</f>
        <v>156.76349999999996</v>
      </c>
      <c r="AB196" s="120">
        <f t="shared" si="88"/>
        <v>0</v>
      </c>
      <c r="AC196" s="119"/>
      <c r="AD196" s="117" t="str">
        <f t="shared" si="89"/>
        <v>_</v>
      </c>
      <c r="AE196" s="120" t="str">
        <f t="shared" si="90"/>
        <v>_</v>
      </c>
      <c r="AF196" s="119"/>
      <c r="AG196" s="117" t="str">
        <f t="shared" si="91"/>
        <v>_</v>
      </c>
      <c r="AH196" s="120" t="str">
        <f t="shared" si="92"/>
        <v>_</v>
      </c>
      <c r="AI196" s="119"/>
      <c r="AJ196" s="117" t="str">
        <f t="shared" si="93"/>
        <v>_</v>
      </c>
      <c r="AK196" s="120" t="str">
        <f t="shared" si="94"/>
        <v>_</v>
      </c>
      <c r="AL196" s="119"/>
      <c r="AM196" s="117">
        <f t="shared" si="95"/>
        <v>156.76349999999996</v>
      </c>
      <c r="AN196" s="120">
        <f t="shared" si="96"/>
        <v>0</v>
      </c>
      <c r="AO196" s="119"/>
      <c r="AS196" s="124"/>
    </row>
    <row r="197" spans="1:45">
      <c r="A197" s="7">
        <v>1</v>
      </c>
      <c r="B197" s="114" t="str">
        <f>VLOOKUP(A197,'Overzicht locaties'!C:D,2,0)</f>
        <v>ROC Technovium</v>
      </c>
      <c r="C197" s="95" t="s">
        <v>309</v>
      </c>
      <c r="D197" s="6"/>
      <c r="E197" s="6" t="s">
        <v>689</v>
      </c>
      <c r="F197" s="95" t="s">
        <v>490</v>
      </c>
      <c r="G197" s="95" t="s">
        <v>693</v>
      </c>
      <c r="H197" s="95" t="s">
        <v>72</v>
      </c>
      <c r="I197" s="115" t="str">
        <f t="shared" si="33"/>
        <v>niet in onderhoud</v>
      </c>
      <c r="J197" s="95" t="s">
        <v>696</v>
      </c>
      <c r="K197" s="116">
        <v>3</v>
      </c>
      <c r="L197" s="115" t="str">
        <f t="shared" si="83"/>
        <v>Harde vloer zonder polymeer beschermlaag, met behandeling</v>
      </c>
      <c r="M197" s="118">
        <v>41.25</v>
      </c>
      <c r="N197" s="117">
        <f t="shared" si="84"/>
        <v>0</v>
      </c>
      <c r="O197" s="149">
        <f t="shared" si="85"/>
        <v>41.25</v>
      </c>
      <c r="P197" s="119"/>
      <c r="Q197" s="95"/>
      <c r="R197" s="95"/>
      <c r="S197" s="95"/>
      <c r="T197" s="95"/>
      <c r="U197" s="119"/>
      <c r="V197" s="114" t="str">
        <f t="shared" si="86"/>
        <v>_</v>
      </c>
      <c r="W197" s="114" t="str">
        <f t="shared" si="87"/>
        <v>_</v>
      </c>
      <c r="X197" s="119"/>
      <c r="Y197" s="101">
        <v>100</v>
      </c>
      <c r="Z197" s="119"/>
      <c r="AA197" s="117" t="e">
        <f>IF(H197="nio","_",(N197/Y197)*VLOOKUP(Q197,Aanpassing_frequenties,3,0))*VLOOKUP(Q197,Aanpassing_frequenties,4,0)</f>
        <v>#VALUE!</v>
      </c>
      <c r="AB197" s="120" t="str">
        <f t="shared" si="88"/>
        <v>_</v>
      </c>
      <c r="AC197" s="119"/>
      <c r="AD197" s="117" t="str">
        <f t="shared" si="89"/>
        <v>_</v>
      </c>
      <c r="AE197" s="120" t="str">
        <f t="shared" si="90"/>
        <v>_</v>
      </c>
      <c r="AF197" s="119"/>
      <c r="AG197" s="117" t="str">
        <f t="shared" si="91"/>
        <v>_</v>
      </c>
      <c r="AH197" s="120" t="str">
        <f t="shared" si="92"/>
        <v>_</v>
      </c>
      <c r="AI197" s="119"/>
      <c r="AJ197" s="117" t="str">
        <f t="shared" si="93"/>
        <v>_</v>
      </c>
      <c r="AK197" s="120" t="str">
        <f t="shared" si="94"/>
        <v>_</v>
      </c>
      <c r="AL197" s="119"/>
      <c r="AM197" s="117" t="str">
        <f t="shared" si="95"/>
        <v>_</v>
      </c>
      <c r="AN197" s="120" t="str">
        <f t="shared" si="96"/>
        <v>_</v>
      </c>
      <c r="AO197" s="119"/>
      <c r="AS197" s="124"/>
    </row>
    <row r="198" spans="1:45">
      <c r="A198" s="7">
        <v>1</v>
      </c>
      <c r="B198" s="114" t="str">
        <f>VLOOKUP(A198,'Overzicht locaties'!C:D,2,0)</f>
        <v>ROC Technovium</v>
      </c>
      <c r="C198" s="95" t="s">
        <v>309</v>
      </c>
      <c r="D198" s="6"/>
      <c r="E198" s="6" t="s">
        <v>690</v>
      </c>
      <c r="F198" s="95" t="s">
        <v>491</v>
      </c>
      <c r="G198" s="95" t="s">
        <v>693</v>
      </c>
      <c r="H198" s="95" t="s">
        <v>72</v>
      </c>
      <c r="I198" s="115" t="str">
        <f t="shared" si="33"/>
        <v>niet in onderhoud</v>
      </c>
      <c r="J198" s="95" t="s">
        <v>694</v>
      </c>
      <c r="K198" s="116">
        <v>2</v>
      </c>
      <c r="L198" s="115" t="str">
        <f t="shared" si="83"/>
        <v>Harde vloeren zonder extra behandeling</v>
      </c>
      <c r="M198" s="118">
        <v>41.65</v>
      </c>
      <c r="N198" s="117">
        <f t="shared" si="84"/>
        <v>0</v>
      </c>
      <c r="O198" s="149">
        <f t="shared" si="85"/>
        <v>41.65</v>
      </c>
      <c r="P198" s="119"/>
      <c r="Q198" s="95"/>
      <c r="R198" s="95"/>
      <c r="S198" s="95"/>
      <c r="T198" s="95"/>
      <c r="U198" s="119"/>
      <c r="V198" s="114" t="str">
        <f t="shared" si="86"/>
        <v>_</v>
      </c>
      <c r="W198" s="114" t="str">
        <f t="shared" si="87"/>
        <v>_</v>
      </c>
      <c r="X198" s="119"/>
      <c r="Y198" s="101">
        <v>100</v>
      </c>
      <c r="Z198" s="119"/>
      <c r="AA198" s="117" t="e">
        <f>IF(H198="nio","_",(N198/Y198)*VLOOKUP(Q198,Aanpassing_frequenties,3,0))*VLOOKUP(Q198,Aanpassing_frequenties,4,0)</f>
        <v>#VALUE!</v>
      </c>
      <c r="AB198" s="120" t="str">
        <f t="shared" si="88"/>
        <v>_</v>
      </c>
      <c r="AC198" s="119"/>
      <c r="AD198" s="117" t="str">
        <f t="shared" si="89"/>
        <v>_</v>
      </c>
      <c r="AE198" s="120" t="str">
        <f t="shared" si="90"/>
        <v>_</v>
      </c>
      <c r="AF198" s="119"/>
      <c r="AG198" s="117" t="str">
        <f t="shared" si="91"/>
        <v>_</v>
      </c>
      <c r="AH198" s="120" t="str">
        <f t="shared" si="92"/>
        <v>_</v>
      </c>
      <c r="AI198" s="119"/>
      <c r="AJ198" s="117" t="str">
        <f t="shared" si="93"/>
        <v>_</v>
      </c>
      <c r="AK198" s="120" t="str">
        <f t="shared" si="94"/>
        <v>_</v>
      </c>
      <c r="AL198" s="119"/>
      <c r="AM198" s="117" t="str">
        <f t="shared" si="95"/>
        <v>_</v>
      </c>
      <c r="AN198" s="120" t="str">
        <f t="shared" si="96"/>
        <v>_</v>
      </c>
      <c r="AO198" s="119"/>
      <c r="AS198" s="124"/>
    </row>
    <row r="199" spans="1:45">
      <c r="A199" s="7">
        <v>1</v>
      </c>
      <c r="B199" s="114" t="str">
        <f>VLOOKUP(A199,'Overzicht locaties'!C:D,2,0)</f>
        <v>ROC Technovium</v>
      </c>
      <c r="C199" s="95" t="s">
        <v>309</v>
      </c>
      <c r="D199" s="6"/>
      <c r="E199" s="6" t="s">
        <v>691</v>
      </c>
      <c r="F199" s="95" t="s">
        <v>492</v>
      </c>
      <c r="G199" s="95" t="s">
        <v>693</v>
      </c>
      <c r="H199" s="95" t="s">
        <v>72</v>
      </c>
      <c r="I199" s="115" t="str">
        <f t="shared" si="33"/>
        <v>niet in onderhoud</v>
      </c>
      <c r="J199" s="95" t="s">
        <v>696</v>
      </c>
      <c r="K199" s="116">
        <v>3</v>
      </c>
      <c r="L199" s="115" t="str">
        <f t="shared" si="83"/>
        <v>Harde vloer zonder polymeer beschermlaag, met behandeling</v>
      </c>
      <c r="M199" s="118">
        <v>17.579999999999998</v>
      </c>
      <c r="N199" s="117">
        <f t="shared" si="84"/>
        <v>0</v>
      </c>
      <c r="O199" s="149">
        <f t="shared" si="85"/>
        <v>17.579999999999998</v>
      </c>
      <c r="P199" s="119"/>
      <c r="Q199" s="95"/>
      <c r="R199" s="95"/>
      <c r="S199" s="95"/>
      <c r="T199" s="95"/>
      <c r="U199" s="119"/>
      <c r="V199" s="114" t="str">
        <f t="shared" si="86"/>
        <v>_</v>
      </c>
      <c r="W199" s="114" t="str">
        <f t="shared" si="87"/>
        <v>_</v>
      </c>
      <c r="X199" s="119"/>
      <c r="Y199" s="101">
        <v>100</v>
      </c>
      <c r="Z199" s="119"/>
      <c r="AA199" s="117" t="e">
        <f>IF(H199="nio","_",(N199/Y199)*VLOOKUP(Q199,Aanpassing_frequenties,3,0))*VLOOKUP(Q199,Aanpassing_frequenties,4,0)</f>
        <v>#VALUE!</v>
      </c>
      <c r="AB199" s="120" t="str">
        <f t="shared" si="88"/>
        <v>_</v>
      </c>
      <c r="AC199" s="119"/>
      <c r="AD199" s="117" t="str">
        <f t="shared" si="89"/>
        <v>_</v>
      </c>
      <c r="AE199" s="120" t="str">
        <f t="shared" si="90"/>
        <v>_</v>
      </c>
      <c r="AF199" s="119"/>
      <c r="AG199" s="117" t="str">
        <f t="shared" si="91"/>
        <v>_</v>
      </c>
      <c r="AH199" s="120" t="str">
        <f t="shared" si="92"/>
        <v>_</v>
      </c>
      <c r="AI199" s="119"/>
      <c r="AJ199" s="117" t="str">
        <f t="shared" si="93"/>
        <v>_</v>
      </c>
      <c r="AK199" s="120" t="str">
        <f t="shared" si="94"/>
        <v>_</v>
      </c>
      <c r="AL199" s="119"/>
      <c r="AM199" s="117" t="str">
        <f t="shared" si="95"/>
        <v>_</v>
      </c>
      <c r="AN199" s="120" t="str">
        <f t="shared" si="96"/>
        <v>_</v>
      </c>
      <c r="AO199" s="119"/>
      <c r="AS199" s="124"/>
    </row>
    <row r="200" spans="1:45">
      <c r="A200" s="7">
        <v>1</v>
      </c>
      <c r="B200" s="114" t="str">
        <f>VLOOKUP(A200,'Overzicht locaties'!C:D,2,0)</f>
        <v>ROC Technovium</v>
      </c>
      <c r="C200" s="95" t="s">
        <v>310</v>
      </c>
      <c r="D200" s="6"/>
      <c r="E200" s="6" t="s">
        <v>692</v>
      </c>
      <c r="F200" s="95" t="s">
        <v>493</v>
      </c>
      <c r="G200" s="95" t="s">
        <v>293</v>
      </c>
      <c r="H200" s="95">
        <v>3</v>
      </c>
      <c r="I200" s="115" t="str">
        <f t="shared" si="33"/>
        <v>Verkeersruimte / Garderobe / Wachtruimte</v>
      </c>
      <c r="J200" s="95" t="s">
        <v>696</v>
      </c>
      <c r="K200" s="116">
        <v>3</v>
      </c>
      <c r="L200" s="115" t="str">
        <f t="shared" si="83"/>
        <v>Harde vloer zonder polymeer beschermlaag, met behandeling</v>
      </c>
      <c r="M200" s="118">
        <v>3.12</v>
      </c>
      <c r="N200" s="117">
        <f t="shared" si="84"/>
        <v>3.12</v>
      </c>
      <c r="O200" s="149">
        <f t="shared" si="85"/>
        <v>0</v>
      </c>
      <c r="P200" s="119"/>
      <c r="Q200" s="95" t="s">
        <v>87</v>
      </c>
      <c r="R200" s="95"/>
      <c r="S200" s="95"/>
      <c r="T200" s="95"/>
      <c r="U200" s="119"/>
      <c r="V200" s="114" t="str">
        <f t="shared" si="86"/>
        <v>Verkeer</v>
      </c>
      <c r="W200" s="114" t="str">
        <f t="shared" si="87"/>
        <v>AQL 7%</v>
      </c>
      <c r="X200" s="119"/>
      <c r="Y200" s="101">
        <v>100</v>
      </c>
      <c r="Z200" s="119"/>
      <c r="AA200" s="117">
        <f>IF(H200="nio","_",(N200/Y200)*VLOOKUP(Q200,Aanpassing_frequenties,3,0))*VLOOKUP(Q200,Aanpassing_frequenties,4,0)</f>
        <v>6.3960000000000008</v>
      </c>
      <c r="AB200" s="120">
        <f t="shared" si="88"/>
        <v>0</v>
      </c>
      <c r="AC200" s="119"/>
      <c r="AD200" s="117" t="str">
        <f t="shared" si="89"/>
        <v>_</v>
      </c>
      <c r="AE200" s="120" t="str">
        <f t="shared" si="90"/>
        <v>_</v>
      </c>
      <c r="AF200" s="119"/>
      <c r="AG200" s="117" t="str">
        <f t="shared" si="91"/>
        <v>_</v>
      </c>
      <c r="AH200" s="120" t="str">
        <f t="shared" si="92"/>
        <v>_</v>
      </c>
      <c r="AI200" s="119"/>
      <c r="AJ200" s="117" t="str">
        <f t="shared" si="93"/>
        <v>_</v>
      </c>
      <c r="AK200" s="120" t="str">
        <f t="shared" si="94"/>
        <v>_</v>
      </c>
      <c r="AL200" s="119"/>
      <c r="AM200" s="117">
        <f t="shared" si="95"/>
        <v>6.3960000000000008</v>
      </c>
      <c r="AN200" s="120">
        <f t="shared" si="96"/>
        <v>0</v>
      </c>
      <c r="AO200" s="119"/>
      <c r="AS200" s="124"/>
    </row>
    <row r="201" spans="1:45">
      <c r="A201" s="119"/>
      <c r="B201" s="119"/>
      <c r="C201" s="119"/>
      <c r="D201" s="144"/>
      <c r="E201" s="144"/>
      <c r="F201" s="119"/>
      <c r="G201" s="119"/>
      <c r="H201" s="119"/>
      <c r="I201" s="119"/>
      <c r="J201" s="119"/>
      <c r="K201" s="119"/>
      <c r="L201" s="147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85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37">
        <f>SUM(AM5:AM200)</f>
        <v>18294.949600000011</v>
      </c>
      <c r="AN201" s="138">
        <f>SUM(AN5:AN24)</f>
        <v>0</v>
      </c>
      <c r="AO201" s="119"/>
    </row>
    <row r="202" spans="1:45">
      <c r="M202" s="124"/>
    </row>
    <row r="203" spans="1:45">
      <c r="AA203" s="124"/>
    </row>
    <row r="204" spans="1:45">
      <c r="M204" s="10"/>
    </row>
    <row r="205" spans="1:45">
      <c r="M205" s="10"/>
    </row>
    <row r="206" spans="1:45">
      <c r="I206" s="143"/>
      <c r="K206" s="9"/>
      <c r="M206" s="10"/>
    </row>
    <row r="207" spans="1:45">
      <c r="I207" s="143"/>
      <c r="K207" s="9"/>
    </row>
    <row r="208" spans="1:45">
      <c r="I208" s="143"/>
      <c r="K208" s="9"/>
    </row>
    <row r="209" spans="9:11">
      <c r="I209" s="143"/>
      <c r="K209" s="9"/>
    </row>
    <row r="210" spans="9:11">
      <c r="I210" s="143"/>
      <c r="K210" s="9"/>
    </row>
    <row r="211" spans="9:11">
      <c r="I211" s="143"/>
    </row>
  </sheetData>
  <autoFilter ref="A4:AS200" xr:uid="{00000000-0001-0000-0600-000000000000}"/>
  <mergeCells count="8">
    <mergeCell ref="B1:D1"/>
    <mergeCell ref="AJ3:AK3"/>
    <mergeCell ref="AM3:AN3"/>
    <mergeCell ref="V3:W3"/>
    <mergeCell ref="Q3:T3"/>
    <mergeCell ref="AA3:AB3"/>
    <mergeCell ref="AD3:AE3"/>
    <mergeCell ref="AG3:AH3"/>
  </mergeCells>
  <phoneticPr fontId="48" type="noConversion"/>
  <dataValidations count="3">
    <dataValidation type="list" allowBlank="1" showInputMessage="1" showErrorMessage="1" sqref="H5:H200" xr:uid="{00000000-0002-0000-0600-000001000000}">
      <formula1 xml:space="preserve"> Ruimte_code</formula1>
    </dataValidation>
    <dataValidation type="list" allowBlank="1" showInputMessage="1" showErrorMessage="1" sqref="R5:T200" xr:uid="{00000000-0002-0000-0600-000000000000}">
      <formula1>Frequenties</formula1>
    </dataValidation>
    <dataValidation type="list" allowBlank="1" showInputMessage="1" showErrorMessage="1" sqref="K5:K200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A590FF-31D5-42B4-8582-65EE7C8F14C0}">
          <x14:formula1>
            <xm:f>Productienormen!$A$25:$A$40</xm:f>
          </x14:formula1>
          <xm:sqref>Q5:Q200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D209-AB52-498F-9FE1-3B68EA07F6D1}">
  <sheetPr>
    <pageSetUpPr fitToPage="1"/>
  </sheetPr>
  <dimension ref="A1:AS87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1.1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35.62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14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2</v>
      </c>
      <c r="B5" s="114" t="str">
        <f>VLOOKUP(A5,'Overzicht locaties'!C:D,2,0)</f>
        <v>MBO College Maasvallei</v>
      </c>
      <c r="C5" s="95" t="s">
        <v>217</v>
      </c>
      <c r="D5" s="6"/>
      <c r="E5" s="6"/>
      <c r="F5" s="95" t="s">
        <v>219</v>
      </c>
      <c r="G5" s="95" t="s">
        <v>293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73.13</v>
      </c>
      <c r="N5" s="117">
        <f>M5-O5</f>
        <v>73.13</v>
      </c>
      <c r="O5" s="149">
        <f>IF(H5="nio",M5,0)</f>
        <v>0</v>
      </c>
      <c r="P5" s="119"/>
      <c r="Q5" s="95" t="s">
        <v>87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149.91649999999998</v>
      </c>
      <c r="AB5" s="120">
        <f t="shared" ref="AB5:AB68" si="4">IF(H5="nio","_",AA5*Rekentarief)</f>
        <v>0</v>
      </c>
      <c r="AC5" s="119"/>
      <c r="AD5" s="117" t="str">
        <f t="shared" ref="AD5:AD68" si="5">IF(OR($H5="nio",R5=""),"_",($N5/$Y5)*VLOOKUP(R5,Aanpassing_frequenties,3,0))</f>
        <v>_</v>
      </c>
      <c r="AE5" s="120" t="str">
        <f t="shared" ref="AE5:AE68" si="6">IF(OR($H5="nio",R5=""),"_",AD5*Rekentarief30)</f>
        <v>_</v>
      </c>
      <c r="AF5" s="119"/>
      <c r="AG5" s="117" t="str">
        <f t="shared" ref="AG5:AG68" si="7">IF(OR($H5="nio",S5=""),"_",($N5/$Y5)*VLOOKUP(S5,Aanpassing_frequenties,3,0))</f>
        <v>_</v>
      </c>
      <c r="AH5" s="120" t="str">
        <f t="shared" ref="AH5:AH68" si="8">IF(OR($H5="nio",S5=""),"_",AG5*Rekentarief50)</f>
        <v>_</v>
      </c>
      <c r="AI5" s="119"/>
      <c r="AJ5" s="117" t="str">
        <f t="shared" ref="AJ5:AJ68" si="9">IF(OR($H5="nio",T5=""),"_",($N5/$Y5)*VLOOKUP(T5,Aanpassing_frequenties,3,0))</f>
        <v>_</v>
      </c>
      <c r="AK5" s="120" t="str">
        <f t="shared" ref="AK5:AK68" si="10">IF(OR($H5="nio",T5=""),"_",AJ5*rekentarief150)</f>
        <v>_</v>
      </c>
      <c r="AL5" s="119"/>
      <c r="AM5" s="117">
        <f t="shared" ref="AM5:AM68" si="11">IF(H5="nio","_",SUM(AA5,AD5,AG5,AJ5))</f>
        <v>149.91649999999998</v>
      </c>
      <c r="AN5" s="120">
        <f t="shared" ref="AN5:AN68" si="12">IF(H5="nio","_",SUM(AB5,AE5,AH5,AK5))</f>
        <v>0</v>
      </c>
      <c r="AO5" s="119"/>
    </row>
    <row r="6" spans="1:45">
      <c r="A6" s="7">
        <v>2</v>
      </c>
      <c r="B6" s="114" t="str">
        <f>VLOOKUP(A6,'Overzicht locaties'!C:D,2,0)</f>
        <v>MBO College Maasvallei</v>
      </c>
      <c r="C6" s="95" t="s">
        <v>217</v>
      </c>
      <c r="D6" s="6"/>
      <c r="E6" s="6"/>
      <c r="F6" s="95" t="s">
        <v>220</v>
      </c>
      <c r="G6" s="95" t="s">
        <v>293</v>
      </c>
      <c r="H6" s="95">
        <v>3</v>
      </c>
      <c r="I6" s="115" t="str">
        <f t="shared" si="0"/>
        <v>Verkeersruimte / Garderobe / Wachtruimte</v>
      </c>
      <c r="J6" s="95" t="s">
        <v>295</v>
      </c>
      <c r="K6" s="116">
        <v>2</v>
      </c>
      <c r="L6" s="115" t="str">
        <f t="shared" si="1"/>
        <v>Harde vloeren zonder extra behandeling</v>
      </c>
      <c r="M6" s="118">
        <v>177.81</v>
      </c>
      <c r="N6" s="117">
        <f t="shared" ref="N6:N69" si="13">M6-O6</f>
        <v>177.81</v>
      </c>
      <c r="O6" s="149">
        <f t="shared" ref="O6:O69" si="14">IF(H6="nio",M6,0)</f>
        <v>0</v>
      </c>
      <c r="P6" s="119"/>
      <c r="Q6" s="95" t="s">
        <v>87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364.51049999999998</v>
      </c>
      <c r="AB6" s="120">
        <f t="shared" si="4"/>
        <v>0</v>
      </c>
      <c r="AC6" s="119"/>
      <c r="AD6" s="117" t="str">
        <f t="shared" si="5"/>
        <v>_</v>
      </c>
      <c r="AE6" s="120" t="str">
        <f t="shared" si="6"/>
        <v>_</v>
      </c>
      <c r="AF6" s="119"/>
      <c r="AG6" s="117" t="str">
        <f t="shared" si="7"/>
        <v>_</v>
      </c>
      <c r="AH6" s="120" t="str">
        <f t="shared" si="8"/>
        <v>_</v>
      </c>
      <c r="AI6" s="119"/>
      <c r="AJ6" s="117" t="str">
        <f t="shared" si="9"/>
        <v>_</v>
      </c>
      <c r="AK6" s="120" t="str">
        <f t="shared" si="10"/>
        <v>_</v>
      </c>
      <c r="AL6" s="119"/>
      <c r="AM6" s="117">
        <f t="shared" si="11"/>
        <v>364.51049999999998</v>
      </c>
      <c r="AN6" s="120">
        <f t="shared" si="12"/>
        <v>0</v>
      </c>
      <c r="AO6" s="119"/>
      <c r="AS6" s="124"/>
    </row>
    <row r="7" spans="1:45">
      <c r="A7" s="7">
        <v>2</v>
      </c>
      <c r="B7" s="114" t="str">
        <f>VLOOKUP(A7,'Overzicht locaties'!C:D,2,0)</f>
        <v>MBO College Maasvallei</v>
      </c>
      <c r="C7" s="95" t="s">
        <v>217</v>
      </c>
      <c r="D7" s="6"/>
      <c r="E7" s="6"/>
      <c r="F7" s="95" t="s">
        <v>221</v>
      </c>
      <c r="G7" s="95" t="s">
        <v>293</v>
      </c>
      <c r="H7" s="95">
        <v>3</v>
      </c>
      <c r="I7" s="115" t="str">
        <f t="shared" si="0"/>
        <v>Verkeersruimte / Garderobe / Wachtruimte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92.22</v>
      </c>
      <c r="N7" s="117">
        <f t="shared" si="13"/>
        <v>92.22</v>
      </c>
      <c r="O7" s="149">
        <f t="shared" si="14"/>
        <v>0</v>
      </c>
      <c r="P7" s="119"/>
      <c r="Q7" s="95" t="s">
        <v>87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>IF(H7="nio","_",(N7/Y7)*VLOOKUP(Q7,Aanpassing_frequenties,3,0))*VLOOKUP(Q7,Aanpassing_frequenties,4,0)</f>
        <v>189.05100000000002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6"/>
        <v>_</v>
      </c>
      <c r="AF7" s="119"/>
      <c r="AG7" s="117" t="str">
        <f t="shared" si="7"/>
        <v>_</v>
      </c>
      <c r="AH7" s="120" t="str">
        <f t="shared" si="8"/>
        <v>_</v>
      </c>
      <c r="AI7" s="119"/>
      <c r="AJ7" s="117" t="str">
        <f t="shared" si="9"/>
        <v>_</v>
      </c>
      <c r="AK7" s="120" t="str">
        <f t="shared" si="10"/>
        <v>_</v>
      </c>
      <c r="AL7" s="119"/>
      <c r="AM7" s="117">
        <f t="shared" si="11"/>
        <v>189.05100000000002</v>
      </c>
      <c r="AN7" s="120">
        <f t="shared" si="12"/>
        <v>0</v>
      </c>
      <c r="AO7" s="119"/>
      <c r="AS7" s="124"/>
    </row>
    <row r="8" spans="1:45">
      <c r="A8" s="7">
        <v>2</v>
      </c>
      <c r="B8" s="114" t="str">
        <f>VLOOKUP(A8,'Overzicht locaties'!C:D,2,0)</f>
        <v>MBO College Maasvallei</v>
      </c>
      <c r="C8" s="95" t="s">
        <v>217</v>
      </c>
      <c r="D8" s="6"/>
      <c r="E8" s="6"/>
      <c r="F8" s="95" t="s">
        <v>222</v>
      </c>
      <c r="G8" s="95" t="s">
        <v>293</v>
      </c>
      <c r="H8" s="95">
        <v>3</v>
      </c>
      <c r="I8" s="115" t="str">
        <f t="shared" si="0"/>
        <v>Verkeersruimte / Garderobe / Wachtruimte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10.649999999999999</v>
      </c>
      <c r="N8" s="117">
        <f t="shared" si="13"/>
        <v>10.649999999999999</v>
      </c>
      <c r="O8" s="149">
        <f t="shared" si="14"/>
        <v>0</v>
      </c>
      <c r="P8" s="119"/>
      <c r="Q8" s="95" t="s">
        <v>87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>IF(H8="nio","_",(N8/Y8)*VLOOKUP(Q8,Aanpassing_frequenties,3,0))*VLOOKUP(Q8,Aanpassing_frequenties,4,0)</f>
        <v>21.832499999999996</v>
      </c>
      <c r="AB8" s="120">
        <f t="shared" si="4"/>
        <v>0</v>
      </c>
      <c r="AC8" s="119"/>
      <c r="AD8" s="117" t="str">
        <f t="shared" si="5"/>
        <v>_</v>
      </c>
      <c r="AE8" s="120" t="str">
        <f t="shared" si="6"/>
        <v>_</v>
      </c>
      <c r="AF8" s="119"/>
      <c r="AG8" s="117" t="str">
        <f t="shared" si="7"/>
        <v>_</v>
      </c>
      <c r="AH8" s="120" t="str">
        <f t="shared" si="8"/>
        <v>_</v>
      </c>
      <c r="AI8" s="119"/>
      <c r="AJ8" s="117" t="str">
        <f t="shared" si="9"/>
        <v>_</v>
      </c>
      <c r="AK8" s="120" t="str">
        <f t="shared" si="10"/>
        <v>_</v>
      </c>
      <c r="AL8" s="119"/>
      <c r="AM8" s="117">
        <f t="shared" si="11"/>
        <v>21.832499999999996</v>
      </c>
      <c r="AN8" s="120">
        <f t="shared" si="12"/>
        <v>0</v>
      </c>
      <c r="AO8" s="119"/>
      <c r="AS8" s="124"/>
    </row>
    <row r="9" spans="1:45">
      <c r="A9" s="7">
        <v>2</v>
      </c>
      <c r="B9" s="114" t="str">
        <f>VLOOKUP(A9,'Overzicht locaties'!C:D,2,0)</f>
        <v>MBO College Maasvallei</v>
      </c>
      <c r="C9" s="95" t="s">
        <v>217</v>
      </c>
      <c r="D9" s="6"/>
      <c r="E9" s="6"/>
      <c r="F9" s="95" t="s">
        <v>223</v>
      </c>
      <c r="G9" s="95" t="s">
        <v>293</v>
      </c>
      <c r="H9" s="95">
        <v>3</v>
      </c>
      <c r="I9" s="115" t="str">
        <f t="shared" si="0"/>
        <v>Verkeersruimte / Garderobe / Wachtruimte</v>
      </c>
      <c r="J9" s="95" t="s">
        <v>6</v>
      </c>
      <c r="K9" s="116">
        <v>4</v>
      </c>
      <c r="L9" s="115" t="str">
        <f t="shared" si="1"/>
        <v>Tapijt</v>
      </c>
      <c r="M9" s="118">
        <v>23.74</v>
      </c>
      <c r="N9" s="117">
        <f t="shared" si="13"/>
        <v>23.74</v>
      </c>
      <c r="O9" s="149">
        <f t="shared" si="14"/>
        <v>0</v>
      </c>
      <c r="P9" s="119"/>
      <c r="Q9" s="95" t="s">
        <v>87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>IF(H9="nio","_",(N9/Y9)*VLOOKUP(Q9,Aanpassing_frequenties,3,0))*VLOOKUP(Q9,Aanpassing_frequenties,4,0)</f>
        <v>48.666999999999994</v>
      </c>
      <c r="AB9" s="120">
        <f t="shared" si="4"/>
        <v>0</v>
      </c>
      <c r="AC9" s="119"/>
      <c r="AD9" s="117" t="str">
        <f t="shared" si="5"/>
        <v>_</v>
      </c>
      <c r="AE9" s="120" t="str">
        <f t="shared" si="6"/>
        <v>_</v>
      </c>
      <c r="AF9" s="119"/>
      <c r="AG9" s="117" t="str">
        <f t="shared" si="7"/>
        <v>_</v>
      </c>
      <c r="AH9" s="120" t="str">
        <f t="shared" si="8"/>
        <v>_</v>
      </c>
      <c r="AI9" s="119"/>
      <c r="AJ9" s="117" t="str">
        <f t="shared" si="9"/>
        <v>_</v>
      </c>
      <c r="AK9" s="120" t="str">
        <f t="shared" si="10"/>
        <v>_</v>
      </c>
      <c r="AL9" s="119"/>
      <c r="AM9" s="117">
        <f t="shared" si="11"/>
        <v>48.666999999999994</v>
      </c>
      <c r="AN9" s="120">
        <f t="shared" si="12"/>
        <v>0</v>
      </c>
      <c r="AO9" s="119"/>
      <c r="AS9" s="124"/>
    </row>
    <row r="10" spans="1:45">
      <c r="A10" s="7">
        <v>2</v>
      </c>
      <c r="B10" s="114" t="str">
        <f>VLOOKUP(A10,'Overzicht locaties'!C:D,2,0)</f>
        <v>MBO College Maasvallei</v>
      </c>
      <c r="C10" s="95" t="s">
        <v>217</v>
      </c>
      <c r="D10" s="6"/>
      <c r="E10" s="6"/>
      <c r="F10" s="95" t="s">
        <v>224</v>
      </c>
      <c r="G10" s="95" t="s">
        <v>293</v>
      </c>
      <c r="H10" s="95">
        <v>3</v>
      </c>
      <c r="I10" s="115" t="str">
        <f t="shared" si="0"/>
        <v>Verkeersruimte / Garderobe / Wachtruimte</v>
      </c>
      <c r="J10" s="95" t="s">
        <v>296</v>
      </c>
      <c r="K10" s="116">
        <v>3</v>
      </c>
      <c r="L10" s="115" t="str">
        <f t="shared" si="1"/>
        <v>Harde vloer zonder polymeer beschermlaag, met behandeling</v>
      </c>
      <c r="M10" s="118">
        <v>35.783999999999999</v>
      </c>
      <c r="N10" s="117">
        <f t="shared" si="13"/>
        <v>35.783999999999999</v>
      </c>
      <c r="O10" s="149">
        <f t="shared" si="14"/>
        <v>0</v>
      </c>
      <c r="P10" s="119"/>
      <c r="Q10" s="95" t="s">
        <v>87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73.357199999999992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6"/>
        <v>_</v>
      </c>
      <c r="AF10" s="119"/>
      <c r="AG10" s="117" t="str">
        <f t="shared" si="7"/>
        <v>_</v>
      </c>
      <c r="AH10" s="120" t="str">
        <f t="shared" si="8"/>
        <v>_</v>
      </c>
      <c r="AI10" s="119"/>
      <c r="AJ10" s="117" t="str">
        <f t="shared" si="9"/>
        <v>_</v>
      </c>
      <c r="AK10" s="120" t="str">
        <f t="shared" si="10"/>
        <v>_</v>
      </c>
      <c r="AL10" s="119"/>
      <c r="AM10" s="117">
        <f t="shared" si="11"/>
        <v>73.357199999999992</v>
      </c>
      <c r="AN10" s="120">
        <f t="shared" si="12"/>
        <v>0</v>
      </c>
      <c r="AO10" s="119"/>
      <c r="AS10" s="124"/>
    </row>
    <row r="11" spans="1:45">
      <c r="A11" s="7">
        <v>2</v>
      </c>
      <c r="B11" s="114" t="str">
        <f>VLOOKUP(A11,'Overzicht locaties'!C:D,2,0)</f>
        <v>MBO College Maasvallei</v>
      </c>
      <c r="C11" s="95" t="s">
        <v>217</v>
      </c>
      <c r="D11" s="6"/>
      <c r="E11" s="6"/>
      <c r="F11" s="95" t="s">
        <v>225</v>
      </c>
      <c r="G11" s="95" t="s">
        <v>293</v>
      </c>
      <c r="H11" s="95">
        <v>4</v>
      </c>
      <c r="I11" s="115" t="str">
        <f t="shared" si="0"/>
        <v>Kleedruimte/ douche</v>
      </c>
      <c r="J11" s="95" t="s">
        <v>296</v>
      </c>
      <c r="K11" s="116">
        <v>3</v>
      </c>
      <c r="L11" s="115" t="str">
        <f t="shared" si="1"/>
        <v>Harde vloer zonder polymeer beschermlaag, met behandeling</v>
      </c>
      <c r="M11" s="118">
        <v>33.479999999999997</v>
      </c>
      <c r="N11" s="117">
        <f t="shared" si="13"/>
        <v>33.479999999999997</v>
      </c>
      <c r="O11" s="149">
        <f t="shared" si="14"/>
        <v>0</v>
      </c>
      <c r="P11" s="119"/>
      <c r="Q11" s="95" t="s">
        <v>87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>IF(H11="nio","_",(N11/Y11)*VLOOKUP(Q11,Aanpassing_frequenties,3,0))*VLOOKUP(Q11,Aanpassing_frequenties,4,0)</f>
        <v>68.634</v>
      </c>
      <c r="AB11" s="120">
        <f t="shared" si="4"/>
        <v>0</v>
      </c>
      <c r="AC11" s="119"/>
      <c r="AD11" s="117" t="str">
        <f t="shared" si="5"/>
        <v>_</v>
      </c>
      <c r="AE11" s="120" t="str">
        <f t="shared" si="6"/>
        <v>_</v>
      </c>
      <c r="AF11" s="119"/>
      <c r="AG11" s="117" t="str">
        <f t="shared" si="7"/>
        <v>_</v>
      </c>
      <c r="AH11" s="120" t="str">
        <f t="shared" si="8"/>
        <v>_</v>
      </c>
      <c r="AI11" s="119"/>
      <c r="AJ11" s="117" t="str">
        <f t="shared" si="9"/>
        <v>_</v>
      </c>
      <c r="AK11" s="120" t="str">
        <f t="shared" si="10"/>
        <v>_</v>
      </c>
      <c r="AL11" s="119"/>
      <c r="AM11" s="117">
        <f t="shared" si="11"/>
        <v>68.634</v>
      </c>
      <c r="AN11" s="120">
        <f t="shared" si="12"/>
        <v>0</v>
      </c>
      <c r="AO11" s="119"/>
      <c r="AS11" s="124"/>
    </row>
    <row r="12" spans="1:45">
      <c r="A12" s="7">
        <v>2</v>
      </c>
      <c r="B12" s="114" t="str">
        <f>VLOOKUP(A12,'Overzicht locaties'!C:D,2,0)</f>
        <v>MBO College Maasvallei</v>
      </c>
      <c r="C12" s="95" t="s">
        <v>217</v>
      </c>
      <c r="D12" s="6"/>
      <c r="E12" s="6"/>
      <c r="F12" s="95" t="s">
        <v>226</v>
      </c>
      <c r="G12" s="95" t="s">
        <v>293</v>
      </c>
      <c r="H12" s="95">
        <v>4</v>
      </c>
      <c r="I12" s="115" t="str">
        <f t="shared" si="0"/>
        <v>Kleedruimte/ douche</v>
      </c>
      <c r="J12" s="95" t="s">
        <v>296</v>
      </c>
      <c r="K12" s="116">
        <v>3</v>
      </c>
      <c r="L12" s="115" t="str">
        <f t="shared" si="1"/>
        <v>Harde vloer zonder polymeer beschermlaag, met behandeling</v>
      </c>
      <c r="M12" s="118">
        <v>33.480000000000004</v>
      </c>
      <c r="N12" s="117">
        <f t="shared" si="13"/>
        <v>33.480000000000004</v>
      </c>
      <c r="O12" s="149">
        <f t="shared" si="14"/>
        <v>0</v>
      </c>
      <c r="P12" s="119"/>
      <c r="Q12" s="95" t="s">
        <v>87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68.634000000000015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6"/>
        <v>_</v>
      </c>
      <c r="AF12" s="119"/>
      <c r="AG12" s="117" t="str">
        <f t="shared" si="7"/>
        <v>_</v>
      </c>
      <c r="AH12" s="120" t="str">
        <f t="shared" si="8"/>
        <v>_</v>
      </c>
      <c r="AI12" s="119"/>
      <c r="AJ12" s="117" t="str">
        <f t="shared" si="9"/>
        <v>_</v>
      </c>
      <c r="AK12" s="120" t="str">
        <f t="shared" si="10"/>
        <v>_</v>
      </c>
      <c r="AL12" s="119"/>
      <c r="AM12" s="117">
        <f t="shared" si="11"/>
        <v>68.634000000000015</v>
      </c>
      <c r="AN12" s="120">
        <f t="shared" si="12"/>
        <v>0</v>
      </c>
      <c r="AO12" s="119"/>
      <c r="AS12" s="124"/>
    </row>
    <row r="13" spans="1:45">
      <c r="A13" s="7">
        <v>2</v>
      </c>
      <c r="B13" s="114" t="str">
        <f>VLOOKUP(A13,'Overzicht locaties'!C:D,2,0)</f>
        <v>MBO College Maasvallei</v>
      </c>
      <c r="C13" s="95" t="s">
        <v>217</v>
      </c>
      <c r="D13" s="6"/>
      <c r="E13" s="6"/>
      <c r="F13" s="95" t="s">
        <v>227</v>
      </c>
      <c r="G13" s="95" t="s">
        <v>293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83.717600000000004</v>
      </c>
      <c r="N13" s="117">
        <f t="shared" si="13"/>
        <v>83.717600000000004</v>
      </c>
      <c r="O13" s="149">
        <f t="shared" si="14"/>
        <v>0</v>
      </c>
      <c r="P13" s="119"/>
      <c r="Q13" s="95" t="s">
        <v>87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171.62108000000001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6"/>
        <v>_</v>
      </c>
      <c r="AF13" s="119"/>
      <c r="AG13" s="117" t="str">
        <f t="shared" si="7"/>
        <v>_</v>
      </c>
      <c r="AH13" s="120" t="str">
        <f t="shared" si="8"/>
        <v>_</v>
      </c>
      <c r="AI13" s="119"/>
      <c r="AJ13" s="117" t="str">
        <f t="shared" si="9"/>
        <v>_</v>
      </c>
      <c r="AK13" s="120" t="str">
        <f t="shared" si="10"/>
        <v>_</v>
      </c>
      <c r="AL13" s="119"/>
      <c r="AM13" s="117">
        <f t="shared" si="11"/>
        <v>171.62108000000001</v>
      </c>
      <c r="AN13" s="120">
        <f t="shared" si="12"/>
        <v>0</v>
      </c>
      <c r="AO13" s="119"/>
      <c r="AS13" s="124"/>
    </row>
    <row r="14" spans="1:45">
      <c r="A14" s="7">
        <v>2</v>
      </c>
      <c r="B14" s="114" t="str">
        <f>VLOOKUP(A14,'Overzicht locaties'!C:D,2,0)</f>
        <v>MBO College Maasvallei</v>
      </c>
      <c r="C14" s="95" t="s">
        <v>217</v>
      </c>
      <c r="D14" s="6" t="s">
        <v>196</v>
      </c>
      <c r="E14" s="6"/>
      <c r="F14" s="95" t="s">
        <v>186</v>
      </c>
      <c r="G14" s="95" t="s">
        <v>293</v>
      </c>
      <c r="H14" s="95">
        <v>1</v>
      </c>
      <c r="I14" s="115" t="str">
        <f t="shared" si="0"/>
        <v xml:space="preserve">Kantoorruimte / vergaderruimte </v>
      </c>
      <c r="J14" s="95" t="s">
        <v>297</v>
      </c>
      <c r="K14" s="116">
        <v>2</v>
      </c>
      <c r="L14" s="115" t="str">
        <f t="shared" si="1"/>
        <v>Harde vloeren zonder extra behandeling</v>
      </c>
      <c r="M14" s="118">
        <v>11</v>
      </c>
      <c r="N14" s="117">
        <f t="shared" si="13"/>
        <v>11</v>
      </c>
      <c r="O14" s="149">
        <f t="shared" si="14"/>
        <v>0</v>
      </c>
      <c r="P14" s="119"/>
      <c r="Q14" s="95" t="s">
        <v>87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22.55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6"/>
        <v>_</v>
      </c>
      <c r="AF14" s="119"/>
      <c r="AG14" s="117" t="str">
        <f t="shared" si="7"/>
        <v>_</v>
      </c>
      <c r="AH14" s="120" t="str">
        <f t="shared" si="8"/>
        <v>_</v>
      </c>
      <c r="AI14" s="119"/>
      <c r="AJ14" s="117" t="str">
        <f t="shared" si="9"/>
        <v>_</v>
      </c>
      <c r="AK14" s="120" t="str">
        <f t="shared" si="10"/>
        <v>_</v>
      </c>
      <c r="AL14" s="119"/>
      <c r="AM14" s="117">
        <f t="shared" si="11"/>
        <v>22.55</v>
      </c>
      <c r="AN14" s="120">
        <f t="shared" si="12"/>
        <v>0</v>
      </c>
      <c r="AO14" s="119"/>
      <c r="AS14" s="124"/>
    </row>
    <row r="15" spans="1:45">
      <c r="A15" s="7">
        <v>2</v>
      </c>
      <c r="B15" s="114" t="str">
        <f>VLOOKUP(A15,'Overzicht locaties'!C:D,2,0)</f>
        <v>MBO College Maasvallei</v>
      </c>
      <c r="C15" s="95" t="s">
        <v>217</v>
      </c>
      <c r="D15" s="6" t="s">
        <v>197</v>
      </c>
      <c r="E15" s="6"/>
      <c r="F15" s="95" t="s">
        <v>228</v>
      </c>
      <c r="G15" s="95" t="s">
        <v>294</v>
      </c>
      <c r="H15" s="95">
        <v>6</v>
      </c>
      <c r="I15" s="115" t="str">
        <f t="shared" si="0"/>
        <v>Leslokalen theorie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60.69</v>
      </c>
      <c r="N15" s="117">
        <f t="shared" si="13"/>
        <v>60.69</v>
      </c>
      <c r="O15" s="149">
        <f t="shared" si="14"/>
        <v>0</v>
      </c>
      <c r="P15" s="119"/>
      <c r="Q15" s="95" t="s">
        <v>87</v>
      </c>
      <c r="R15" s="95"/>
      <c r="S15" s="95"/>
      <c r="T15" s="95"/>
      <c r="U15" s="119"/>
      <c r="V15" s="114" t="str">
        <f t="shared" si="2"/>
        <v>Les</v>
      </c>
      <c r="W15" s="114" t="str">
        <f t="shared" si="3"/>
        <v>AQL 7%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124.4145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6"/>
        <v>_</v>
      </c>
      <c r="AF15" s="119"/>
      <c r="AG15" s="117" t="str">
        <f t="shared" si="7"/>
        <v>_</v>
      </c>
      <c r="AH15" s="120" t="str">
        <f t="shared" si="8"/>
        <v>_</v>
      </c>
      <c r="AI15" s="119"/>
      <c r="AJ15" s="117" t="str">
        <f t="shared" si="9"/>
        <v>_</v>
      </c>
      <c r="AK15" s="120" t="str">
        <f t="shared" si="10"/>
        <v>_</v>
      </c>
      <c r="AL15" s="119"/>
      <c r="AM15" s="117">
        <f t="shared" si="11"/>
        <v>124.4145</v>
      </c>
      <c r="AN15" s="120">
        <f t="shared" si="12"/>
        <v>0</v>
      </c>
      <c r="AO15" s="119"/>
      <c r="AS15" s="124"/>
    </row>
    <row r="16" spans="1:45">
      <c r="A16" s="7">
        <v>2</v>
      </c>
      <c r="B16" s="114" t="str">
        <f>VLOOKUP(A16,'Overzicht locaties'!C:D,2,0)</f>
        <v>MBO College Maasvallei</v>
      </c>
      <c r="C16" s="95" t="s">
        <v>217</v>
      </c>
      <c r="D16" s="6" t="s">
        <v>247</v>
      </c>
      <c r="E16" s="6"/>
      <c r="F16" s="95" t="s">
        <v>228</v>
      </c>
      <c r="G16" s="95" t="s">
        <v>294</v>
      </c>
      <c r="H16" s="95">
        <v>6</v>
      </c>
      <c r="I16" s="115" t="str">
        <f t="shared" si="0"/>
        <v>Leslokalen theorie</v>
      </c>
      <c r="J16" s="95" t="s">
        <v>5</v>
      </c>
      <c r="K16" s="116">
        <v>1</v>
      </c>
      <c r="L16" s="115" t="str">
        <f t="shared" si="1"/>
        <v>Vloerafwerking met polymeer beschermlaag</v>
      </c>
      <c r="M16" s="118">
        <v>63.42</v>
      </c>
      <c r="N16" s="117">
        <f t="shared" si="13"/>
        <v>63.42</v>
      </c>
      <c r="O16" s="149">
        <f t="shared" si="14"/>
        <v>0</v>
      </c>
      <c r="P16" s="119"/>
      <c r="Q16" s="95" t="s">
        <v>87</v>
      </c>
      <c r="R16" s="95"/>
      <c r="S16" s="95"/>
      <c r="T16" s="95"/>
      <c r="U16" s="119"/>
      <c r="V16" s="114" t="str">
        <f t="shared" si="2"/>
        <v>Les</v>
      </c>
      <c r="W16" s="114" t="str">
        <f t="shared" si="3"/>
        <v>AQL 7%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130.011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6"/>
        <v>_</v>
      </c>
      <c r="AF16" s="119"/>
      <c r="AG16" s="117" t="str">
        <f t="shared" si="7"/>
        <v>_</v>
      </c>
      <c r="AH16" s="120" t="str">
        <f t="shared" si="8"/>
        <v>_</v>
      </c>
      <c r="AI16" s="119"/>
      <c r="AJ16" s="117" t="str">
        <f t="shared" si="9"/>
        <v>_</v>
      </c>
      <c r="AK16" s="120" t="str">
        <f t="shared" si="10"/>
        <v>_</v>
      </c>
      <c r="AL16" s="119"/>
      <c r="AM16" s="117">
        <f t="shared" si="11"/>
        <v>130.011</v>
      </c>
      <c r="AN16" s="120">
        <f t="shared" si="12"/>
        <v>0</v>
      </c>
      <c r="AO16" s="119"/>
      <c r="AS16" s="124"/>
    </row>
    <row r="17" spans="1:45">
      <c r="A17" s="7">
        <v>2</v>
      </c>
      <c r="B17" s="114" t="str">
        <f>VLOOKUP(A17,'Overzicht locaties'!C:D,2,0)</f>
        <v>MBO College Maasvallei</v>
      </c>
      <c r="C17" s="95" t="s">
        <v>217</v>
      </c>
      <c r="D17" s="6" t="s">
        <v>248</v>
      </c>
      <c r="E17" s="6"/>
      <c r="F17" s="95" t="s">
        <v>228</v>
      </c>
      <c r="G17" s="95" t="s">
        <v>294</v>
      </c>
      <c r="H17" s="95">
        <v>6</v>
      </c>
      <c r="I17" s="115" t="str">
        <f t="shared" si="0"/>
        <v>Leslokalen theorie</v>
      </c>
      <c r="J17" s="95" t="s">
        <v>5</v>
      </c>
      <c r="K17" s="116">
        <v>1</v>
      </c>
      <c r="L17" s="115" t="str">
        <f t="shared" si="1"/>
        <v>Vloerafwerking met polymeer beschermlaag</v>
      </c>
      <c r="M17" s="118">
        <v>49.35</v>
      </c>
      <c r="N17" s="117">
        <f t="shared" si="13"/>
        <v>49.35</v>
      </c>
      <c r="O17" s="149">
        <f t="shared" si="14"/>
        <v>0</v>
      </c>
      <c r="P17" s="119"/>
      <c r="Q17" s="95" t="s">
        <v>87</v>
      </c>
      <c r="R17" s="95"/>
      <c r="S17" s="95"/>
      <c r="T17" s="95"/>
      <c r="U17" s="119"/>
      <c r="V17" s="114" t="str">
        <f t="shared" si="2"/>
        <v>Les</v>
      </c>
      <c r="W17" s="114" t="str">
        <f t="shared" si="3"/>
        <v>AQL 7%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101.1675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si="6"/>
        <v>_</v>
      </c>
      <c r="AF17" s="119"/>
      <c r="AG17" s="117" t="str">
        <f t="shared" si="7"/>
        <v>_</v>
      </c>
      <c r="AH17" s="120" t="str">
        <f t="shared" si="8"/>
        <v>_</v>
      </c>
      <c r="AI17" s="119"/>
      <c r="AJ17" s="117" t="str">
        <f t="shared" si="9"/>
        <v>_</v>
      </c>
      <c r="AK17" s="120" t="str">
        <f t="shared" si="10"/>
        <v>_</v>
      </c>
      <c r="AL17" s="119"/>
      <c r="AM17" s="117">
        <f t="shared" si="11"/>
        <v>101.1675</v>
      </c>
      <c r="AN17" s="120">
        <f t="shared" si="12"/>
        <v>0</v>
      </c>
      <c r="AO17" s="119"/>
      <c r="AS17" s="124"/>
    </row>
    <row r="18" spans="1:45">
      <c r="A18" s="7">
        <v>2</v>
      </c>
      <c r="B18" s="114" t="str">
        <f>VLOOKUP(A18,'Overzicht locaties'!C:D,2,0)</f>
        <v>MBO College Maasvallei</v>
      </c>
      <c r="C18" s="95" t="s">
        <v>217</v>
      </c>
      <c r="D18" s="6" t="s">
        <v>249</v>
      </c>
      <c r="E18" s="6"/>
      <c r="F18" s="95" t="s">
        <v>228</v>
      </c>
      <c r="G18" s="95" t="s">
        <v>294</v>
      </c>
      <c r="H18" s="95">
        <v>6</v>
      </c>
      <c r="I18" s="115" t="str">
        <f t="shared" si="0"/>
        <v>Leslokalen theorie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49.4</v>
      </c>
      <c r="N18" s="117">
        <f t="shared" si="13"/>
        <v>49.4</v>
      </c>
      <c r="O18" s="149">
        <f t="shared" si="14"/>
        <v>0</v>
      </c>
      <c r="P18" s="119"/>
      <c r="Q18" s="95" t="s">
        <v>87</v>
      </c>
      <c r="R18" s="95"/>
      <c r="S18" s="95"/>
      <c r="T18" s="95"/>
      <c r="U18" s="119"/>
      <c r="V18" s="114" t="str">
        <f t="shared" si="2"/>
        <v>Les</v>
      </c>
      <c r="W18" s="114" t="str">
        <f t="shared" si="3"/>
        <v>AQL 7%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101.27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6"/>
        <v>_</v>
      </c>
      <c r="AF18" s="119"/>
      <c r="AG18" s="117" t="str">
        <f t="shared" si="7"/>
        <v>_</v>
      </c>
      <c r="AH18" s="120" t="str">
        <f t="shared" si="8"/>
        <v>_</v>
      </c>
      <c r="AI18" s="119"/>
      <c r="AJ18" s="117" t="str">
        <f t="shared" si="9"/>
        <v>_</v>
      </c>
      <c r="AK18" s="120" t="str">
        <f t="shared" si="10"/>
        <v>_</v>
      </c>
      <c r="AL18" s="119"/>
      <c r="AM18" s="117">
        <f t="shared" si="11"/>
        <v>101.27</v>
      </c>
      <c r="AN18" s="120">
        <f t="shared" si="12"/>
        <v>0</v>
      </c>
      <c r="AO18" s="119"/>
      <c r="AS18" s="124"/>
    </row>
    <row r="19" spans="1:45">
      <c r="A19" s="7">
        <v>2</v>
      </c>
      <c r="B19" s="114" t="str">
        <f>VLOOKUP(A19,'Overzicht locaties'!C:D,2,0)</f>
        <v>MBO College Maasvallei</v>
      </c>
      <c r="C19" s="95" t="s">
        <v>217</v>
      </c>
      <c r="D19" s="6"/>
      <c r="E19" s="6"/>
      <c r="F19" s="95" t="s">
        <v>229</v>
      </c>
      <c r="G19" s="95" t="s">
        <v>294</v>
      </c>
      <c r="H19" s="95">
        <v>3</v>
      </c>
      <c r="I19" s="115" t="str">
        <f t="shared" si="0"/>
        <v>Verkeersruimte / Garderobe / Wachtruimte</v>
      </c>
      <c r="J19" s="95" t="s">
        <v>297</v>
      </c>
      <c r="K19" s="116">
        <v>2</v>
      </c>
      <c r="L19" s="115" t="str">
        <f t="shared" si="1"/>
        <v>Harde vloeren zonder extra behandeling</v>
      </c>
      <c r="M19" s="118">
        <v>10.48</v>
      </c>
      <c r="N19" s="117">
        <f t="shared" si="13"/>
        <v>10.48</v>
      </c>
      <c r="O19" s="149">
        <f t="shared" si="14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21.484000000000002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si="6"/>
        <v>_</v>
      </c>
      <c r="AF19" s="119"/>
      <c r="AG19" s="117" t="str">
        <f t="shared" si="7"/>
        <v>_</v>
      </c>
      <c r="AH19" s="120" t="str">
        <f t="shared" si="8"/>
        <v>_</v>
      </c>
      <c r="AI19" s="119"/>
      <c r="AJ19" s="117" t="str">
        <f t="shared" si="9"/>
        <v>_</v>
      </c>
      <c r="AK19" s="120" t="str">
        <f t="shared" si="10"/>
        <v>_</v>
      </c>
      <c r="AL19" s="119"/>
      <c r="AM19" s="117">
        <f t="shared" si="11"/>
        <v>21.484000000000002</v>
      </c>
      <c r="AN19" s="120">
        <f t="shared" si="12"/>
        <v>0</v>
      </c>
      <c r="AO19" s="119"/>
      <c r="AS19" s="124"/>
    </row>
    <row r="20" spans="1:45">
      <c r="A20" s="7">
        <v>2</v>
      </c>
      <c r="B20" s="114" t="str">
        <f>VLOOKUP(A20,'Overzicht locaties'!C:D,2,0)</f>
        <v>MBO College Maasvallei</v>
      </c>
      <c r="C20" s="95" t="s">
        <v>217</v>
      </c>
      <c r="D20" s="6"/>
      <c r="E20" s="6"/>
      <c r="F20" s="95" t="s">
        <v>230</v>
      </c>
      <c r="G20" s="95" t="s">
        <v>294</v>
      </c>
      <c r="H20" s="95">
        <v>1</v>
      </c>
      <c r="I20" s="115" t="str">
        <f t="shared" si="0"/>
        <v xml:space="preserve">Kantoorruimte / vergaderruimte </v>
      </c>
      <c r="J20" s="95" t="s">
        <v>297</v>
      </c>
      <c r="K20" s="116">
        <v>2</v>
      </c>
      <c r="L20" s="115" t="str">
        <f t="shared" si="1"/>
        <v>Harde vloeren zonder extra behandeling</v>
      </c>
      <c r="M20" s="118">
        <v>7.18</v>
      </c>
      <c r="N20" s="117">
        <f t="shared" si="13"/>
        <v>7.18</v>
      </c>
      <c r="O20" s="149">
        <f t="shared" si="14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14.719000000000001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6"/>
        <v>_</v>
      </c>
      <c r="AF20" s="119"/>
      <c r="AG20" s="117" t="str">
        <f t="shared" si="7"/>
        <v>_</v>
      </c>
      <c r="AH20" s="120" t="str">
        <f t="shared" si="8"/>
        <v>_</v>
      </c>
      <c r="AI20" s="119"/>
      <c r="AJ20" s="117" t="str">
        <f t="shared" si="9"/>
        <v>_</v>
      </c>
      <c r="AK20" s="120" t="str">
        <f t="shared" si="10"/>
        <v>_</v>
      </c>
      <c r="AL20" s="119"/>
      <c r="AM20" s="117">
        <f t="shared" si="11"/>
        <v>14.719000000000001</v>
      </c>
      <c r="AN20" s="120">
        <f t="shared" si="12"/>
        <v>0</v>
      </c>
      <c r="AO20" s="119"/>
      <c r="AS20" s="124"/>
    </row>
    <row r="21" spans="1:45">
      <c r="A21" s="7">
        <v>2</v>
      </c>
      <c r="B21" s="114" t="str">
        <f>VLOOKUP(A21,'Overzicht locaties'!C:D,2,0)</f>
        <v>MBO College Maasvallei</v>
      </c>
      <c r="C21" s="95" t="s">
        <v>217</v>
      </c>
      <c r="D21" s="6" t="s">
        <v>250</v>
      </c>
      <c r="E21" s="6"/>
      <c r="F21" s="95" t="s">
        <v>231</v>
      </c>
      <c r="G21" s="95" t="s">
        <v>294</v>
      </c>
      <c r="H21" s="95">
        <v>1</v>
      </c>
      <c r="I21" s="115" t="str">
        <f t="shared" si="0"/>
        <v xml:space="preserve">Kantoorruimte / vergaderruimte </v>
      </c>
      <c r="J21" s="95" t="s">
        <v>297</v>
      </c>
      <c r="K21" s="116">
        <v>2</v>
      </c>
      <c r="L21" s="115" t="str">
        <f t="shared" si="1"/>
        <v>Harde vloeren zonder extra behandeling</v>
      </c>
      <c r="M21" s="118">
        <v>27.5</v>
      </c>
      <c r="N21" s="117">
        <f t="shared" si="13"/>
        <v>27.5</v>
      </c>
      <c r="O21" s="149">
        <f t="shared" si="14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56.375000000000007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6"/>
        <v>_</v>
      </c>
      <c r="AF21" s="119"/>
      <c r="AG21" s="117" t="str">
        <f t="shared" si="7"/>
        <v>_</v>
      </c>
      <c r="AH21" s="120" t="str">
        <f t="shared" si="8"/>
        <v>_</v>
      </c>
      <c r="AI21" s="119"/>
      <c r="AJ21" s="117" t="str">
        <f t="shared" si="9"/>
        <v>_</v>
      </c>
      <c r="AK21" s="120" t="str">
        <f t="shared" si="10"/>
        <v>_</v>
      </c>
      <c r="AL21" s="119"/>
      <c r="AM21" s="117">
        <f t="shared" si="11"/>
        <v>56.375000000000007</v>
      </c>
      <c r="AN21" s="120">
        <f t="shared" si="12"/>
        <v>0</v>
      </c>
      <c r="AO21" s="119"/>
      <c r="AS21" s="124"/>
    </row>
    <row r="22" spans="1:45">
      <c r="A22" s="7">
        <v>2</v>
      </c>
      <c r="B22" s="114" t="str">
        <f>VLOOKUP(A22,'Overzicht locaties'!C:D,2,0)</f>
        <v>MBO College Maasvallei</v>
      </c>
      <c r="C22" s="95" t="s">
        <v>217</v>
      </c>
      <c r="D22" s="6" t="s">
        <v>251</v>
      </c>
      <c r="E22" s="6"/>
      <c r="F22" s="95" t="s">
        <v>232</v>
      </c>
      <c r="G22" s="95" t="s">
        <v>294</v>
      </c>
      <c r="H22" s="95">
        <v>1</v>
      </c>
      <c r="I22" s="115" t="str">
        <f t="shared" si="0"/>
        <v xml:space="preserve">Kantoorruimte / vergaderruimte </v>
      </c>
      <c r="J22" s="95" t="s">
        <v>297</v>
      </c>
      <c r="K22" s="116">
        <v>2</v>
      </c>
      <c r="L22" s="115" t="str">
        <f t="shared" si="1"/>
        <v>Harde vloeren zonder extra behandeling</v>
      </c>
      <c r="M22" s="118">
        <v>7.23</v>
      </c>
      <c r="N22" s="117">
        <f t="shared" si="13"/>
        <v>7.23</v>
      </c>
      <c r="O22" s="149">
        <f t="shared" si="14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14.8215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6"/>
        <v>_</v>
      </c>
      <c r="AF22" s="119"/>
      <c r="AG22" s="117" t="str">
        <f t="shared" si="7"/>
        <v>_</v>
      </c>
      <c r="AH22" s="120" t="str">
        <f t="shared" si="8"/>
        <v>_</v>
      </c>
      <c r="AI22" s="119"/>
      <c r="AJ22" s="117" t="str">
        <f t="shared" si="9"/>
        <v>_</v>
      </c>
      <c r="AK22" s="120" t="str">
        <f t="shared" si="10"/>
        <v>_</v>
      </c>
      <c r="AL22" s="119"/>
      <c r="AM22" s="117">
        <f t="shared" si="11"/>
        <v>14.8215</v>
      </c>
      <c r="AN22" s="120">
        <f t="shared" si="12"/>
        <v>0</v>
      </c>
      <c r="AO22" s="119"/>
      <c r="AS22" s="124"/>
    </row>
    <row r="23" spans="1:45">
      <c r="A23" s="7">
        <v>2</v>
      </c>
      <c r="B23" s="114" t="str">
        <f>VLOOKUP(A23,'Overzicht locaties'!C:D,2,0)</f>
        <v>MBO College Maasvallei</v>
      </c>
      <c r="C23" s="95" t="s">
        <v>217</v>
      </c>
      <c r="D23" s="6" t="s">
        <v>252</v>
      </c>
      <c r="E23" s="6"/>
      <c r="F23" s="95" t="s">
        <v>159</v>
      </c>
      <c r="G23" s="95" t="s">
        <v>294</v>
      </c>
      <c r="H23" s="95">
        <v>1</v>
      </c>
      <c r="I23" s="115" t="str">
        <f t="shared" si="0"/>
        <v xml:space="preserve">Kantoorruimte / vergaderruimte </v>
      </c>
      <c r="J23" s="95" t="s">
        <v>297</v>
      </c>
      <c r="K23" s="116">
        <v>2</v>
      </c>
      <c r="L23" s="115" t="str">
        <f t="shared" si="1"/>
        <v>Harde vloeren zonder extra behandeling</v>
      </c>
      <c r="M23" s="118">
        <v>23.43</v>
      </c>
      <c r="N23" s="117">
        <f t="shared" si="13"/>
        <v>23.43</v>
      </c>
      <c r="O23" s="149">
        <f t="shared" si="14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48.031500000000001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6"/>
        <v>_</v>
      </c>
      <c r="AF23" s="119"/>
      <c r="AG23" s="117" t="str">
        <f t="shared" si="7"/>
        <v>_</v>
      </c>
      <c r="AH23" s="120" t="str">
        <f t="shared" si="8"/>
        <v>_</v>
      </c>
      <c r="AI23" s="119"/>
      <c r="AJ23" s="117" t="str">
        <f t="shared" si="9"/>
        <v>_</v>
      </c>
      <c r="AK23" s="120" t="str">
        <f t="shared" si="10"/>
        <v>_</v>
      </c>
      <c r="AL23" s="119"/>
      <c r="AM23" s="117">
        <f t="shared" si="11"/>
        <v>48.031500000000001</v>
      </c>
      <c r="AN23" s="120">
        <f t="shared" si="12"/>
        <v>0</v>
      </c>
      <c r="AO23" s="119"/>
      <c r="AS23" s="124"/>
    </row>
    <row r="24" spans="1:45">
      <c r="A24" s="7">
        <v>2</v>
      </c>
      <c r="B24" s="114" t="str">
        <f>VLOOKUP(A24,'Overzicht locaties'!C:D,2,0)</f>
        <v>MBO College Maasvallei</v>
      </c>
      <c r="C24" s="95" t="s">
        <v>217</v>
      </c>
      <c r="D24" s="6" t="s">
        <v>253</v>
      </c>
      <c r="E24" s="6"/>
      <c r="F24" s="95" t="s">
        <v>159</v>
      </c>
      <c r="G24" s="95" t="s">
        <v>294</v>
      </c>
      <c r="H24" s="95">
        <v>1</v>
      </c>
      <c r="I24" s="115" t="str">
        <f t="shared" si="0"/>
        <v xml:space="preserve">Kantoorruimte / vergaderruimte </v>
      </c>
      <c r="J24" s="95" t="s">
        <v>297</v>
      </c>
      <c r="K24" s="116">
        <v>2</v>
      </c>
      <c r="L24" s="115" t="str">
        <f t="shared" si="1"/>
        <v>Harde vloeren zonder extra behandeling</v>
      </c>
      <c r="M24" s="118">
        <v>36.4</v>
      </c>
      <c r="N24" s="117">
        <f t="shared" si="13"/>
        <v>36.4</v>
      </c>
      <c r="O24" s="149">
        <f t="shared" si="14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74.62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6"/>
        <v>_</v>
      </c>
      <c r="AF24" s="119"/>
      <c r="AG24" s="117" t="str">
        <f t="shared" si="7"/>
        <v>_</v>
      </c>
      <c r="AH24" s="120" t="str">
        <f t="shared" si="8"/>
        <v>_</v>
      </c>
      <c r="AI24" s="119"/>
      <c r="AJ24" s="117" t="str">
        <f t="shared" si="9"/>
        <v>_</v>
      </c>
      <c r="AK24" s="120" t="str">
        <f t="shared" si="10"/>
        <v>_</v>
      </c>
      <c r="AL24" s="119"/>
      <c r="AM24" s="117">
        <f t="shared" si="11"/>
        <v>74.62</v>
      </c>
      <c r="AN24" s="120">
        <f t="shared" si="12"/>
        <v>0</v>
      </c>
      <c r="AO24" s="119"/>
      <c r="AS24" s="124"/>
    </row>
    <row r="25" spans="1:45">
      <c r="A25" s="7">
        <v>2</v>
      </c>
      <c r="B25" s="114" t="str">
        <f>VLOOKUP(A25,'Overzicht locaties'!C:D,2,0)</f>
        <v>MBO College Maasvallei</v>
      </c>
      <c r="C25" s="95" t="s">
        <v>217</v>
      </c>
      <c r="D25" s="6" t="s">
        <v>254</v>
      </c>
      <c r="E25" s="6"/>
      <c r="F25" s="95" t="s">
        <v>233</v>
      </c>
      <c r="G25" s="95" t="s">
        <v>294</v>
      </c>
      <c r="H25" s="95">
        <v>1</v>
      </c>
      <c r="I25" s="115" t="str">
        <f t="shared" si="0"/>
        <v xml:space="preserve">Kantoorruimte / vergaderruimte </v>
      </c>
      <c r="J25" s="95" t="s">
        <v>297</v>
      </c>
      <c r="K25" s="116">
        <v>2</v>
      </c>
      <c r="L25" s="115" t="str">
        <f t="shared" si="1"/>
        <v>Harde vloeren zonder extra behandeling</v>
      </c>
      <c r="M25" s="118">
        <v>45.91</v>
      </c>
      <c r="N25" s="117">
        <f t="shared" si="13"/>
        <v>45.91</v>
      </c>
      <c r="O25" s="149">
        <f t="shared" si="14"/>
        <v>0</v>
      </c>
      <c r="P25" s="119"/>
      <c r="Q25" s="95" t="s">
        <v>87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94.115499999999997</v>
      </c>
      <c r="AB25" s="120">
        <f t="shared" si="4"/>
        <v>0</v>
      </c>
      <c r="AC25" s="119"/>
      <c r="AD25" s="117" t="str">
        <f t="shared" si="5"/>
        <v>_</v>
      </c>
      <c r="AE25" s="120" t="str">
        <f t="shared" si="6"/>
        <v>_</v>
      </c>
      <c r="AF25" s="119"/>
      <c r="AG25" s="117" t="str">
        <f t="shared" si="7"/>
        <v>_</v>
      </c>
      <c r="AH25" s="120" t="str">
        <f t="shared" si="8"/>
        <v>_</v>
      </c>
      <c r="AI25" s="119"/>
      <c r="AJ25" s="117" t="str">
        <f t="shared" si="9"/>
        <v>_</v>
      </c>
      <c r="AK25" s="120" t="str">
        <f t="shared" si="10"/>
        <v>_</v>
      </c>
      <c r="AL25" s="119"/>
      <c r="AM25" s="117">
        <f t="shared" si="11"/>
        <v>94.115499999999997</v>
      </c>
      <c r="AN25" s="120">
        <f t="shared" si="12"/>
        <v>0</v>
      </c>
      <c r="AO25" s="119"/>
      <c r="AS25" s="124"/>
    </row>
    <row r="26" spans="1:45">
      <c r="A26" s="7">
        <v>2</v>
      </c>
      <c r="B26" s="114" t="str">
        <f>VLOOKUP(A26,'Overzicht locaties'!C:D,2,0)</f>
        <v>MBO College Maasvallei</v>
      </c>
      <c r="C26" s="95" t="s">
        <v>217</v>
      </c>
      <c r="D26" s="6" t="s">
        <v>255</v>
      </c>
      <c r="E26" s="6"/>
      <c r="F26" s="95" t="s">
        <v>159</v>
      </c>
      <c r="G26" s="95" t="s">
        <v>294</v>
      </c>
      <c r="H26" s="95">
        <v>1</v>
      </c>
      <c r="I26" s="115" t="str">
        <f t="shared" si="0"/>
        <v xml:space="preserve">Kantoorruimte / vergaderruimte </v>
      </c>
      <c r="J26" s="95" t="s">
        <v>297</v>
      </c>
      <c r="K26" s="116">
        <v>2</v>
      </c>
      <c r="L26" s="115" t="str">
        <f t="shared" si="1"/>
        <v>Harde vloeren zonder extra behandeling</v>
      </c>
      <c r="M26" s="118">
        <v>16.920000000000002</v>
      </c>
      <c r="N26" s="117">
        <f t="shared" si="13"/>
        <v>16.920000000000002</v>
      </c>
      <c r="O26" s="149">
        <f t="shared" si="14"/>
        <v>0</v>
      </c>
      <c r="P26" s="119"/>
      <c r="Q26" s="95" t="s">
        <v>87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34.686000000000007</v>
      </c>
      <c r="AB26" s="120">
        <f t="shared" si="4"/>
        <v>0</v>
      </c>
      <c r="AC26" s="119"/>
      <c r="AD26" s="117" t="str">
        <f t="shared" si="5"/>
        <v>_</v>
      </c>
      <c r="AE26" s="120" t="str">
        <f t="shared" si="6"/>
        <v>_</v>
      </c>
      <c r="AF26" s="119"/>
      <c r="AG26" s="117" t="str">
        <f t="shared" si="7"/>
        <v>_</v>
      </c>
      <c r="AH26" s="120" t="str">
        <f t="shared" si="8"/>
        <v>_</v>
      </c>
      <c r="AI26" s="119"/>
      <c r="AJ26" s="117" t="str">
        <f t="shared" si="9"/>
        <v>_</v>
      </c>
      <c r="AK26" s="120" t="str">
        <f t="shared" si="10"/>
        <v>_</v>
      </c>
      <c r="AL26" s="119"/>
      <c r="AM26" s="117">
        <f t="shared" si="11"/>
        <v>34.686000000000007</v>
      </c>
      <c r="AN26" s="120">
        <f t="shared" si="12"/>
        <v>0</v>
      </c>
      <c r="AO26" s="119"/>
      <c r="AS26" s="124"/>
    </row>
    <row r="27" spans="1:45">
      <c r="A27" s="7">
        <v>2</v>
      </c>
      <c r="B27" s="114" t="str">
        <f>VLOOKUP(A27,'Overzicht locaties'!C:D,2,0)</f>
        <v>MBO College Maasvallei</v>
      </c>
      <c r="C27" s="95" t="s">
        <v>217</v>
      </c>
      <c r="D27" s="6" t="s">
        <v>256</v>
      </c>
      <c r="E27" s="6"/>
      <c r="F27" s="95" t="s">
        <v>234</v>
      </c>
      <c r="G27" s="95" t="s">
        <v>294</v>
      </c>
      <c r="H27" s="95">
        <v>5</v>
      </c>
      <c r="I27" s="115" t="str">
        <f t="shared" si="0"/>
        <v>Pantry / keuken / koffie / restaurant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31.9</v>
      </c>
      <c r="N27" s="117">
        <f t="shared" si="13"/>
        <v>31.9</v>
      </c>
      <c r="O27" s="149">
        <f t="shared" si="14"/>
        <v>0</v>
      </c>
      <c r="P27" s="119"/>
      <c r="Q27" s="95" t="s">
        <v>87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65.394999999999996</v>
      </c>
      <c r="AB27" s="120">
        <f t="shared" si="4"/>
        <v>0</v>
      </c>
      <c r="AC27" s="119"/>
      <c r="AD27" s="117" t="str">
        <f t="shared" si="5"/>
        <v>_</v>
      </c>
      <c r="AE27" s="120" t="str">
        <f t="shared" si="6"/>
        <v>_</v>
      </c>
      <c r="AF27" s="119"/>
      <c r="AG27" s="117" t="str">
        <f t="shared" si="7"/>
        <v>_</v>
      </c>
      <c r="AH27" s="120" t="str">
        <f t="shared" si="8"/>
        <v>_</v>
      </c>
      <c r="AI27" s="119"/>
      <c r="AJ27" s="117" t="str">
        <f t="shared" si="9"/>
        <v>_</v>
      </c>
      <c r="AK27" s="120" t="str">
        <f t="shared" si="10"/>
        <v>_</v>
      </c>
      <c r="AL27" s="119"/>
      <c r="AM27" s="117">
        <f t="shared" si="11"/>
        <v>65.394999999999996</v>
      </c>
      <c r="AN27" s="120">
        <f t="shared" si="12"/>
        <v>0</v>
      </c>
      <c r="AO27" s="119"/>
      <c r="AS27" s="124"/>
    </row>
    <row r="28" spans="1:45">
      <c r="A28" s="7">
        <v>2</v>
      </c>
      <c r="B28" s="114" t="str">
        <f>VLOOKUP(A28,'Overzicht locaties'!C:D,2,0)</f>
        <v>MBO College Maasvallei</v>
      </c>
      <c r="C28" s="95" t="s">
        <v>217</v>
      </c>
      <c r="D28" s="6" t="s">
        <v>257</v>
      </c>
      <c r="E28" s="6"/>
      <c r="F28" s="95" t="s">
        <v>159</v>
      </c>
      <c r="G28" s="95" t="s">
        <v>294</v>
      </c>
      <c r="H28" s="95">
        <v>1</v>
      </c>
      <c r="I28" s="115" t="str">
        <f t="shared" si="0"/>
        <v xml:space="preserve">Kantoorruimte / vergaderruimte </v>
      </c>
      <c r="J28" s="95" t="s">
        <v>297</v>
      </c>
      <c r="K28" s="116">
        <v>2</v>
      </c>
      <c r="L28" s="115" t="str">
        <f t="shared" si="1"/>
        <v>Harde vloeren zonder extra behandeling</v>
      </c>
      <c r="M28" s="118">
        <v>25</v>
      </c>
      <c r="N28" s="117">
        <f t="shared" si="13"/>
        <v>25</v>
      </c>
      <c r="O28" s="149">
        <f t="shared" si="14"/>
        <v>0</v>
      </c>
      <c r="P28" s="119"/>
      <c r="Q28" s="95" t="s">
        <v>87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>IF(H28="nio","_",(N28/Y28)*VLOOKUP(Q28,Aanpassing_frequenties,3,0))*VLOOKUP(Q28,Aanpassing_frequenties,4,0)</f>
        <v>51.25</v>
      </c>
      <c r="AB28" s="120">
        <f t="shared" si="4"/>
        <v>0</v>
      </c>
      <c r="AC28" s="119"/>
      <c r="AD28" s="117" t="str">
        <f t="shared" si="5"/>
        <v>_</v>
      </c>
      <c r="AE28" s="120" t="str">
        <f t="shared" si="6"/>
        <v>_</v>
      </c>
      <c r="AF28" s="119"/>
      <c r="AG28" s="117" t="str">
        <f t="shared" si="7"/>
        <v>_</v>
      </c>
      <c r="AH28" s="120" t="str">
        <f t="shared" si="8"/>
        <v>_</v>
      </c>
      <c r="AI28" s="119"/>
      <c r="AJ28" s="117" t="str">
        <f t="shared" si="9"/>
        <v>_</v>
      </c>
      <c r="AK28" s="120" t="str">
        <f t="shared" si="10"/>
        <v>_</v>
      </c>
      <c r="AL28" s="119"/>
      <c r="AM28" s="117">
        <f t="shared" si="11"/>
        <v>51.25</v>
      </c>
      <c r="AN28" s="120">
        <f t="shared" si="12"/>
        <v>0</v>
      </c>
      <c r="AO28" s="119"/>
      <c r="AS28" s="124"/>
    </row>
    <row r="29" spans="1:45">
      <c r="A29" s="7">
        <v>2</v>
      </c>
      <c r="B29" s="114" t="str">
        <f>VLOOKUP(A29,'Overzicht locaties'!C:D,2,0)</f>
        <v>MBO College Maasvallei</v>
      </c>
      <c r="C29" s="95" t="s">
        <v>217</v>
      </c>
      <c r="D29" s="6" t="s">
        <v>258</v>
      </c>
      <c r="E29" s="6"/>
      <c r="F29" s="95" t="s">
        <v>235</v>
      </c>
      <c r="G29" s="95" t="s">
        <v>294</v>
      </c>
      <c r="H29" s="95">
        <v>1</v>
      </c>
      <c r="I29" s="115" t="str">
        <f t="shared" si="0"/>
        <v xml:space="preserve">Kantoorruimte / vergaderruimte </v>
      </c>
      <c r="J29" s="95" t="s">
        <v>297</v>
      </c>
      <c r="K29" s="116">
        <v>2</v>
      </c>
      <c r="L29" s="115" t="str">
        <f t="shared" si="1"/>
        <v>Harde vloeren zonder extra behandeling</v>
      </c>
      <c r="M29" s="118">
        <v>6.9</v>
      </c>
      <c r="N29" s="117">
        <f t="shared" si="13"/>
        <v>6.9</v>
      </c>
      <c r="O29" s="149">
        <f t="shared" si="14"/>
        <v>0</v>
      </c>
      <c r="P29" s="119"/>
      <c r="Q29" s="95" t="s">
        <v>87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14.145000000000001</v>
      </c>
      <c r="AB29" s="120">
        <f t="shared" si="4"/>
        <v>0</v>
      </c>
      <c r="AC29" s="119"/>
      <c r="AD29" s="117" t="str">
        <f t="shared" si="5"/>
        <v>_</v>
      </c>
      <c r="AE29" s="120" t="str">
        <f t="shared" si="6"/>
        <v>_</v>
      </c>
      <c r="AF29" s="119"/>
      <c r="AG29" s="117" t="str">
        <f t="shared" si="7"/>
        <v>_</v>
      </c>
      <c r="AH29" s="120" t="str">
        <f t="shared" si="8"/>
        <v>_</v>
      </c>
      <c r="AI29" s="119"/>
      <c r="AJ29" s="117" t="str">
        <f t="shared" si="9"/>
        <v>_</v>
      </c>
      <c r="AK29" s="120" t="str">
        <f t="shared" si="10"/>
        <v>_</v>
      </c>
      <c r="AL29" s="119"/>
      <c r="AM29" s="117">
        <f t="shared" si="11"/>
        <v>14.145000000000001</v>
      </c>
      <c r="AN29" s="120">
        <f t="shared" si="12"/>
        <v>0</v>
      </c>
      <c r="AO29" s="119"/>
      <c r="AS29" s="124"/>
    </row>
    <row r="30" spans="1:45">
      <c r="A30" s="7">
        <v>2</v>
      </c>
      <c r="B30" s="114" t="str">
        <f>VLOOKUP(A30,'Overzicht locaties'!C:D,2,0)</f>
        <v>MBO College Maasvallei</v>
      </c>
      <c r="C30" s="95" t="s">
        <v>217</v>
      </c>
      <c r="D30" s="6"/>
      <c r="E30" s="6"/>
      <c r="F30" s="95" t="s">
        <v>236</v>
      </c>
      <c r="G30" s="95" t="s">
        <v>293</v>
      </c>
      <c r="H30" s="95">
        <v>3</v>
      </c>
      <c r="I30" s="115" t="str">
        <f t="shared" si="0"/>
        <v>Verkeersruimte / Garderobe / Wachtruimte</v>
      </c>
      <c r="J30" s="95" t="s">
        <v>298</v>
      </c>
      <c r="K30" s="116">
        <v>2</v>
      </c>
      <c r="L30" s="115" t="str">
        <f t="shared" si="1"/>
        <v>Harde vloeren zonder extra behandeling</v>
      </c>
      <c r="M30" s="118">
        <v>253.47</v>
      </c>
      <c r="N30" s="117">
        <f t="shared" si="13"/>
        <v>253.47</v>
      </c>
      <c r="O30" s="149">
        <f t="shared" si="14"/>
        <v>0</v>
      </c>
      <c r="P30" s="119"/>
      <c r="Q30" s="95" t="s">
        <v>87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519.61350000000004</v>
      </c>
      <c r="AB30" s="120">
        <f t="shared" si="4"/>
        <v>0</v>
      </c>
      <c r="AC30" s="119"/>
      <c r="AD30" s="117" t="str">
        <f t="shared" si="5"/>
        <v>_</v>
      </c>
      <c r="AE30" s="120" t="str">
        <f t="shared" si="6"/>
        <v>_</v>
      </c>
      <c r="AF30" s="119"/>
      <c r="AG30" s="117" t="str">
        <f t="shared" si="7"/>
        <v>_</v>
      </c>
      <c r="AH30" s="120" t="str">
        <f t="shared" si="8"/>
        <v>_</v>
      </c>
      <c r="AI30" s="119"/>
      <c r="AJ30" s="117" t="str">
        <f t="shared" si="9"/>
        <v>_</v>
      </c>
      <c r="AK30" s="120" t="str">
        <f t="shared" si="10"/>
        <v>_</v>
      </c>
      <c r="AL30" s="119"/>
      <c r="AM30" s="117">
        <f t="shared" si="11"/>
        <v>519.61350000000004</v>
      </c>
      <c r="AN30" s="120">
        <f t="shared" si="12"/>
        <v>0</v>
      </c>
      <c r="AO30" s="119"/>
      <c r="AS30" s="124"/>
    </row>
    <row r="31" spans="1:45">
      <c r="A31" s="7">
        <v>2</v>
      </c>
      <c r="B31" s="114" t="str">
        <f>VLOOKUP(A31,'Overzicht locaties'!C:D,2,0)</f>
        <v>MBO College Maasvallei</v>
      </c>
      <c r="C31" s="95" t="s">
        <v>217</v>
      </c>
      <c r="D31" s="6"/>
      <c r="E31" s="6"/>
      <c r="F31" s="95" t="s">
        <v>163</v>
      </c>
      <c r="G31" s="95" t="s">
        <v>293</v>
      </c>
      <c r="H31" s="95">
        <v>5</v>
      </c>
      <c r="I31" s="115" t="str">
        <f t="shared" si="0"/>
        <v>Pantry / keuken / koffie / restaurant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205.84</v>
      </c>
      <c r="N31" s="117">
        <f t="shared" si="13"/>
        <v>205.84</v>
      </c>
      <c r="O31" s="149">
        <f t="shared" si="14"/>
        <v>0</v>
      </c>
      <c r="P31" s="119"/>
      <c r="Q31" s="95" t="s">
        <v>87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>IF(H31="nio","_",(N31/Y31)*VLOOKUP(Q31,Aanpassing_frequenties,3,0))*VLOOKUP(Q31,Aanpassing_frequenties,4,0)</f>
        <v>421.97200000000004</v>
      </c>
      <c r="AB31" s="120">
        <f t="shared" si="4"/>
        <v>0</v>
      </c>
      <c r="AC31" s="119"/>
      <c r="AD31" s="117" t="str">
        <f t="shared" si="5"/>
        <v>_</v>
      </c>
      <c r="AE31" s="120" t="str">
        <f t="shared" si="6"/>
        <v>_</v>
      </c>
      <c r="AF31" s="119"/>
      <c r="AG31" s="117" t="str">
        <f t="shared" si="7"/>
        <v>_</v>
      </c>
      <c r="AH31" s="120" t="str">
        <f t="shared" si="8"/>
        <v>_</v>
      </c>
      <c r="AI31" s="119"/>
      <c r="AJ31" s="117" t="str">
        <f t="shared" si="9"/>
        <v>_</v>
      </c>
      <c r="AK31" s="120" t="str">
        <f t="shared" si="10"/>
        <v>_</v>
      </c>
      <c r="AL31" s="119"/>
      <c r="AM31" s="117">
        <f t="shared" si="11"/>
        <v>421.97200000000004</v>
      </c>
      <c r="AN31" s="120">
        <f t="shared" si="12"/>
        <v>0</v>
      </c>
      <c r="AO31" s="119"/>
      <c r="AS31" s="124"/>
    </row>
    <row r="32" spans="1:45">
      <c r="A32" s="7">
        <v>2</v>
      </c>
      <c r="B32" s="114" t="str">
        <f>VLOOKUP(A32,'Overzicht locaties'!C:D,2,0)</f>
        <v>MBO College Maasvallei</v>
      </c>
      <c r="C32" s="95" t="s">
        <v>217</v>
      </c>
      <c r="D32" s="6" t="s">
        <v>259</v>
      </c>
      <c r="E32" s="6"/>
      <c r="F32" s="95" t="s">
        <v>228</v>
      </c>
      <c r="G32" s="95" t="s">
        <v>294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71.2</v>
      </c>
      <c r="N32" s="117">
        <f t="shared" si="13"/>
        <v>71.2</v>
      </c>
      <c r="O32" s="149">
        <f t="shared" si="14"/>
        <v>0</v>
      </c>
      <c r="P32" s="119"/>
      <c r="Q32" s="95" t="s">
        <v>87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>IF(H32="nio","_",(N32/Y32)*VLOOKUP(Q32,Aanpassing_frequenties,3,0))*VLOOKUP(Q32,Aanpassing_frequenties,4,0)</f>
        <v>145.96</v>
      </c>
      <c r="AB32" s="120">
        <f t="shared" si="4"/>
        <v>0</v>
      </c>
      <c r="AC32" s="119"/>
      <c r="AD32" s="117" t="str">
        <f t="shared" si="5"/>
        <v>_</v>
      </c>
      <c r="AE32" s="120" t="str">
        <f t="shared" si="6"/>
        <v>_</v>
      </c>
      <c r="AF32" s="119"/>
      <c r="AG32" s="117" t="str">
        <f t="shared" si="7"/>
        <v>_</v>
      </c>
      <c r="AH32" s="120" t="str">
        <f t="shared" si="8"/>
        <v>_</v>
      </c>
      <c r="AI32" s="119"/>
      <c r="AJ32" s="117" t="str">
        <f t="shared" si="9"/>
        <v>_</v>
      </c>
      <c r="AK32" s="120" t="str">
        <f t="shared" si="10"/>
        <v>_</v>
      </c>
      <c r="AL32" s="119"/>
      <c r="AM32" s="117">
        <f t="shared" si="11"/>
        <v>145.96</v>
      </c>
      <c r="AN32" s="120">
        <f t="shared" si="12"/>
        <v>0</v>
      </c>
      <c r="AO32" s="119"/>
      <c r="AS32" s="124"/>
    </row>
    <row r="33" spans="1:45">
      <c r="A33" s="7">
        <v>2</v>
      </c>
      <c r="B33" s="114" t="str">
        <f>VLOOKUP(A33,'Overzicht locaties'!C:D,2,0)</f>
        <v>MBO College Maasvallei</v>
      </c>
      <c r="C33" s="95" t="s">
        <v>217</v>
      </c>
      <c r="D33" s="6" t="s">
        <v>260</v>
      </c>
      <c r="E33" s="6"/>
      <c r="F33" s="95" t="s">
        <v>228</v>
      </c>
      <c r="G33" s="95" t="s">
        <v>294</v>
      </c>
      <c r="H33" s="95">
        <v>6</v>
      </c>
      <c r="I33" s="115" t="str">
        <f t="shared" si="0"/>
        <v>Leslokalen theorie</v>
      </c>
      <c r="J33" s="95" t="s">
        <v>5</v>
      </c>
      <c r="K33" s="116">
        <v>1</v>
      </c>
      <c r="L33" s="115" t="str">
        <f t="shared" si="1"/>
        <v>Vloerafwerking met polymeer beschermlaag</v>
      </c>
      <c r="M33" s="118">
        <v>56.25</v>
      </c>
      <c r="N33" s="117">
        <f t="shared" si="13"/>
        <v>56.25</v>
      </c>
      <c r="O33" s="149">
        <f t="shared" si="14"/>
        <v>0</v>
      </c>
      <c r="P33" s="119"/>
      <c r="Q33" s="95" t="s">
        <v>87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>IF(H33="nio","_",(N33/Y33)*VLOOKUP(Q33,Aanpassing_frequenties,3,0))*VLOOKUP(Q33,Aanpassing_frequenties,4,0)</f>
        <v>115.3125</v>
      </c>
      <c r="AB33" s="120">
        <f t="shared" si="4"/>
        <v>0</v>
      </c>
      <c r="AC33" s="119"/>
      <c r="AD33" s="117" t="str">
        <f t="shared" si="5"/>
        <v>_</v>
      </c>
      <c r="AE33" s="120" t="str">
        <f t="shared" si="6"/>
        <v>_</v>
      </c>
      <c r="AF33" s="119"/>
      <c r="AG33" s="117" t="str">
        <f t="shared" si="7"/>
        <v>_</v>
      </c>
      <c r="AH33" s="120" t="str">
        <f t="shared" si="8"/>
        <v>_</v>
      </c>
      <c r="AI33" s="119"/>
      <c r="AJ33" s="117" t="str">
        <f t="shared" si="9"/>
        <v>_</v>
      </c>
      <c r="AK33" s="120" t="str">
        <f t="shared" si="10"/>
        <v>_</v>
      </c>
      <c r="AL33" s="119"/>
      <c r="AM33" s="117">
        <f t="shared" si="11"/>
        <v>115.3125</v>
      </c>
      <c r="AN33" s="120">
        <f t="shared" si="12"/>
        <v>0</v>
      </c>
      <c r="AO33" s="119"/>
      <c r="AS33" s="124"/>
    </row>
    <row r="34" spans="1:45">
      <c r="A34" s="7">
        <v>2</v>
      </c>
      <c r="B34" s="114" t="str">
        <f>VLOOKUP(A34,'Overzicht locaties'!C:D,2,0)</f>
        <v>MBO College Maasvallei</v>
      </c>
      <c r="C34" s="95" t="s">
        <v>217</v>
      </c>
      <c r="D34" s="6" t="s">
        <v>261</v>
      </c>
      <c r="E34" s="6"/>
      <c r="F34" s="95" t="s">
        <v>228</v>
      </c>
      <c r="G34" s="95" t="s">
        <v>294</v>
      </c>
      <c r="H34" s="95">
        <v>6</v>
      </c>
      <c r="I34" s="115" t="str">
        <f t="shared" si="0"/>
        <v>Leslokalen theorie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63.2</v>
      </c>
      <c r="N34" s="117">
        <f t="shared" si="13"/>
        <v>63.2</v>
      </c>
      <c r="O34" s="149">
        <f t="shared" si="14"/>
        <v>0</v>
      </c>
      <c r="P34" s="119"/>
      <c r="Q34" s="95" t="s">
        <v>87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>IF(H34="nio","_",(N34/Y34)*VLOOKUP(Q34,Aanpassing_frequenties,3,0))*VLOOKUP(Q34,Aanpassing_frequenties,4,0)</f>
        <v>129.56</v>
      </c>
      <c r="AB34" s="120">
        <f t="shared" si="4"/>
        <v>0</v>
      </c>
      <c r="AC34" s="119"/>
      <c r="AD34" s="117" t="str">
        <f t="shared" si="5"/>
        <v>_</v>
      </c>
      <c r="AE34" s="120" t="str">
        <f t="shared" si="6"/>
        <v>_</v>
      </c>
      <c r="AF34" s="119"/>
      <c r="AG34" s="117" t="str">
        <f t="shared" si="7"/>
        <v>_</v>
      </c>
      <c r="AH34" s="120" t="str">
        <f t="shared" si="8"/>
        <v>_</v>
      </c>
      <c r="AI34" s="119"/>
      <c r="AJ34" s="117" t="str">
        <f t="shared" si="9"/>
        <v>_</v>
      </c>
      <c r="AK34" s="120" t="str">
        <f t="shared" si="10"/>
        <v>_</v>
      </c>
      <c r="AL34" s="119"/>
      <c r="AM34" s="117">
        <f t="shared" si="11"/>
        <v>129.56</v>
      </c>
      <c r="AN34" s="120">
        <f t="shared" si="12"/>
        <v>0</v>
      </c>
      <c r="AO34" s="119"/>
      <c r="AS34" s="124"/>
    </row>
    <row r="35" spans="1:45">
      <c r="A35" s="7">
        <v>2</v>
      </c>
      <c r="B35" s="114" t="str">
        <f>VLOOKUP(A35,'Overzicht locaties'!C:D,2,0)</f>
        <v>MBO College Maasvallei</v>
      </c>
      <c r="C35" s="95" t="s">
        <v>217</v>
      </c>
      <c r="D35" s="6" t="s">
        <v>262</v>
      </c>
      <c r="E35" s="6"/>
      <c r="F35" s="95" t="s">
        <v>235</v>
      </c>
      <c r="G35" s="95" t="s">
        <v>294</v>
      </c>
      <c r="H35" s="95">
        <v>1</v>
      </c>
      <c r="I35" s="115" t="str">
        <f t="shared" si="0"/>
        <v xml:space="preserve">Kantoorruimte / vergaderruimte </v>
      </c>
      <c r="J35" s="95" t="s">
        <v>297</v>
      </c>
      <c r="K35" s="116">
        <v>2</v>
      </c>
      <c r="L35" s="115" t="str">
        <f t="shared" si="1"/>
        <v>Harde vloeren zonder extra behandeling</v>
      </c>
      <c r="M35" s="118">
        <v>6.7</v>
      </c>
      <c r="N35" s="117">
        <f t="shared" si="13"/>
        <v>6.7</v>
      </c>
      <c r="O35" s="149">
        <f t="shared" si="14"/>
        <v>0</v>
      </c>
      <c r="P35" s="119"/>
      <c r="Q35" s="95" t="s">
        <v>87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>IF(H35="nio","_",(N35/Y35)*VLOOKUP(Q35,Aanpassing_frequenties,3,0))*VLOOKUP(Q35,Aanpassing_frequenties,4,0)</f>
        <v>13.735000000000001</v>
      </c>
      <c r="AB35" s="120">
        <f t="shared" si="4"/>
        <v>0</v>
      </c>
      <c r="AC35" s="119"/>
      <c r="AD35" s="117" t="str">
        <f t="shared" si="5"/>
        <v>_</v>
      </c>
      <c r="AE35" s="120" t="str">
        <f t="shared" si="6"/>
        <v>_</v>
      </c>
      <c r="AF35" s="119"/>
      <c r="AG35" s="117" t="str">
        <f t="shared" si="7"/>
        <v>_</v>
      </c>
      <c r="AH35" s="120" t="str">
        <f t="shared" si="8"/>
        <v>_</v>
      </c>
      <c r="AI35" s="119"/>
      <c r="AJ35" s="117" t="str">
        <f t="shared" si="9"/>
        <v>_</v>
      </c>
      <c r="AK35" s="120" t="str">
        <f t="shared" si="10"/>
        <v>_</v>
      </c>
      <c r="AL35" s="119"/>
      <c r="AM35" s="117">
        <f t="shared" si="11"/>
        <v>13.735000000000001</v>
      </c>
      <c r="AN35" s="120">
        <f t="shared" si="12"/>
        <v>0</v>
      </c>
      <c r="AO35" s="150"/>
      <c r="AS35" s="124"/>
    </row>
    <row r="36" spans="1:45">
      <c r="A36" s="7">
        <v>2</v>
      </c>
      <c r="B36" s="114" t="str">
        <f>VLOOKUP(A36,'Overzicht locaties'!C:D,2,0)</f>
        <v>MBO College Maasvallei</v>
      </c>
      <c r="C36" s="95" t="s">
        <v>217</v>
      </c>
      <c r="D36" s="6" t="s">
        <v>263</v>
      </c>
      <c r="E36" s="6"/>
      <c r="F36" s="95" t="s">
        <v>235</v>
      </c>
      <c r="G36" s="95" t="s">
        <v>294</v>
      </c>
      <c r="H36" s="95">
        <v>1</v>
      </c>
      <c r="I36" s="115" t="str">
        <f t="shared" si="0"/>
        <v xml:space="preserve">Kantoorruimte / vergaderruimte </v>
      </c>
      <c r="J36" s="95" t="s">
        <v>297</v>
      </c>
      <c r="K36" s="116">
        <v>2</v>
      </c>
      <c r="L36" s="115" t="str">
        <f t="shared" si="1"/>
        <v>Harde vloeren zonder extra behandeling</v>
      </c>
      <c r="M36" s="118">
        <v>10.3</v>
      </c>
      <c r="N36" s="117">
        <f t="shared" si="13"/>
        <v>10.3</v>
      </c>
      <c r="O36" s="149">
        <f t="shared" si="14"/>
        <v>0</v>
      </c>
      <c r="P36" s="119"/>
      <c r="Q36" s="95" t="s">
        <v>87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>IF(H36="nio","_",(N36/Y36)*VLOOKUP(Q36,Aanpassing_frequenties,3,0))*VLOOKUP(Q36,Aanpassing_frequenties,4,0)</f>
        <v>21.115000000000002</v>
      </c>
      <c r="AB36" s="120">
        <f t="shared" si="4"/>
        <v>0</v>
      </c>
      <c r="AC36" s="119"/>
      <c r="AD36" s="117" t="str">
        <f t="shared" si="5"/>
        <v>_</v>
      </c>
      <c r="AE36" s="120" t="str">
        <f t="shared" si="6"/>
        <v>_</v>
      </c>
      <c r="AF36" s="119"/>
      <c r="AG36" s="117" t="str">
        <f t="shared" si="7"/>
        <v>_</v>
      </c>
      <c r="AH36" s="120" t="str">
        <f t="shared" si="8"/>
        <v>_</v>
      </c>
      <c r="AI36" s="119"/>
      <c r="AJ36" s="117" t="str">
        <f t="shared" si="9"/>
        <v>_</v>
      </c>
      <c r="AK36" s="120" t="str">
        <f t="shared" si="10"/>
        <v>_</v>
      </c>
      <c r="AL36" s="119"/>
      <c r="AM36" s="117">
        <f t="shared" si="11"/>
        <v>21.115000000000002</v>
      </c>
      <c r="AN36" s="120">
        <f t="shared" si="12"/>
        <v>0</v>
      </c>
      <c r="AO36" s="150"/>
      <c r="AS36" s="124"/>
    </row>
    <row r="37" spans="1:45">
      <c r="A37" s="7">
        <v>2</v>
      </c>
      <c r="B37" s="114" t="str">
        <f>VLOOKUP(A37,'Overzicht locaties'!C:D,2,0)</f>
        <v>MBO College Maasvallei</v>
      </c>
      <c r="C37" s="95" t="s">
        <v>217</v>
      </c>
      <c r="D37" s="6" t="s">
        <v>264</v>
      </c>
      <c r="E37" s="6"/>
      <c r="F37" s="95" t="s">
        <v>235</v>
      </c>
      <c r="G37" s="95" t="s">
        <v>294</v>
      </c>
      <c r="H37" s="95">
        <v>1</v>
      </c>
      <c r="I37" s="115" t="str">
        <f t="shared" si="0"/>
        <v xml:space="preserve">Kantoorruimte / vergaderruimte </v>
      </c>
      <c r="J37" s="95" t="s">
        <v>297</v>
      </c>
      <c r="K37" s="116">
        <v>2</v>
      </c>
      <c r="L37" s="115" t="str">
        <f t="shared" si="1"/>
        <v>Harde vloeren zonder extra behandeling</v>
      </c>
      <c r="M37" s="118">
        <v>9.9499999999999993</v>
      </c>
      <c r="N37" s="117">
        <f t="shared" si="13"/>
        <v>9.9499999999999993</v>
      </c>
      <c r="O37" s="149">
        <f t="shared" si="14"/>
        <v>0</v>
      </c>
      <c r="P37" s="119"/>
      <c r="Q37" s="95" t="s">
        <v>87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>IF(H37="nio","_",(N37/Y37)*VLOOKUP(Q37,Aanpassing_frequenties,3,0))*VLOOKUP(Q37,Aanpassing_frequenties,4,0)</f>
        <v>20.397499999999997</v>
      </c>
      <c r="AB37" s="120">
        <f t="shared" si="4"/>
        <v>0</v>
      </c>
      <c r="AC37" s="119"/>
      <c r="AD37" s="117" t="str">
        <f t="shared" si="5"/>
        <v>_</v>
      </c>
      <c r="AE37" s="120" t="str">
        <f t="shared" si="6"/>
        <v>_</v>
      </c>
      <c r="AF37" s="119"/>
      <c r="AG37" s="117" t="str">
        <f t="shared" si="7"/>
        <v>_</v>
      </c>
      <c r="AH37" s="120" t="str">
        <f t="shared" si="8"/>
        <v>_</v>
      </c>
      <c r="AI37" s="119"/>
      <c r="AJ37" s="117" t="str">
        <f t="shared" si="9"/>
        <v>_</v>
      </c>
      <c r="AK37" s="120" t="str">
        <f t="shared" si="10"/>
        <v>_</v>
      </c>
      <c r="AL37" s="119"/>
      <c r="AM37" s="117">
        <f t="shared" si="11"/>
        <v>20.397499999999997</v>
      </c>
      <c r="AN37" s="120">
        <f t="shared" si="12"/>
        <v>0</v>
      </c>
      <c r="AO37" s="119"/>
      <c r="AS37" s="124"/>
    </row>
    <row r="38" spans="1:45">
      <c r="A38" s="7">
        <v>2</v>
      </c>
      <c r="B38" s="114" t="str">
        <f>VLOOKUP(A38,'Overzicht locaties'!C:D,2,0)</f>
        <v>MBO College Maasvallei</v>
      </c>
      <c r="C38" s="95" t="s">
        <v>217</v>
      </c>
      <c r="D38" s="6" t="s">
        <v>265</v>
      </c>
      <c r="E38" s="6"/>
      <c r="F38" s="95" t="s">
        <v>235</v>
      </c>
      <c r="G38" s="95" t="s">
        <v>294</v>
      </c>
      <c r="H38" s="95">
        <v>1</v>
      </c>
      <c r="I38" s="115" t="str">
        <f t="shared" si="0"/>
        <v xml:space="preserve">Kantoorruimte / vergaderruimte </v>
      </c>
      <c r="J38" s="95" t="s">
        <v>297</v>
      </c>
      <c r="K38" s="116">
        <v>2</v>
      </c>
      <c r="L38" s="115" t="str">
        <f t="shared" si="1"/>
        <v>Harde vloeren zonder extra behandeling</v>
      </c>
      <c r="M38" s="118">
        <v>17.55</v>
      </c>
      <c r="N38" s="117">
        <f t="shared" si="13"/>
        <v>17.55</v>
      </c>
      <c r="O38" s="149">
        <f t="shared" si="14"/>
        <v>0</v>
      </c>
      <c r="P38" s="119"/>
      <c r="Q38" s="95" t="s">
        <v>87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>IF(H38="nio","_",(N38/Y38)*VLOOKUP(Q38,Aanpassing_frequenties,3,0))*VLOOKUP(Q38,Aanpassing_frequenties,4,0)</f>
        <v>35.977500000000006</v>
      </c>
      <c r="AB38" s="120">
        <f t="shared" si="4"/>
        <v>0</v>
      </c>
      <c r="AC38" s="119"/>
      <c r="AD38" s="117" t="str">
        <f t="shared" si="5"/>
        <v>_</v>
      </c>
      <c r="AE38" s="120" t="str">
        <f t="shared" si="6"/>
        <v>_</v>
      </c>
      <c r="AF38" s="119"/>
      <c r="AG38" s="117" t="str">
        <f t="shared" si="7"/>
        <v>_</v>
      </c>
      <c r="AH38" s="120" t="str">
        <f t="shared" si="8"/>
        <v>_</v>
      </c>
      <c r="AI38" s="119"/>
      <c r="AJ38" s="117" t="str">
        <f t="shared" si="9"/>
        <v>_</v>
      </c>
      <c r="AK38" s="120" t="str">
        <f t="shared" si="10"/>
        <v>_</v>
      </c>
      <c r="AL38" s="119"/>
      <c r="AM38" s="117">
        <f t="shared" si="11"/>
        <v>35.977500000000006</v>
      </c>
      <c r="AN38" s="120">
        <f t="shared" si="12"/>
        <v>0</v>
      </c>
      <c r="AO38" s="119"/>
      <c r="AS38" s="124"/>
    </row>
    <row r="39" spans="1:45">
      <c r="A39" s="7">
        <v>2</v>
      </c>
      <c r="B39" s="114" t="str">
        <f>VLOOKUP(A39,'Overzicht locaties'!C:D,2,0)</f>
        <v>MBO College Maasvallei</v>
      </c>
      <c r="C39" s="95" t="s">
        <v>217</v>
      </c>
      <c r="D39" s="6" t="s">
        <v>266</v>
      </c>
      <c r="E39" s="6"/>
      <c r="F39" s="95" t="s">
        <v>228</v>
      </c>
      <c r="G39" s="95" t="s">
        <v>294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50</v>
      </c>
      <c r="N39" s="117">
        <f t="shared" si="13"/>
        <v>50</v>
      </c>
      <c r="O39" s="149">
        <f t="shared" si="14"/>
        <v>0</v>
      </c>
      <c r="P39" s="119"/>
      <c r="Q39" s="95" t="s">
        <v>87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>IF(H39="nio","_",(N39/Y39)*VLOOKUP(Q39,Aanpassing_frequenties,3,0))*VLOOKUP(Q39,Aanpassing_frequenties,4,0)</f>
        <v>102.5</v>
      </c>
      <c r="AB39" s="120">
        <f t="shared" si="4"/>
        <v>0</v>
      </c>
      <c r="AC39" s="119"/>
      <c r="AD39" s="117" t="str">
        <f t="shared" si="5"/>
        <v>_</v>
      </c>
      <c r="AE39" s="120" t="str">
        <f t="shared" si="6"/>
        <v>_</v>
      </c>
      <c r="AF39" s="119"/>
      <c r="AG39" s="117" t="str">
        <f t="shared" si="7"/>
        <v>_</v>
      </c>
      <c r="AH39" s="120" t="str">
        <f t="shared" si="8"/>
        <v>_</v>
      </c>
      <c r="AI39" s="119"/>
      <c r="AJ39" s="117" t="str">
        <f t="shared" si="9"/>
        <v>_</v>
      </c>
      <c r="AK39" s="120" t="str">
        <f t="shared" si="10"/>
        <v>_</v>
      </c>
      <c r="AL39" s="119"/>
      <c r="AM39" s="117">
        <f t="shared" si="11"/>
        <v>102.5</v>
      </c>
      <c r="AN39" s="120">
        <f t="shared" si="12"/>
        <v>0</v>
      </c>
      <c r="AO39" s="119"/>
      <c r="AS39" s="124"/>
    </row>
    <row r="40" spans="1:45">
      <c r="A40" s="7">
        <v>2</v>
      </c>
      <c r="B40" s="114" t="str">
        <f>VLOOKUP(A40,'Overzicht locaties'!C:D,2,0)</f>
        <v>MBO College Maasvallei</v>
      </c>
      <c r="C40" s="95" t="s">
        <v>217</v>
      </c>
      <c r="D40" s="6" t="s">
        <v>267</v>
      </c>
      <c r="E40" s="6"/>
      <c r="F40" s="95" t="s">
        <v>228</v>
      </c>
      <c r="G40" s="95" t="s">
        <v>294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50</v>
      </c>
      <c r="N40" s="117">
        <f t="shared" si="13"/>
        <v>50</v>
      </c>
      <c r="O40" s="149">
        <f t="shared" si="14"/>
        <v>0</v>
      </c>
      <c r="P40" s="119"/>
      <c r="Q40" s="95" t="s">
        <v>87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>IF(H40="nio","_",(N40/Y40)*VLOOKUP(Q40,Aanpassing_frequenties,3,0))*VLOOKUP(Q40,Aanpassing_frequenties,4,0)</f>
        <v>102.5</v>
      </c>
      <c r="AB40" s="120">
        <f t="shared" si="4"/>
        <v>0</v>
      </c>
      <c r="AC40" s="119"/>
      <c r="AD40" s="117" t="str">
        <f t="shared" si="5"/>
        <v>_</v>
      </c>
      <c r="AE40" s="120" t="str">
        <f t="shared" si="6"/>
        <v>_</v>
      </c>
      <c r="AF40" s="119"/>
      <c r="AG40" s="117" t="str">
        <f t="shared" si="7"/>
        <v>_</v>
      </c>
      <c r="AH40" s="120" t="str">
        <f t="shared" si="8"/>
        <v>_</v>
      </c>
      <c r="AI40" s="119"/>
      <c r="AJ40" s="117" t="str">
        <f t="shared" si="9"/>
        <v>_</v>
      </c>
      <c r="AK40" s="120" t="str">
        <f t="shared" si="10"/>
        <v>_</v>
      </c>
      <c r="AL40" s="119"/>
      <c r="AM40" s="117">
        <f t="shared" si="11"/>
        <v>102.5</v>
      </c>
      <c r="AN40" s="120">
        <f t="shared" si="12"/>
        <v>0</v>
      </c>
      <c r="AO40" s="119"/>
      <c r="AS40" s="124"/>
    </row>
    <row r="41" spans="1:45">
      <c r="A41" s="7">
        <v>2</v>
      </c>
      <c r="B41" s="114" t="str">
        <f>VLOOKUP(A41,'Overzicht locaties'!C:D,2,0)</f>
        <v>MBO College Maasvallei</v>
      </c>
      <c r="C41" s="95" t="s">
        <v>217</v>
      </c>
      <c r="D41" s="6" t="s">
        <v>268</v>
      </c>
      <c r="E41" s="6"/>
      <c r="F41" s="95" t="s">
        <v>228</v>
      </c>
      <c r="G41" s="95" t="s">
        <v>294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50.15</v>
      </c>
      <c r="N41" s="117">
        <f t="shared" si="13"/>
        <v>50.15</v>
      </c>
      <c r="O41" s="149">
        <f t="shared" si="14"/>
        <v>0</v>
      </c>
      <c r="P41" s="119"/>
      <c r="Q41" s="95" t="s">
        <v>87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>IF(H41="nio","_",(N41/Y41)*VLOOKUP(Q41,Aanpassing_frequenties,3,0))*VLOOKUP(Q41,Aanpassing_frequenties,4,0)</f>
        <v>102.80749999999999</v>
      </c>
      <c r="AB41" s="120">
        <f t="shared" si="4"/>
        <v>0</v>
      </c>
      <c r="AC41" s="119"/>
      <c r="AD41" s="117" t="str">
        <f t="shared" si="5"/>
        <v>_</v>
      </c>
      <c r="AE41" s="120" t="str">
        <f t="shared" si="6"/>
        <v>_</v>
      </c>
      <c r="AF41" s="119"/>
      <c r="AG41" s="117" t="str">
        <f t="shared" si="7"/>
        <v>_</v>
      </c>
      <c r="AH41" s="120" t="str">
        <f t="shared" si="8"/>
        <v>_</v>
      </c>
      <c r="AI41" s="119"/>
      <c r="AJ41" s="117" t="str">
        <f t="shared" si="9"/>
        <v>_</v>
      </c>
      <c r="AK41" s="120" t="str">
        <f t="shared" si="10"/>
        <v>_</v>
      </c>
      <c r="AL41" s="119"/>
      <c r="AM41" s="117">
        <f t="shared" si="11"/>
        <v>102.80749999999999</v>
      </c>
      <c r="AN41" s="120">
        <f t="shared" si="12"/>
        <v>0</v>
      </c>
      <c r="AO41" s="119"/>
      <c r="AS41" s="124"/>
    </row>
    <row r="42" spans="1:45">
      <c r="A42" s="7">
        <v>2</v>
      </c>
      <c r="B42" s="114" t="str">
        <f>VLOOKUP(A42,'Overzicht locaties'!C:D,2,0)</f>
        <v>MBO College Maasvallei</v>
      </c>
      <c r="C42" s="95" t="s">
        <v>217</v>
      </c>
      <c r="D42" s="6"/>
      <c r="E42" s="6"/>
      <c r="F42" s="95" t="s">
        <v>237</v>
      </c>
      <c r="G42" s="95" t="s">
        <v>293</v>
      </c>
      <c r="H42" s="95">
        <v>3</v>
      </c>
      <c r="I42" s="115" t="str">
        <f t="shared" si="0"/>
        <v>Verkeersruimte / Garderobe / Wachtruimte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54.599999999999994</v>
      </c>
      <c r="N42" s="117">
        <f t="shared" si="13"/>
        <v>54.599999999999994</v>
      </c>
      <c r="O42" s="149">
        <f t="shared" si="14"/>
        <v>0</v>
      </c>
      <c r="P42" s="119"/>
      <c r="Q42" s="95" t="s">
        <v>87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>IF(H42="nio","_",(N42/Y42)*VLOOKUP(Q42,Aanpassing_frequenties,3,0))*VLOOKUP(Q42,Aanpassing_frequenties,4,0)</f>
        <v>111.92999999999999</v>
      </c>
      <c r="AB42" s="120">
        <f t="shared" si="4"/>
        <v>0</v>
      </c>
      <c r="AC42" s="119"/>
      <c r="AD42" s="117" t="str">
        <f t="shared" si="5"/>
        <v>_</v>
      </c>
      <c r="AE42" s="120" t="str">
        <f t="shared" si="6"/>
        <v>_</v>
      </c>
      <c r="AF42" s="119"/>
      <c r="AG42" s="117" t="str">
        <f t="shared" si="7"/>
        <v>_</v>
      </c>
      <c r="AH42" s="120" t="str">
        <f t="shared" si="8"/>
        <v>_</v>
      </c>
      <c r="AI42" s="119"/>
      <c r="AJ42" s="117" t="str">
        <f t="shared" si="9"/>
        <v>_</v>
      </c>
      <c r="AK42" s="120" t="str">
        <f t="shared" si="10"/>
        <v>_</v>
      </c>
      <c r="AL42" s="119"/>
      <c r="AM42" s="117">
        <f t="shared" si="11"/>
        <v>111.92999999999999</v>
      </c>
      <c r="AN42" s="120">
        <f t="shared" si="12"/>
        <v>0</v>
      </c>
      <c r="AO42" s="119"/>
      <c r="AS42" s="124"/>
    </row>
    <row r="43" spans="1:45">
      <c r="A43" s="7">
        <v>2</v>
      </c>
      <c r="B43" s="114" t="str">
        <f>VLOOKUP(A43,'Overzicht locaties'!C:D,2,0)</f>
        <v>MBO College Maasvallei</v>
      </c>
      <c r="C43" s="95" t="s">
        <v>217</v>
      </c>
      <c r="D43" s="6" t="s">
        <v>269</v>
      </c>
      <c r="E43" s="6"/>
      <c r="F43" s="95" t="s">
        <v>152</v>
      </c>
      <c r="G43" s="95" t="s">
        <v>293</v>
      </c>
      <c r="H43" s="95">
        <v>2</v>
      </c>
      <c r="I43" s="115" t="str">
        <f t="shared" si="0"/>
        <v>Sanitaire ruimte</v>
      </c>
      <c r="J43" s="95" t="s">
        <v>296</v>
      </c>
      <c r="K43" s="116">
        <v>3</v>
      </c>
      <c r="L43" s="115" t="str">
        <f t="shared" si="1"/>
        <v>Harde vloer zonder polymeer beschermlaag, met behandeling</v>
      </c>
      <c r="M43" s="118">
        <v>6.35</v>
      </c>
      <c r="N43" s="117">
        <f t="shared" si="13"/>
        <v>6.35</v>
      </c>
      <c r="O43" s="149">
        <f t="shared" si="14"/>
        <v>0</v>
      </c>
      <c r="P43" s="119"/>
      <c r="Q43" s="95" t="s">
        <v>86</v>
      </c>
      <c r="R43" s="95"/>
      <c r="S43" s="95"/>
      <c r="T43" s="95"/>
      <c r="U43" s="119"/>
      <c r="V43" s="114" t="str">
        <f t="shared" si="2"/>
        <v>Sanitair</v>
      </c>
      <c r="W43" s="114" t="str">
        <f t="shared" si="3"/>
        <v>AQL 4%</v>
      </c>
      <c r="X43" s="119"/>
      <c r="Y43" s="101">
        <v>100</v>
      </c>
      <c r="Z43" s="119"/>
      <c r="AA43" s="117">
        <f>IF(H43="nio","_",(N43/Y43)*VLOOKUP(Q43,Aanpassing_frequenties,3,0))*VLOOKUP(Q43,Aanpassing_frequenties,4,0)</f>
        <v>26.035</v>
      </c>
      <c r="AB43" s="120">
        <f t="shared" si="4"/>
        <v>0</v>
      </c>
      <c r="AC43" s="119"/>
      <c r="AD43" s="117" t="str">
        <f t="shared" si="5"/>
        <v>_</v>
      </c>
      <c r="AE43" s="120" t="str">
        <f t="shared" si="6"/>
        <v>_</v>
      </c>
      <c r="AF43" s="119"/>
      <c r="AG43" s="117" t="str">
        <f t="shared" si="7"/>
        <v>_</v>
      </c>
      <c r="AH43" s="120" t="str">
        <f t="shared" si="8"/>
        <v>_</v>
      </c>
      <c r="AI43" s="119"/>
      <c r="AJ43" s="117" t="str">
        <f t="shared" si="9"/>
        <v>_</v>
      </c>
      <c r="AK43" s="120" t="str">
        <f t="shared" si="10"/>
        <v>_</v>
      </c>
      <c r="AL43" s="119"/>
      <c r="AM43" s="117">
        <f t="shared" si="11"/>
        <v>26.035</v>
      </c>
      <c r="AN43" s="120">
        <f t="shared" si="12"/>
        <v>0</v>
      </c>
      <c r="AO43" s="119"/>
      <c r="AS43" s="124"/>
    </row>
    <row r="44" spans="1:45">
      <c r="A44" s="7">
        <v>2</v>
      </c>
      <c r="B44" s="114" t="str">
        <f>VLOOKUP(A44,'Overzicht locaties'!C:D,2,0)</f>
        <v>MBO College Maasvallei</v>
      </c>
      <c r="C44" s="95" t="s">
        <v>217</v>
      </c>
      <c r="D44" s="6" t="s">
        <v>270</v>
      </c>
      <c r="E44" s="6"/>
      <c r="F44" s="95" t="s">
        <v>152</v>
      </c>
      <c r="G44" s="95" t="s">
        <v>293</v>
      </c>
      <c r="H44" s="95">
        <v>2</v>
      </c>
      <c r="I44" s="115" t="str">
        <f t="shared" si="0"/>
        <v>Sanitaire ruimte</v>
      </c>
      <c r="J44" s="95" t="s">
        <v>296</v>
      </c>
      <c r="K44" s="116">
        <v>3</v>
      </c>
      <c r="L44" s="115" t="str">
        <f t="shared" si="1"/>
        <v>Harde vloer zonder polymeer beschermlaag, met behandeling</v>
      </c>
      <c r="M44" s="118">
        <v>6.57</v>
      </c>
      <c r="N44" s="117">
        <f t="shared" si="13"/>
        <v>6.57</v>
      </c>
      <c r="O44" s="149">
        <f t="shared" si="14"/>
        <v>0</v>
      </c>
      <c r="P44" s="119"/>
      <c r="Q44" s="95" t="s">
        <v>86</v>
      </c>
      <c r="R44" s="95"/>
      <c r="S44" s="95"/>
      <c r="T44" s="95"/>
      <c r="U44" s="119"/>
      <c r="V44" s="114" t="str">
        <f t="shared" si="2"/>
        <v>Sanitair</v>
      </c>
      <c r="W44" s="114" t="str">
        <f t="shared" si="3"/>
        <v>AQL 4%</v>
      </c>
      <c r="X44" s="119"/>
      <c r="Y44" s="101">
        <v>100</v>
      </c>
      <c r="Z44" s="119"/>
      <c r="AA44" s="117">
        <f>IF(H44="nio","_",(N44/Y44)*VLOOKUP(Q44,Aanpassing_frequenties,3,0))*VLOOKUP(Q44,Aanpassing_frequenties,4,0)</f>
        <v>26.937000000000005</v>
      </c>
      <c r="AB44" s="120">
        <f t="shared" si="4"/>
        <v>0</v>
      </c>
      <c r="AC44" s="119"/>
      <c r="AD44" s="117" t="str">
        <f t="shared" si="5"/>
        <v>_</v>
      </c>
      <c r="AE44" s="120" t="str">
        <f t="shared" si="6"/>
        <v>_</v>
      </c>
      <c r="AF44" s="119"/>
      <c r="AG44" s="117" t="str">
        <f t="shared" si="7"/>
        <v>_</v>
      </c>
      <c r="AH44" s="120" t="str">
        <f t="shared" si="8"/>
        <v>_</v>
      </c>
      <c r="AI44" s="119"/>
      <c r="AJ44" s="117" t="str">
        <f t="shared" si="9"/>
        <v>_</v>
      </c>
      <c r="AK44" s="120" t="str">
        <f t="shared" si="10"/>
        <v>_</v>
      </c>
      <c r="AL44" s="119"/>
      <c r="AM44" s="117">
        <f t="shared" si="11"/>
        <v>26.937000000000005</v>
      </c>
      <c r="AN44" s="120">
        <f t="shared" si="12"/>
        <v>0</v>
      </c>
      <c r="AO44" s="119"/>
      <c r="AS44" s="124"/>
    </row>
    <row r="45" spans="1:45">
      <c r="A45" s="7">
        <v>2</v>
      </c>
      <c r="B45" s="114" t="str">
        <f>VLOOKUP(A45,'Overzicht locaties'!C:D,2,0)</f>
        <v>MBO College Maasvallei</v>
      </c>
      <c r="C45" s="95" t="s">
        <v>217</v>
      </c>
      <c r="D45" s="6" t="s">
        <v>271</v>
      </c>
      <c r="E45" s="6"/>
      <c r="F45" s="95" t="s">
        <v>152</v>
      </c>
      <c r="G45" s="95" t="s">
        <v>293</v>
      </c>
      <c r="H45" s="95">
        <v>2</v>
      </c>
      <c r="I45" s="115" t="str">
        <f t="shared" si="0"/>
        <v>Sanitaire ruimte</v>
      </c>
      <c r="J45" s="95" t="s">
        <v>296</v>
      </c>
      <c r="K45" s="116">
        <v>3</v>
      </c>
      <c r="L45" s="115" t="str">
        <f t="shared" si="1"/>
        <v>Harde vloer zonder polymeer beschermlaag, met behandeling</v>
      </c>
      <c r="M45" s="118">
        <v>6.83</v>
      </c>
      <c r="N45" s="117">
        <f t="shared" si="13"/>
        <v>6.83</v>
      </c>
      <c r="O45" s="149">
        <f t="shared" si="14"/>
        <v>0</v>
      </c>
      <c r="P45" s="119"/>
      <c r="Q45" s="95" t="s">
        <v>86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>IF(H45="nio","_",(N45/Y45)*VLOOKUP(Q45,Aanpassing_frequenties,3,0))*VLOOKUP(Q45,Aanpassing_frequenties,4,0)</f>
        <v>28.003</v>
      </c>
      <c r="AB45" s="120">
        <f t="shared" si="4"/>
        <v>0</v>
      </c>
      <c r="AC45" s="119"/>
      <c r="AD45" s="117" t="str">
        <f t="shared" si="5"/>
        <v>_</v>
      </c>
      <c r="AE45" s="120" t="str">
        <f t="shared" si="6"/>
        <v>_</v>
      </c>
      <c r="AF45" s="119"/>
      <c r="AG45" s="117" t="str">
        <f t="shared" si="7"/>
        <v>_</v>
      </c>
      <c r="AH45" s="120" t="str">
        <f t="shared" si="8"/>
        <v>_</v>
      </c>
      <c r="AI45" s="119"/>
      <c r="AJ45" s="117" t="str">
        <f t="shared" si="9"/>
        <v>_</v>
      </c>
      <c r="AK45" s="120" t="str">
        <f t="shared" si="10"/>
        <v>_</v>
      </c>
      <c r="AL45" s="119"/>
      <c r="AM45" s="117">
        <f t="shared" si="11"/>
        <v>28.003</v>
      </c>
      <c r="AN45" s="120">
        <f t="shared" si="12"/>
        <v>0</v>
      </c>
      <c r="AO45" s="119"/>
      <c r="AS45" s="124"/>
    </row>
    <row r="46" spans="1:45">
      <c r="A46" s="7">
        <v>2</v>
      </c>
      <c r="B46" s="114" t="str">
        <f>VLOOKUP(A46,'Overzicht locaties'!C:D,2,0)</f>
        <v>MBO College Maasvallei</v>
      </c>
      <c r="C46" s="95" t="s">
        <v>217</v>
      </c>
      <c r="D46" s="6" t="s">
        <v>272</v>
      </c>
      <c r="E46" s="6"/>
      <c r="F46" s="95" t="s">
        <v>152</v>
      </c>
      <c r="G46" s="95" t="s">
        <v>293</v>
      </c>
      <c r="H46" s="95">
        <v>2</v>
      </c>
      <c r="I46" s="115" t="str">
        <f t="shared" si="0"/>
        <v>Sanitaire ruimte</v>
      </c>
      <c r="J46" s="95" t="s">
        <v>296</v>
      </c>
      <c r="K46" s="116">
        <v>3</v>
      </c>
      <c r="L46" s="115" t="str">
        <f t="shared" si="1"/>
        <v>Harde vloer zonder polymeer beschermlaag, met behandeling</v>
      </c>
      <c r="M46" s="118">
        <v>6.95</v>
      </c>
      <c r="N46" s="117">
        <f t="shared" si="13"/>
        <v>6.95</v>
      </c>
      <c r="O46" s="149">
        <f t="shared" si="14"/>
        <v>0</v>
      </c>
      <c r="P46" s="119"/>
      <c r="Q46" s="95" t="s">
        <v>86</v>
      </c>
      <c r="R46" s="95"/>
      <c r="S46" s="95"/>
      <c r="T46" s="95"/>
      <c r="U46" s="119"/>
      <c r="V46" s="114" t="str">
        <f t="shared" si="2"/>
        <v>Sanitair</v>
      </c>
      <c r="W46" s="114" t="str">
        <f t="shared" si="3"/>
        <v>AQL 4%</v>
      </c>
      <c r="X46" s="119"/>
      <c r="Y46" s="101">
        <v>100</v>
      </c>
      <c r="Z46" s="119"/>
      <c r="AA46" s="117">
        <f>IF(H46="nio","_",(N46/Y46)*VLOOKUP(Q46,Aanpassing_frequenties,3,0))*VLOOKUP(Q46,Aanpassing_frequenties,4,0)</f>
        <v>28.495000000000001</v>
      </c>
      <c r="AB46" s="120">
        <f t="shared" si="4"/>
        <v>0</v>
      </c>
      <c r="AC46" s="119"/>
      <c r="AD46" s="117" t="str">
        <f t="shared" si="5"/>
        <v>_</v>
      </c>
      <c r="AE46" s="120" t="str">
        <f t="shared" si="6"/>
        <v>_</v>
      </c>
      <c r="AF46" s="119"/>
      <c r="AG46" s="117" t="str">
        <f t="shared" si="7"/>
        <v>_</v>
      </c>
      <c r="AH46" s="120" t="str">
        <f t="shared" si="8"/>
        <v>_</v>
      </c>
      <c r="AI46" s="119"/>
      <c r="AJ46" s="117" t="str">
        <f t="shared" si="9"/>
        <v>_</v>
      </c>
      <c r="AK46" s="120" t="str">
        <f t="shared" si="10"/>
        <v>_</v>
      </c>
      <c r="AL46" s="119"/>
      <c r="AM46" s="117">
        <f t="shared" si="11"/>
        <v>28.495000000000001</v>
      </c>
      <c r="AN46" s="120">
        <f t="shared" si="12"/>
        <v>0</v>
      </c>
      <c r="AO46" s="119"/>
      <c r="AS46" s="124"/>
    </row>
    <row r="47" spans="1:45">
      <c r="A47" s="7">
        <v>2</v>
      </c>
      <c r="B47" s="114" t="str">
        <f>VLOOKUP(A47,'Overzicht locaties'!C:D,2,0)</f>
        <v>MBO College Maasvallei</v>
      </c>
      <c r="C47" s="95" t="s">
        <v>217</v>
      </c>
      <c r="D47" s="6" t="s">
        <v>273</v>
      </c>
      <c r="E47" s="6"/>
      <c r="F47" s="95" t="s">
        <v>152</v>
      </c>
      <c r="G47" s="95" t="s">
        <v>293</v>
      </c>
      <c r="H47" s="95">
        <v>2</v>
      </c>
      <c r="I47" s="115" t="str">
        <f t="shared" si="0"/>
        <v>Sanitaire ruimte</v>
      </c>
      <c r="J47" s="95" t="s">
        <v>296</v>
      </c>
      <c r="K47" s="116">
        <v>3</v>
      </c>
      <c r="L47" s="115" t="str">
        <f t="shared" si="1"/>
        <v>Harde vloer zonder polymeer beschermlaag, met behandeling</v>
      </c>
      <c r="M47" s="118">
        <v>3.39</v>
      </c>
      <c r="N47" s="117">
        <f t="shared" si="13"/>
        <v>3.39</v>
      </c>
      <c r="O47" s="149">
        <f t="shared" si="14"/>
        <v>0</v>
      </c>
      <c r="P47" s="119"/>
      <c r="Q47" s="95" t="s">
        <v>86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>IF(H47="nio","_",(N47/Y47)*VLOOKUP(Q47,Aanpassing_frequenties,3,0))*VLOOKUP(Q47,Aanpassing_frequenties,4,0)</f>
        <v>13.898999999999999</v>
      </c>
      <c r="AB47" s="120">
        <f t="shared" si="4"/>
        <v>0</v>
      </c>
      <c r="AC47" s="119"/>
      <c r="AD47" s="117" t="str">
        <f t="shared" si="5"/>
        <v>_</v>
      </c>
      <c r="AE47" s="120" t="str">
        <f t="shared" si="6"/>
        <v>_</v>
      </c>
      <c r="AF47" s="119"/>
      <c r="AG47" s="117" t="str">
        <f t="shared" si="7"/>
        <v>_</v>
      </c>
      <c r="AH47" s="120" t="str">
        <f t="shared" si="8"/>
        <v>_</v>
      </c>
      <c r="AI47" s="119"/>
      <c r="AJ47" s="117" t="str">
        <f t="shared" si="9"/>
        <v>_</v>
      </c>
      <c r="AK47" s="120" t="str">
        <f t="shared" si="10"/>
        <v>_</v>
      </c>
      <c r="AL47" s="119"/>
      <c r="AM47" s="117">
        <f t="shared" si="11"/>
        <v>13.898999999999999</v>
      </c>
      <c r="AN47" s="120">
        <f t="shared" si="12"/>
        <v>0</v>
      </c>
      <c r="AO47" s="119"/>
      <c r="AS47" s="124"/>
    </row>
    <row r="48" spans="1:45">
      <c r="A48" s="7">
        <v>2</v>
      </c>
      <c r="B48" s="114" t="str">
        <f>VLOOKUP(A48,'Overzicht locaties'!C:D,2,0)</f>
        <v>MBO College Maasvallei</v>
      </c>
      <c r="C48" s="95" t="s">
        <v>217</v>
      </c>
      <c r="D48" s="6" t="s">
        <v>274</v>
      </c>
      <c r="E48" s="6"/>
      <c r="F48" s="95" t="s">
        <v>152</v>
      </c>
      <c r="G48" s="95" t="s">
        <v>293</v>
      </c>
      <c r="H48" s="95">
        <v>2</v>
      </c>
      <c r="I48" s="115" t="str">
        <f t="shared" si="0"/>
        <v>Sanitaire ruimte</v>
      </c>
      <c r="J48" s="95" t="s">
        <v>295</v>
      </c>
      <c r="K48" s="116">
        <v>2</v>
      </c>
      <c r="L48" s="115" t="str">
        <f t="shared" si="1"/>
        <v>Harde vloeren zonder extra behandeling</v>
      </c>
      <c r="M48" s="118">
        <v>6.5170000000000003</v>
      </c>
      <c r="N48" s="117">
        <f t="shared" si="13"/>
        <v>6.5170000000000003</v>
      </c>
      <c r="O48" s="149">
        <f t="shared" si="14"/>
        <v>0</v>
      </c>
      <c r="P48" s="119"/>
      <c r="Q48" s="95" t="s">
        <v>86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>IF(H48="nio","_",(N48/Y48)*VLOOKUP(Q48,Aanpassing_frequenties,3,0))*VLOOKUP(Q48,Aanpassing_frequenties,4,0)</f>
        <v>26.719700000000003</v>
      </c>
      <c r="AB48" s="120">
        <f t="shared" si="4"/>
        <v>0</v>
      </c>
      <c r="AC48" s="119"/>
      <c r="AD48" s="117" t="str">
        <f t="shared" si="5"/>
        <v>_</v>
      </c>
      <c r="AE48" s="120" t="str">
        <f t="shared" si="6"/>
        <v>_</v>
      </c>
      <c r="AF48" s="119"/>
      <c r="AG48" s="117" t="str">
        <f t="shared" si="7"/>
        <v>_</v>
      </c>
      <c r="AH48" s="120" t="str">
        <f t="shared" si="8"/>
        <v>_</v>
      </c>
      <c r="AI48" s="119"/>
      <c r="AJ48" s="117" t="str">
        <f t="shared" si="9"/>
        <v>_</v>
      </c>
      <c r="AK48" s="120" t="str">
        <f t="shared" si="10"/>
        <v>_</v>
      </c>
      <c r="AL48" s="119"/>
      <c r="AM48" s="117">
        <f t="shared" si="11"/>
        <v>26.719700000000003</v>
      </c>
      <c r="AN48" s="120">
        <f t="shared" si="12"/>
        <v>0</v>
      </c>
      <c r="AO48" s="119"/>
      <c r="AS48" s="124"/>
    </row>
    <row r="49" spans="1:45">
      <c r="A49" s="7">
        <v>2</v>
      </c>
      <c r="B49" s="114" t="str">
        <f>VLOOKUP(A49,'Overzicht locaties'!C:D,2,0)</f>
        <v>MBO College Maasvallei</v>
      </c>
      <c r="C49" s="95" t="s">
        <v>217</v>
      </c>
      <c r="D49" s="6"/>
      <c r="E49" s="6"/>
      <c r="F49" s="95" t="s">
        <v>238</v>
      </c>
      <c r="G49" s="95" t="s">
        <v>293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18</v>
      </c>
      <c r="N49" s="117">
        <f t="shared" si="13"/>
        <v>18</v>
      </c>
      <c r="O49" s="149">
        <f t="shared" si="14"/>
        <v>0</v>
      </c>
      <c r="P49" s="119"/>
      <c r="Q49" s="95" t="s">
        <v>87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>IF(H49="nio","_",(N49/Y49)*VLOOKUP(Q49,Aanpassing_frequenties,3,0))*VLOOKUP(Q49,Aanpassing_frequenties,4,0)</f>
        <v>36.9</v>
      </c>
      <c r="AB49" s="120">
        <f t="shared" si="4"/>
        <v>0</v>
      </c>
      <c r="AC49" s="119"/>
      <c r="AD49" s="117" t="str">
        <f t="shared" si="5"/>
        <v>_</v>
      </c>
      <c r="AE49" s="120" t="str">
        <f t="shared" si="6"/>
        <v>_</v>
      </c>
      <c r="AF49" s="119"/>
      <c r="AG49" s="117" t="str">
        <f t="shared" si="7"/>
        <v>_</v>
      </c>
      <c r="AH49" s="120" t="str">
        <f t="shared" si="8"/>
        <v>_</v>
      </c>
      <c r="AI49" s="119"/>
      <c r="AJ49" s="117" t="str">
        <f t="shared" si="9"/>
        <v>_</v>
      </c>
      <c r="AK49" s="120" t="str">
        <f t="shared" si="10"/>
        <v>_</v>
      </c>
      <c r="AL49" s="119"/>
      <c r="AM49" s="117">
        <f t="shared" si="11"/>
        <v>36.9</v>
      </c>
      <c r="AN49" s="120">
        <f t="shared" si="12"/>
        <v>0</v>
      </c>
      <c r="AO49" s="119"/>
      <c r="AS49" s="124"/>
    </row>
    <row r="50" spans="1:45">
      <c r="A50" s="7">
        <v>2</v>
      </c>
      <c r="B50" s="114" t="str">
        <f>VLOOKUP(A50,'Overzicht locaties'!C:D,2,0)</f>
        <v>MBO College Maasvallei</v>
      </c>
      <c r="C50" s="95" t="s">
        <v>217</v>
      </c>
      <c r="D50" s="6"/>
      <c r="E50" s="6"/>
      <c r="F50" s="95" t="s">
        <v>239</v>
      </c>
      <c r="G50" s="95" t="s">
        <v>293</v>
      </c>
      <c r="H50" s="95">
        <v>3</v>
      </c>
      <c r="I50" s="115" t="str">
        <f t="shared" si="0"/>
        <v>Verkeersruimte / Garderobe / Wachtruimte</v>
      </c>
      <c r="J50" s="95" t="s">
        <v>295</v>
      </c>
      <c r="K50" s="116">
        <v>2</v>
      </c>
      <c r="L50" s="115" t="str">
        <f t="shared" si="1"/>
        <v>Harde vloeren zonder extra behandeling</v>
      </c>
      <c r="M50" s="118">
        <v>18</v>
      </c>
      <c r="N50" s="117">
        <f t="shared" si="13"/>
        <v>18</v>
      </c>
      <c r="O50" s="149">
        <f t="shared" si="14"/>
        <v>0</v>
      </c>
      <c r="P50" s="119"/>
      <c r="Q50" s="95" t="s">
        <v>87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>IF(H50="nio","_",(N50/Y50)*VLOOKUP(Q50,Aanpassing_frequenties,3,0))*VLOOKUP(Q50,Aanpassing_frequenties,4,0)</f>
        <v>36.9</v>
      </c>
      <c r="AB50" s="120">
        <f t="shared" si="4"/>
        <v>0</v>
      </c>
      <c r="AC50" s="119"/>
      <c r="AD50" s="117" t="str">
        <f t="shared" si="5"/>
        <v>_</v>
      </c>
      <c r="AE50" s="120" t="str">
        <f t="shared" si="6"/>
        <v>_</v>
      </c>
      <c r="AF50" s="119"/>
      <c r="AG50" s="117" t="str">
        <f t="shared" si="7"/>
        <v>_</v>
      </c>
      <c r="AH50" s="120" t="str">
        <f t="shared" si="8"/>
        <v>_</v>
      </c>
      <c r="AI50" s="119"/>
      <c r="AJ50" s="117" t="str">
        <f t="shared" si="9"/>
        <v>_</v>
      </c>
      <c r="AK50" s="120" t="str">
        <f t="shared" si="10"/>
        <v>_</v>
      </c>
      <c r="AL50" s="119"/>
      <c r="AM50" s="117">
        <f t="shared" si="11"/>
        <v>36.9</v>
      </c>
      <c r="AN50" s="120">
        <f t="shared" si="12"/>
        <v>0</v>
      </c>
      <c r="AO50" s="119"/>
      <c r="AS50" s="124"/>
    </row>
    <row r="51" spans="1:45">
      <c r="A51" s="7">
        <v>2</v>
      </c>
      <c r="B51" s="114" t="str">
        <f>VLOOKUP(A51,'Overzicht locaties'!C:D,2,0)</f>
        <v>MBO College Maasvallei</v>
      </c>
      <c r="C51" s="95" t="s">
        <v>135</v>
      </c>
      <c r="D51" s="6"/>
      <c r="E51" s="6"/>
      <c r="F51" s="95" t="s">
        <v>240</v>
      </c>
      <c r="G51" s="95" t="s">
        <v>293</v>
      </c>
      <c r="H51" s="95">
        <v>3</v>
      </c>
      <c r="I51" s="115" t="str">
        <f t="shared" si="0"/>
        <v>Verkeersruimte / Garderobe / Wachtruimte</v>
      </c>
      <c r="J51" s="95" t="s">
        <v>5</v>
      </c>
      <c r="K51" s="116">
        <v>1</v>
      </c>
      <c r="L51" s="115" t="str">
        <f t="shared" si="1"/>
        <v>Vloerafwerking met polymeer beschermlaag</v>
      </c>
      <c r="M51" s="118">
        <v>76.599999999999994</v>
      </c>
      <c r="N51" s="117">
        <f t="shared" si="13"/>
        <v>76.599999999999994</v>
      </c>
      <c r="O51" s="149">
        <f t="shared" si="14"/>
        <v>0</v>
      </c>
      <c r="P51" s="119"/>
      <c r="Q51" s="95" t="s">
        <v>87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>IF(H51="nio","_",(N51/Y51)*VLOOKUP(Q51,Aanpassing_frequenties,3,0))*VLOOKUP(Q51,Aanpassing_frequenties,4,0)</f>
        <v>157.02999999999997</v>
      </c>
      <c r="AB51" s="120">
        <f t="shared" si="4"/>
        <v>0</v>
      </c>
      <c r="AC51" s="119"/>
      <c r="AD51" s="117" t="str">
        <f t="shared" si="5"/>
        <v>_</v>
      </c>
      <c r="AE51" s="120" t="str">
        <f t="shared" si="6"/>
        <v>_</v>
      </c>
      <c r="AF51" s="119"/>
      <c r="AG51" s="117" t="str">
        <f t="shared" si="7"/>
        <v>_</v>
      </c>
      <c r="AH51" s="120" t="str">
        <f t="shared" si="8"/>
        <v>_</v>
      </c>
      <c r="AI51" s="119"/>
      <c r="AJ51" s="117" t="str">
        <f t="shared" si="9"/>
        <v>_</v>
      </c>
      <c r="AK51" s="120" t="str">
        <f t="shared" si="10"/>
        <v>_</v>
      </c>
      <c r="AL51" s="119"/>
      <c r="AM51" s="117">
        <f t="shared" si="11"/>
        <v>157.02999999999997</v>
      </c>
      <c r="AN51" s="120">
        <f t="shared" si="12"/>
        <v>0</v>
      </c>
      <c r="AO51" s="119"/>
      <c r="AS51" s="124"/>
    </row>
    <row r="52" spans="1:45">
      <c r="A52" s="7">
        <v>2</v>
      </c>
      <c r="B52" s="114" t="str">
        <f>VLOOKUP(A52,'Overzicht locaties'!C:D,2,0)</f>
        <v>MBO College Maasvallei</v>
      </c>
      <c r="C52" s="95" t="s">
        <v>135</v>
      </c>
      <c r="D52" s="6" t="s">
        <v>175</v>
      </c>
      <c r="E52" s="6"/>
      <c r="F52" s="95" t="s">
        <v>228</v>
      </c>
      <c r="G52" s="95" t="s">
        <v>294</v>
      </c>
      <c r="H52" s="95">
        <v>6</v>
      </c>
      <c r="I52" s="115" t="str">
        <f t="shared" si="0"/>
        <v>Leslokalen theorie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50.4</v>
      </c>
      <c r="N52" s="117">
        <f t="shared" si="13"/>
        <v>50.4</v>
      </c>
      <c r="O52" s="149">
        <f t="shared" si="14"/>
        <v>0</v>
      </c>
      <c r="P52" s="119"/>
      <c r="Q52" s="95" t="s">
        <v>87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>IF(H52="nio","_",(N52/Y52)*VLOOKUP(Q52,Aanpassing_frequenties,3,0))*VLOOKUP(Q52,Aanpassing_frequenties,4,0)</f>
        <v>103.32000000000001</v>
      </c>
      <c r="AB52" s="120">
        <f t="shared" si="4"/>
        <v>0</v>
      </c>
      <c r="AC52" s="119"/>
      <c r="AD52" s="117" t="str">
        <f t="shared" si="5"/>
        <v>_</v>
      </c>
      <c r="AE52" s="120" t="str">
        <f t="shared" si="6"/>
        <v>_</v>
      </c>
      <c r="AF52" s="119"/>
      <c r="AG52" s="117" t="str">
        <f t="shared" si="7"/>
        <v>_</v>
      </c>
      <c r="AH52" s="120" t="str">
        <f t="shared" si="8"/>
        <v>_</v>
      </c>
      <c r="AI52" s="119"/>
      <c r="AJ52" s="117" t="str">
        <f t="shared" si="9"/>
        <v>_</v>
      </c>
      <c r="AK52" s="120" t="str">
        <f t="shared" si="10"/>
        <v>_</v>
      </c>
      <c r="AL52" s="119"/>
      <c r="AM52" s="117">
        <f t="shared" si="11"/>
        <v>103.32000000000001</v>
      </c>
      <c r="AN52" s="120">
        <f t="shared" si="12"/>
        <v>0</v>
      </c>
      <c r="AO52" s="119"/>
      <c r="AS52" s="124"/>
    </row>
    <row r="53" spans="1:45">
      <c r="A53" s="7">
        <v>2</v>
      </c>
      <c r="B53" s="114" t="str">
        <f>VLOOKUP(A53,'Overzicht locaties'!C:D,2,0)</f>
        <v>MBO College Maasvallei</v>
      </c>
      <c r="C53" s="95" t="s">
        <v>135</v>
      </c>
      <c r="D53" s="6" t="s">
        <v>184</v>
      </c>
      <c r="E53" s="6"/>
      <c r="F53" s="95" t="s">
        <v>228</v>
      </c>
      <c r="G53" s="95" t="s">
        <v>294</v>
      </c>
      <c r="H53" s="95">
        <v>6</v>
      </c>
      <c r="I53" s="115" t="str">
        <f t="shared" si="0"/>
        <v>Leslokalen theorie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50.4</v>
      </c>
      <c r="N53" s="117">
        <f t="shared" si="13"/>
        <v>50.4</v>
      </c>
      <c r="O53" s="149">
        <f t="shared" si="14"/>
        <v>0</v>
      </c>
      <c r="P53" s="119"/>
      <c r="Q53" s="95" t="s">
        <v>87</v>
      </c>
      <c r="R53" s="95"/>
      <c r="S53" s="95"/>
      <c r="T53" s="95"/>
      <c r="U53" s="119"/>
      <c r="V53" s="114" t="str">
        <f t="shared" si="2"/>
        <v>Les</v>
      </c>
      <c r="W53" s="114" t="str">
        <f t="shared" si="3"/>
        <v>AQL 7%</v>
      </c>
      <c r="X53" s="119"/>
      <c r="Y53" s="101">
        <v>100</v>
      </c>
      <c r="Z53" s="119"/>
      <c r="AA53" s="117">
        <f>IF(H53="nio","_",(N53/Y53)*VLOOKUP(Q53,Aanpassing_frequenties,3,0))*VLOOKUP(Q53,Aanpassing_frequenties,4,0)</f>
        <v>103.32000000000001</v>
      </c>
      <c r="AB53" s="120">
        <f t="shared" si="4"/>
        <v>0</v>
      </c>
      <c r="AC53" s="119"/>
      <c r="AD53" s="117" t="str">
        <f t="shared" si="5"/>
        <v>_</v>
      </c>
      <c r="AE53" s="120" t="str">
        <f t="shared" si="6"/>
        <v>_</v>
      </c>
      <c r="AF53" s="119"/>
      <c r="AG53" s="117" t="str">
        <f t="shared" si="7"/>
        <v>_</v>
      </c>
      <c r="AH53" s="120" t="str">
        <f t="shared" si="8"/>
        <v>_</v>
      </c>
      <c r="AI53" s="119"/>
      <c r="AJ53" s="117" t="str">
        <f t="shared" si="9"/>
        <v>_</v>
      </c>
      <c r="AK53" s="120" t="str">
        <f t="shared" si="10"/>
        <v>_</v>
      </c>
      <c r="AL53" s="119"/>
      <c r="AM53" s="117">
        <f t="shared" si="11"/>
        <v>103.32000000000001</v>
      </c>
      <c r="AN53" s="120">
        <f t="shared" si="12"/>
        <v>0</v>
      </c>
      <c r="AO53" s="119"/>
      <c r="AS53" s="124"/>
    </row>
    <row r="54" spans="1:45">
      <c r="A54" s="7">
        <v>2</v>
      </c>
      <c r="B54" s="114" t="str">
        <f>VLOOKUP(A54,'Overzicht locaties'!C:D,2,0)</f>
        <v>MBO College Maasvallei</v>
      </c>
      <c r="C54" s="95" t="s">
        <v>135</v>
      </c>
      <c r="D54" s="6" t="s">
        <v>275</v>
      </c>
      <c r="E54" s="6"/>
      <c r="F54" s="95" t="s">
        <v>228</v>
      </c>
      <c r="G54" s="95" t="s">
        <v>294</v>
      </c>
      <c r="H54" s="95">
        <v>6</v>
      </c>
      <c r="I54" s="115" t="str">
        <f t="shared" si="0"/>
        <v>Leslokalen theorie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50.4</v>
      </c>
      <c r="N54" s="117">
        <f t="shared" si="13"/>
        <v>50.4</v>
      </c>
      <c r="O54" s="149">
        <f t="shared" si="14"/>
        <v>0</v>
      </c>
      <c r="P54" s="119"/>
      <c r="Q54" s="95" t="s">
        <v>87</v>
      </c>
      <c r="R54" s="95"/>
      <c r="S54" s="95"/>
      <c r="T54" s="95"/>
      <c r="U54" s="119"/>
      <c r="V54" s="114" t="str">
        <f t="shared" si="2"/>
        <v>Les</v>
      </c>
      <c r="W54" s="114" t="str">
        <f t="shared" si="3"/>
        <v>AQL 7%</v>
      </c>
      <c r="X54" s="119"/>
      <c r="Y54" s="101">
        <v>100</v>
      </c>
      <c r="Z54" s="119"/>
      <c r="AA54" s="117">
        <f>IF(H54="nio","_",(N54/Y54)*VLOOKUP(Q54,Aanpassing_frequenties,3,0))*VLOOKUP(Q54,Aanpassing_frequenties,4,0)</f>
        <v>103.32000000000001</v>
      </c>
      <c r="AB54" s="120">
        <f t="shared" si="4"/>
        <v>0</v>
      </c>
      <c r="AC54" s="119"/>
      <c r="AD54" s="117" t="str">
        <f t="shared" si="5"/>
        <v>_</v>
      </c>
      <c r="AE54" s="120" t="str">
        <f t="shared" si="6"/>
        <v>_</v>
      </c>
      <c r="AF54" s="119"/>
      <c r="AG54" s="117" t="str">
        <f t="shared" si="7"/>
        <v>_</v>
      </c>
      <c r="AH54" s="120" t="str">
        <f t="shared" si="8"/>
        <v>_</v>
      </c>
      <c r="AI54" s="119"/>
      <c r="AJ54" s="117" t="str">
        <f t="shared" si="9"/>
        <v>_</v>
      </c>
      <c r="AK54" s="120" t="str">
        <f t="shared" si="10"/>
        <v>_</v>
      </c>
      <c r="AL54" s="119"/>
      <c r="AM54" s="117">
        <f t="shared" si="11"/>
        <v>103.32000000000001</v>
      </c>
      <c r="AN54" s="120">
        <f t="shared" si="12"/>
        <v>0</v>
      </c>
      <c r="AO54" s="119"/>
      <c r="AS54" s="124"/>
    </row>
    <row r="55" spans="1:45">
      <c r="A55" s="7">
        <v>2</v>
      </c>
      <c r="B55" s="114" t="str">
        <f>VLOOKUP(A55,'Overzicht locaties'!C:D,2,0)</f>
        <v>MBO College Maasvallei</v>
      </c>
      <c r="C55" s="95" t="s">
        <v>135</v>
      </c>
      <c r="D55" s="6" t="s">
        <v>276</v>
      </c>
      <c r="E55" s="6"/>
      <c r="F55" s="95" t="s">
        <v>228</v>
      </c>
      <c r="G55" s="95" t="s">
        <v>294</v>
      </c>
      <c r="H55" s="95">
        <v>6</v>
      </c>
      <c r="I55" s="115" t="str">
        <f t="shared" si="0"/>
        <v>Leslokalen theorie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44.8</v>
      </c>
      <c r="N55" s="117">
        <f t="shared" si="13"/>
        <v>44.8</v>
      </c>
      <c r="O55" s="149">
        <f t="shared" si="14"/>
        <v>0</v>
      </c>
      <c r="P55" s="119"/>
      <c r="Q55" s="95" t="s">
        <v>87</v>
      </c>
      <c r="R55" s="95"/>
      <c r="S55" s="95"/>
      <c r="T55" s="95"/>
      <c r="U55" s="119"/>
      <c r="V55" s="114" t="str">
        <f t="shared" si="2"/>
        <v>Les</v>
      </c>
      <c r="W55" s="114" t="str">
        <f t="shared" si="3"/>
        <v>AQL 7%</v>
      </c>
      <c r="X55" s="119"/>
      <c r="Y55" s="101">
        <v>100</v>
      </c>
      <c r="Z55" s="119"/>
      <c r="AA55" s="117">
        <f>IF(H55="nio","_",(N55/Y55)*VLOOKUP(Q55,Aanpassing_frequenties,3,0))*VLOOKUP(Q55,Aanpassing_frequenties,4,0)</f>
        <v>91.839999999999989</v>
      </c>
      <c r="AB55" s="120">
        <f t="shared" si="4"/>
        <v>0</v>
      </c>
      <c r="AC55" s="119"/>
      <c r="AD55" s="117" t="str">
        <f t="shared" si="5"/>
        <v>_</v>
      </c>
      <c r="AE55" s="120" t="str">
        <f t="shared" si="6"/>
        <v>_</v>
      </c>
      <c r="AF55" s="119"/>
      <c r="AG55" s="117" t="str">
        <f t="shared" si="7"/>
        <v>_</v>
      </c>
      <c r="AH55" s="120" t="str">
        <f t="shared" si="8"/>
        <v>_</v>
      </c>
      <c r="AI55" s="119"/>
      <c r="AJ55" s="117" t="str">
        <f t="shared" si="9"/>
        <v>_</v>
      </c>
      <c r="AK55" s="120" t="str">
        <f t="shared" si="10"/>
        <v>_</v>
      </c>
      <c r="AL55" s="119"/>
      <c r="AM55" s="117">
        <f t="shared" si="11"/>
        <v>91.839999999999989</v>
      </c>
      <c r="AN55" s="120">
        <f t="shared" si="12"/>
        <v>0</v>
      </c>
      <c r="AO55" s="119"/>
      <c r="AS55" s="124"/>
    </row>
    <row r="56" spans="1:45">
      <c r="A56" s="7">
        <v>2</v>
      </c>
      <c r="B56" s="114" t="str">
        <f>VLOOKUP(A56,'Overzicht locaties'!C:D,2,0)</f>
        <v>MBO College Maasvallei</v>
      </c>
      <c r="C56" s="95" t="s">
        <v>135</v>
      </c>
      <c r="D56" s="6" t="s">
        <v>277</v>
      </c>
      <c r="E56" s="6"/>
      <c r="F56" s="95" t="s">
        <v>159</v>
      </c>
      <c r="G56" s="95" t="s">
        <v>294</v>
      </c>
      <c r="H56" s="95">
        <v>1</v>
      </c>
      <c r="I56" s="115" t="str">
        <f t="shared" si="0"/>
        <v xml:space="preserve">Kantoorruimte / vergaderruimte </v>
      </c>
      <c r="J56" s="95" t="s">
        <v>297</v>
      </c>
      <c r="K56" s="116">
        <v>2</v>
      </c>
      <c r="L56" s="115" t="str">
        <f t="shared" si="1"/>
        <v>Harde vloeren zonder extra behandeling</v>
      </c>
      <c r="M56" s="118">
        <v>24.55</v>
      </c>
      <c r="N56" s="117">
        <f t="shared" si="13"/>
        <v>24.55</v>
      </c>
      <c r="O56" s="149">
        <f t="shared" si="14"/>
        <v>0</v>
      </c>
      <c r="P56" s="119"/>
      <c r="Q56" s="95" t="s">
        <v>87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>IF(H56="nio","_",(N56/Y56)*VLOOKUP(Q56,Aanpassing_frequenties,3,0))*VLOOKUP(Q56,Aanpassing_frequenties,4,0)</f>
        <v>50.327500000000001</v>
      </c>
      <c r="AB56" s="120">
        <f t="shared" si="4"/>
        <v>0</v>
      </c>
      <c r="AC56" s="119"/>
      <c r="AD56" s="117" t="str">
        <f t="shared" si="5"/>
        <v>_</v>
      </c>
      <c r="AE56" s="120" t="str">
        <f t="shared" si="6"/>
        <v>_</v>
      </c>
      <c r="AF56" s="119"/>
      <c r="AG56" s="117" t="str">
        <f t="shared" si="7"/>
        <v>_</v>
      </c>
      <c r="AH56" s="120" t="str">
        <f t="shared" si="8"/>
        <v>_</v>
      </c>
      <c r="AI56" s="119"/>
      <c r="AJ56" s="117" t="str">
        <f t="shared" si="9"/>
        <v>_</v>
      </c>
      <c r="AK56" s="120" t="str">
        <f t="shared" si="10"/>
        <v>_</v>
      </c>
      <c r="AL56" s="119"/>
      <c r="AM56" s="117">
        <f t="shared" si="11"/>
        <v>50.327500000000001</v>
      </c>
      <c r="AN56" s="120">
        <f t="shared" si="12"/>
        <v>0</v>
      </c>
      <c r="AO56" s="119"/>
      <c r="AS56" s="124"/>
    </row>
    <row r="57" spans="1:45">
      <c r="A57" s="7">
        <v>2</v>
      </c>
      <c r="B57" s="114" t="str">
        <f>VLOOKUP(A57,'Overzicht locaties'!C:D,2,0)</f>
        <v>MBO College Maasvallei</v>
      </c>
      <c r="C57" s="95" t="s">
        <v>135</v>
      </c>
      <c r="D57" s="6" t="s">
        <v>278</v>
      </c>
      <c r="E57" s="6"/>
      <c r="F57" s="95" t="s">
        <v>159</v>
      </c>
      <c r="G57" s="95" t="s">
        <v>294</v>
      </c>
      <c r="H57" s="95">
        <v>1</v>
      </c>
      <c r="I57" s="115" t="str">
        <f t="shared" si="0"/>
        <v xml:space="preserve">Kantoorruimte / vergaderruimte </v>
      </c>
      <c r="J57" s="95" t="s">
        <v>297</v>
      </c>
      <c r="K57" s="116">
        <v>2</v>
      </c>
      <c r="L57" s="115" t="str">
        <f t="shared" si="1"/>
        <v>Harde vloeren zonder extra behandeling</v>
      </c>
      <c r="M57" s="118">
        <v>24.7</v>
      </c>
      <c r="N57" s="117">
        <f t="shared" si="13"/>
        <v>24.7</v>
      </c>
      <c r="O57" s="149">
        <f t="shared" si="14"/>
        <v>0</v>
      </c>
      <c r="P57" s="119"/>
      <c r="Q57" s="95" t="s">
        <v>87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>IF(H57="nio","_",(N57/Y57)*VLOOKUP(Q57,Aanpassing_frequenties,3,0))*VLOOKUP(Q57,Aanpassing_frequenties,4,0)</f>
        <v>50.634999999999998</v>
      </c>
      <c r="AB57" s="120">
        <f t="shared" si="4"/>
        <v>0</v>
      </c>
      <c r="AC57" s="119"/>
      <c r="AD57" s="117" t="str">
        <f t="shared" si="5"/>
        <v>_</v>
      </c>
      <c r="AE57" s="120" t="str">
        <f t="shared" si="6"/>
        <v>_</v>
      </c>
      <c r="AF57" s="119"/>
      <c r="AG57" s="117" t="str">
        <f t="shared" si="7"/>
        <v>_</v>
      </c>
      <c r="AH57" s="120" t="str">
        <f t="shared" si="8"/>
        <v>_</v>
      </c>
      <c r="AI57" s="119"/>
      <c r="AJ57" s="117" t="str">
        <f t="shared" si="9"/>
        <v>_</v>
      </c>
      <c r="AK57" s="120" t="str">
        <f t="shared" si="10"/>
        <v>_</v>
      </c>
      <c r="AL57" s="119"/>
      <c r="AM57" s="117">
        <f t="shared" si="11"/>
        <v>50.634999999999998</v>
      </c>
      <c r="AN57" s="120">
        <f t="shared" si="12"/>
        <v>0</v>
      </c>
      <c r="AO57" s="119"/>
      <c r="AS57" s="124"/>
    </row>
    <row r="58" spans="1:45">
      <c r="A58" s="7">
        <v>2</v>
      </c>
      <c r="B58" s="114" t="str">
        <f>VLOOKUP(A58,'Overzicht locaties'!C:D,2,0)</f>
        <v>MBO College Maasvallei</v>
      </c>
      <c r="C58" s="95" t="s">
        <v>135</v>
      </c>
      <c r="D58" s="6" t="s">
        <v>279</v>
      </c>
      <c r="E58" s="6"/>
      <c r="F58" s="95" t="s">
        <v>152</v>
      </c>
      <c r="G58" s="95" t="s">
        <v>293</v>
      </c>
      <c r="H58" s="95">
        <v>2</v>
      </c>
      <c r="I58" s="115" t="str">
        <f t="shared" si="0"/>
        <v>Sanitaire ruimte</v>
      </c>
      <c r="J58" s="95" t="s">
        <v>295</v>
      </c>
      <c r="K58" s="116">
        <v>2</v>
      </c>
      <c r="L58" s="115" t="str">
        <f t="shared" si="1"/>
        <v>Harde vloeren zonder extra behandeling</v>
      </c>
      <c r="M58" s="118">
        <v>13.65</v>
      </c>
      <c r="N58" s="117">
        <f t="shared" si="13"/>
        <v>13.65</v>
      </c>
      <c r="O58" s="149">
        <f t="shared" si="14"/>
        <v>0</v>
      </c>
      <c r="P58" s="119"/>
      <c r="Q58" s="95" t="s">
        <v>86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>IF(H58="nio","_",(N58/Y58)*VLOOKUP(Q58,Aanpassing_frequenties,3,0))*VLOOKUP(Q58,Aanpassing_frequenties,4,0)</f>
        <v>55.965000000000003</v>
      </c>
      <c r="AB58" s="120">
        <f t="shared" si="4"/>
        <v>0</v>
      </c>
      <c r="AC58" s="119"/>
      <c r="AD58" s="117" t="str">
        <f t="shared" si="5"/>
        <v>_</v>
      </c>
      <c r="AE58" s="120" t="str">
        <f t="shared" si="6"/>
        <v>_</v>
      </c>
      <c r="AF58" s="119"/>
      <c r="AG58" s="117" t="str">
        <f t="shared" si="7"/>
        <v>_</v>
      </c>
      <c r="AH58" s="120" t="str">
        <f t="shared" si="8"/>
        <v>_</v>
      </c>
      <c r="AI58" s="119"/>
      <c r="AJ58" s="117" t="str">
        <f t="shared" si="9"/>
        <v>_</v>
      </c>
      <c r="AK58" s="120" t="str">
        <f t="shared" si="10"/>
        <v>_</v>
      </c>
      <c r="AL58" s="119"/>
      <c r="AM58" s="117">
        <f t="shared" si="11"/>
        <v>55.965000000000003</v>
      </c>
      <c r="AN58" s="120">
        <f t="shared" si="12"/>
        <v>0</v>
      </c>
      <c r="AO58" s="119"/>
      <c r="AS58" s="124"/>
    </row>
    <row r="59" spans="1:45">
      <c r="A59" s="7">
        <v>2</v>
      </c>
      <c r="B59" s="114" t="str">
        <f>VLOOKUP(A59,'Overzicht locaties'!C:D,2,0)</f>
        <v>MBO College Maasvallei</v>
      </c>
      <c r="C59" s="95" t="s">
        <v>135</v>
      </c>
      <c r="D59" s="6"/>
      <c r="E59" s="6"/>
      <c r="F59" s="95" t="s">
        <v>241</v>
      </c>
      <c r="G59" s="95" t="s">
        <v>293</v>
      </c>
      <c r="H59" s="95">
        <v>3</v>
      </c>
      <c r="I59" s="115" t="str">
        <f t="shared" si="0"/>
        <v>Verkeersruimte / Garderobe / Wachtruimte</v>
      </c>
      <c r="J59" s="95" t="s">
        <v>295</v>
      </c>
      <c r="K59" s="116">
        <v>2</v>
      </c>
      <c r="L59" s="115" t="str">
        <f t="shared" si="1"/>
        <v>Harde vloeren zonder extra behandeling</v>
      </c>
      <c r="M59" s="118">
        <v>18</v>
      </c>
      <c r="N59" s="117">
        <f t="shared" si="13"/>
        <v>18</v>
      </c>
      <c r="O59" s="149">
        <f t="shared" si="14"/>
        <v>0</v>
      </c>
      <c r="P59" s="119"/>
      <c r="Q59" s="95" t="s">
        <v>87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>IF(H59="nio","_",(N59/Y59)*VLOOKUP(Q59,Aanpassing_frequenties,3,0))*VLOOKUP(Q59,Aanpassing_frequenties,4,0)</f>
        <v>36.9</v>
      </c>
      <c r="AB59" s="120">
        <f t="shared" si="4"/>
        <v>0</v>
      </c>
      <c r="AC59" s="119"/>
      <c r="AD59" s="117" t="str">
        <f t="shared" si="5"/>
        <v>_</v>
      </c>
      <c r="AE59" s="120" t="str">
        <f t="shared" si="6"/>
        <v>_</v>
      </c>
      <c r="AF59" s="119"/>
      <c r="AG59" s="117" t="str">
        <f t="shared" si="7"/>
        <v>_</v>
      </c>
      <c r="AH59" s="120" t="str">
        <f t="shared" si="8"/>
        <v>_</v>
      </c>
      <c r="AI59" s="119"/>
      <c r="AJ59" s="117" t="str">
        <f t="shared" si="9"/>
        <v>_</v>
      </c>
      <c r="AK59" s="120" t="str">
        <f t="shared" si="10"/>
        <v>_</v>
      </c>
      <c r="AL59" s="119"/>
      <c r="AM59" s="117">
        <f t="shared" si="11"/>
        <v>36.9</v>
      </c>
      <c r="AN59" s="120">
        <f t="shared" si="12"/>
        <v>0</v>
      </c>
      <c r="AO59" s="119"/>
      <c r="AS59" s="124"/>
    </row>
    <row r="60" spans="1:45">
      <c r="A60" s="7">
        <v>2</v>
      </c>
      <c r="B60" s="114" t="str">
        <f>VLOOKUP(A60,'Overzicht locaties'!C:D,2,0)</f>
        <v>MBO College Maasvallei</v>
      </c>
      <c r="C60" s="95" t="s">
        <v>135</v>
      </c>
      <c r="D60" s="6"/>
      <c r="E60" s="6"/>
      <c r="F60" s="95" t="s">
        <v>242</v>
      </c>
      <c r="G60" s="95" t="s">
        <v>293</v>
      </c>
      <c r="H60" s="95">
        <v>3</v>
      </c>
      <c r="I60" s="115" t="str">
        <f t="shared" si="0"/>
        <v>Verkeersruimte / Garderobe / Wachtruimte</v>
      </c>
      <c r="J60" s="95" t="s">
        <v>295</v>
      </c>
      <c r="K60" s="116">
        <v>2</v>
      </c>
      <c r="L60" s="115" t="str">
        <f t="shared" si="1"/>
        <v>Harde vloeren zonder extra behandeling</v>
      </c>
      <c r="M60" s="118">
        <v>18</v>
      </c>
      <c r="N60" s="117">
        <f t="shared" si="13"/>
        <v>18</v>
      </c>
      <c r="O60" s="149">
        <f t="shared" si="14"/>
        <v>0</v>
      </c>
      <c r="P60" s="119"/>
      <c r="Q60" s="95" t="s">
        <v>87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>IF(H60="nio","_",(N60/Y60)*VLOOKUP(Q60,Aanpassing_frequenties,3,0))*VLOOKUP(Q60,Aanpassing_frequenties,4,0)</f>
        <v>36.9</v>
      </c>
      <c r="AB60" s="120">
        <f t="shared" si="4"/>
        <v>0</v>
      </c>
      <c r="AC60" s="119"/>
      <c r="AD60" s="117" t="str">
        <f t="shared" si="5"/>
        <v>_</v>
      </c>
      <c r="AE60" s="120" t="str">
        <f t="shared" si="6"/>
        <v>_</v>
      </c>
      <c r="AF60" s="119"/>
      <c r="AG60" s="117" t="str">
        <f t="shared" si="7"/>
        <v>_</v>
      </c>
      <c r="AH60" s="120" t="str">
        <f t="shared" si="8"/>
        <v>_</v>
      </c>
      <c r="AI60" s="119"/>
      <c r="AJ60" s="117" t="str">
        <f t="shared" si="9"/>
        <v>_</v>
      </c>
      <c r="AK60" s="120" t="str">
        <f t="shared" si="10"/>
        <v>_</v>
      </c>
      <c r="AL60" s="119"/>
      <c r="AM60" s="117">
        <f t="shared" si="11"/>
        <v>36.9</v>
      </c>
      <c r="AN60" s="120">
        <f t="shared" si="12"/>
        <v>0</v>
      </c>
      <c r="AO60" s="119"/>
      <c r="AS60" s="124"/>
    </row>
    <row r="61" spans="1:45">
      <c r="A61" s="7">
        <v>2</v>
      </c>
      <c r="B61" s="114" t="str">
        <f>VLOOKUP(A61,'Overzicht locaties'!C:D,2,0)</f>
        <v>MBO College Maasvallei</v>
      </c>
      <c r="C61" s="95" t="s">
        <v>171</v>
      </c>
      <c r="D61" s="6" t="s">
        <v>280</v>
      </c>
      <c r="E61" s="6"/>
      <c r="F61" s="95" t="s">
        <v>240</v>
      </c>
      <c r="G61" s="95" t="s">
        <v>293</v>
      </c>
      <c r="H61" s="95">
        <v>3</v>
      </c>
      <c r="I61" s="115" t="str">
        <f t="shared" si="0"/>
        <v>Verkeersruimte / Garderobe / Wachtruimte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76.599999999999994</v>
      </c>
      <c r="N61" s="117">
        <f t="shared" si="13"/>
        <v>76.599999999999994</v>
      </c>
      <c r="O61" s="149">
        <f t="shared" si="14"/>
        <v>0</v>
      </c>
      <c r="P61" s="119"/>
      <c r="Q61" s="95" t="s">
        <v>87</v>
      </c>
      <c r="R61" s="95"/>
      <c r="S61" s="95"/>
      <c r="T61" s="95"/>
      <c r="U61" s="119"/>
      <c r="V61" s="114" t="str">
        <f t="shared" si="2"/>
        <v>Verkeer</v>
      </c>
      <c r="W61" s="114" t="str">
        <f t="shared" si="3"/>
        <v>AQL 7%</v>
      </c>
      <c r="X61" s="119"/>
      <c r="Y61" s="101">
        <v>100</v>
      </c>
      <c r="Z61" s="119"/>
      <c r="AA61" s="117">
        <f>IF(H61="nio","_",(N61/Y61)*VLOOKUP(Q61,Aanpassing_frequenties,3,0))*VLOOKUP(Q61,Aanpassing_frequenties,4,0)</f>
        <v>157.02999999999997</v>
      </c>
      <c r="AB61" s="120">
        <f t="shared" si="4"/>
        <v>0</v>
      </c>
      <c r="AC61" s="119"/>
      <c r="AD61" s="117" t="str">
        <f t="shared" si="5"/>
        <v>_</v>
      </c>
      <c r="AE61" s="120" t="str">
        <f t="shared" si="6"/>
        <v>_</v>
      </c>
      <c r="AF61" s="119"/>
      <c r="AG61" s="117" t="str">
        <f t="shared" si="7"/>
        <v>_</v>
      </c>
      <c r="AH61" s="120" t="str">
        <f t="shared" si="8"/>
        <v>_</v>
      </c>
      <c r="AI61" s="119"/>
      <c r="AJ61" s="117" t="str">
        <f t="shared" si="9"/>
        <v>_</v>
      </c>
      <c r="AK61" s="120" t="str">
        <f t="shared" si="10"/>
        <v>_</v>
      </c>
      <c r="AL61" s="119"/>
      <c r="AM61" s="117">
        <f t="shared" si="11"/>
        <v>157.02999999999997</v>
      </c>
      <c r="AN61" s="120">
        <f t="shared" si="12"/>
        <v>0</v>
      </c>
      <c r="AO61" s="119"/>
      <c r="AS61" s="124"/>
    </row>
    <row r="62" spans="1:45">
      <c r="A62" s="7">
        <v>2</v>
      </c>
      <c r="B62" s="114" t="str">
        <f>VLOOKUP(A62,'Overzicht locaties'!C:D,2,0)</f>
        <v>MBO College Maasvallei</v>
      </c>
      <c r="C62" s="95" t="s">
        <v>171</v>
      </c>
      <c r="D62" s="6" t="s">
        <v>281</v>
      </c>
      <c r="E62" s="6"/>
      <c r="F62" s="95" t="s">
        <v>228</v>
      </c>
      <c r="G62" s="95" t="s">
        <v>294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75.849999999999994</v>
      </c>
      <c r="N62" s="117">
        <f t="shared" si="13"/>
        <v>75.849999999999994</v>
      </c>
      <c r="O62" s="149">
        <f t="shared" si="14"/>
        <v>0</v>
      </c>
      <c r="P62" s="119"/>
      <c r="Q62" s="95" t="s">
        <v>87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>IF(H62="nio","_",(N62/Y62)*VLOOKUP(Q62,Aanpassing_frequenties,3,0))*VLOOKUP(Q62,Aanpassing_frequenties,4,0)</f>
        <v>155.49249999999998</v>
      </c>
      <c r="AB62" s="120">
        <f t="shared" si="4"/>
        <v>0</v>
      </c>
      <c r="AC62" s="119"/>
      <c r="AD62" s="117" t="str">
        <f t="shared" si="5"/>
        <v>_</v>
      </c>
      <c r="AE62" s="120" t="str">
        <f t="shared" si="6"/>
        <v>_</v>
      </c>
      <c r="AF62" s="119"/>
      <c r="AG62" s="117" t="str">
        <f t="shared" si="7"/>
        <v>_</v>
      </c>
      <c r="AH62" s="120" t="str">
        <f t="shared" si="8"/>
        <v>_</v>
      </c>
      <c r="AI62" s="119"/>
      <c r="AJ62" s="117" t="str">
        <f t="shared" si="9"/>
        <v>_</v>
      </c>
      <c r="AK62" s="120" t="str">
        <f t="shared" si="10"/>
        <v>_</v>
      </c>
      <c r="AL62" s="119"/>
      <c r="AM62" s="117">
        <f t="shared" si="11"/>
        <v>155.49249999999998</v>
      </c>
      <c r="AN62" s="120">
        <f t="shared" si="12"/>
        <v>0</v>
      </c>
      <c r="AO62" s="119"/>
      <c r="AS62" s="124"/>
    </row>
    <row r="63" spans="1:45">
      <c r="A63" s="7">
        <v>2</v>
      </c>
      <c r="B63" s="114" t="str">
        <f>VLOOKUP(A63,'Overzicht locaties'!C:D,2,0)</f>
        <v>MBO College Maasvallei</v>
      </c>
      <c r="C63" s="95" t="s">
        <v>171</v>
      </c>
      <c r="D63" s="6" t="s">
        <v>282</v>
      </c>
      <c r="E63" s="6"/>
      <c r="F63" s="95" t="s">
        <v>228</v>
      </c>
      <c r="G63" s="95" t="s">
        <v>294</v>
      </c>
      <c r="H63" s="95">
        <v>6</v>
      </c>
      <c r="I63" s="115" t="str">
        <f t="shared" si="0"/>
        <v>Leslokalen theorie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63.35</v>
      </c>
      <c r="N63" s="117">
        <f t="shared" si="13"/>
        <v>63.35</v>
      </c>
      <c r="O63" s="149">
        <f t="shared" si="14"/>
        <v>0</v>
      </c>
      <c r="P63" s="119"/>
      <c r="Q63" s="95" t="s">
        <v>87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>IF(H63="nio","_",(N63/Y63)*VLOOKUP(Q63,Aanpassing_frequenties,3,0))*VLOOKUP(Q63,Aanpassing_frequenties,4,0)</f>
        <v>129.86750000000001</v>
      </c>
      <c r="AB63" s="120">
        <f t="shared" si="4"/>
        <v>0</v>
      </c>
      <c r="AC63" s="119"/>
      <c r="AD63" s="117" t="str">
        <f t="shared" si="5"/>
        <v>_</v>
      </c>
      <c r="AE63" s="120" t="str">
        <f t="shared" si="6"/>
        <v>_</v>
      </c>
      <c r="AF63" s="119"/>
      <c r="AG63" s="117" t="str">
        <f t="shared" si="7"/>
        <v>_</v>
      </c>
      <c r="AH63" s="120" t="str">
        <f t="shared" si="8"/>
        <v>_</v>
      </c>
      <c r="AI63" s="119"/>
      <c r="AJ63" s="117" t="str">
        <f t="shared" si="9"/>
        <v>_</v>
      </c>
      <c r="AK63" s="120" t="str">
        <f t="shared" si="10"/>
        <v>_</v>
      </c>
      <c r="AL63" s="119"/>
      <c r="AM63" s="117">
        <f t="shared" si="11"/>
        <v>129.86750000000001</v>
      </c>
      <c r="AN63" s="120">
        <f t="shared" si="12"/>
        <v>0</v>
      </c>
      <c r="AO63" s="119"/>
      <c r="AS63" s="124"/>
    </row>
    <row r="64" spans="1:45">
      <c r="A64" s="7">
        <v>2</v>
      </c>
      <c r="B64" s="114" t="str">
        <f>VLOOKUP(A64,'Overzicht locaties'!C:D,2,0)</f>
        <v>MBO College Maasvallei</v>
      </c>
      <c r="C64" s="95" t="s">
        <v>171</v>
      </c>
      <c r="D64" s="6" t="s">
        <v>283</v>
      </c>
      <c r="E64" s="6"/>
      <c r="F64" s="95" t="s">
        <v>228</v>
      </c>
      <c r="G64" s="95" t="s">
        <v>294</v>
      </c>
      <c r="H64" s="95">
        <v>6</v>
      </c>
      <c r="I64" s="115" t="str">
        <f t="shared" si="0"/>
        <v>Leslokalen theorie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63.35</v>
      </c>
      <c r="N64" s="117">
        <f t="shared" si="13"/>
        <v>63.35</v>
      </c>
      <c r="O64" s="149">
        <f t="shared" si="14"/>
        <v>0</v>
      </c>
      <c r="P64" s="119"/>
      <c r="Q64" s="95" t="s">
        <v>87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>IF(H64="nio","_",(N64/Y64)*VLOOKUP(Q64,Aanpassing_frequenties,3,0))*VLOOKUP(Q64,Aanpassing_frequenties,4,0)</f>
        <v>129.86750000000001</v>
      </c>
      <c r="AB64" s="120">
        <f t="shared" si="4"/>
        <v>0</v>
      </c>
      <c r="AC64" s="119"/>
      <c r="AD64" s="117" t="str">
        <f t="shared" si="5"/>
        <v>_</v>
      </c>
      <c r="AE64" s="120" t="str">
        <f t="shared" si="6"/>
        <v>_</v>
      </c>
      <c r="AF64" s="119"/>
      <c r="AG64" s="117" t="str">
        <f t="shared" si="7"/>
        <v>_</v>
      </c>
      <c r="AH64" s="120" t="str">
        <f t="shared" si="8"/>
        <v>_</v>
      </c>
      <c r="AI64" s="119"/>
      <c r="AJ64" s="117" t="str">
        <f t="shared" si="9"/>
        <v>_</v>
      </c>
      <c r="AK64" s="120" t="str">
        <f t="shared" si="10"/>
        <v>_</v>
      </c>
      <c r="AL64" s="119"/>
      <c r="AM64" s="117">
        <f t="shared" si="11"/>
        <v>129.86750000000001</v>
      </c>
      <c r="AN64" s="120">
        <f t="shared" si="12"/>
        <v>0</v>
      </c>
      <c r="AO64" s="119"/>
      <c r="AS64" s="124"/>
    </row>
    <row r="65" spans="1:45">
      <c r="A65" s="7">
        <v>2</v>
      </c>
      <c r="B65" s="114" t="str">
        <f>VLOOKUP(A65,'Overzicht locaties'!C:D,2,0)</f>
        <v>MBO College Maasvallei</v>
      </c>
      <c r="C65" s="95" t="s">
        <v>171</v>
      </c>
      <c r="D65" s="6" t="s">
        <v>284</v>
      </c>
      <c r="E65" s="6"/>
      <c r="F65" s="95" t="s">
        <v>152</v>
      </c>
      <c r="G65" s="95" t="s">
        <v>293</v>
      </c>
      <c r="H65" s="95">
        <v>2</v>
      </c>
      <c r="I65" s="115" t="str">
        <f t="shared" si="0"/>
        <v>Sanitaire ruimte</v>
      </c>
      <c r="J65" s="95" t="s">
        <v>295</v>
      </c>
      <c r="K65" s="116">
        <v>2</v>
      </c>
      <c r="L65" s="115" t="str">
        <f t="shared" si="1"/>
        <v>Harde vloeren zonder extra behandeling</v>
      </c>
      <c r="M65" s="118">
        <v>4.8</v>
      </c>
      <c r="N65" s="117">
        <f t="shared" si="13"/>
        <v>4.8</v>
      </c>
      <c r="O65" s="149">
        <f t="shared" si="14"/>
        <v>0</v>
      </c>
      <c r="P65" s="119"/>
      <c r="Q65" s="95" t="s">
        <v>86</v>
      </c>
      <c r="R65" s="95"/>
      <c r="S65" s="95"/>
      <c r="T65" s="95"/>
      <c r="U65" s="119"/>
      <c r="V65" s="114" t="str">
        <f t="shared" si="2"/>
        <v>Sanitair</v>
      </c>
      <c r="W65" s="114" t="str">
        <f t="shared" si="3"/>
        <v>AQL 4%</v>
      </c>
      <c r="X65" s="119"/>
      <c r="Y65" s="101">
        <v>100</v>
      </c>
      <c r="Z65" s="119"/>
      <c r="AA65" s="117">
        <f>IF(H65="nio","_",(N65/Y65)*VLOOKUP(Q65,Aanpassing_frequenties,3,0))*VLOOKUP(Q65,Aanpassing_frequenties,4,0)</f>
        <v>19.68</v>
      </c>
      <c r="AB65" s="120">
        <f t="shared" si="4"/>
        <v>0</v>
      </c>
      <c r="AC65" s="119"/>
      <c r="AD65" s="117" t="str">
        <f t="shared" si="5"/>
        <v>_</v>
      </c>
      <c r="AE65" s="120" t="str">
        <f t="shared" si="6"/>
        <v>_</v>
      </c>
      <c r="AF65" s="119"/>
      <c r="AG65" s="117" t="str">
        <f t="shared" si="7"/>
        <v>_</v>
      </c>
      <c r="AH65" s="120" t="str">
        <f t="shared" si="8"/>
        <v>_</v>
      </c>
      <c r="AI65" s="119"/>
      <c r="AJ65" s="117" t="str">
        <f t="shared" si="9"/>
        <v>_</v>
      </c>
      <c r="AK65" s="120" t="str">
        <f t="shared" si="10"/>
        <v>_</v>
      </c>
      <c r="AL65" s="119"/>
      <c r="AM65" s="117">
        <f t="shared" si="11"/>
        <v>19.68</v>
      </c>
      <c r="AN65" s="120">
        <f t="shared" si="12"/>
        <v>0</v>
      </c>
      <c r="AO65" s="119"/>
      <c r="AS65" s="124"/>
    </row>
    <row r="66" spans="1:45">
      <c r="A66" s="7">
        <v>2</v>
      </c>
      <c r="B66" s="114" t="str">
        <f>VLOOKUP(A66,'Overzicht locaties'!C:D,2,0)</f>
        <v>MBO College Maasvallei</v>
      </c>
      <c r="C66" s="95" t="s">
        <v>171</v>
      </c>
      <c r="D66" s="6" t="s">
        <v>285</v>
      </c>
      <c r="E66" s="6"/>
      <c r="F66" s="95" t="s">
        <v>152</v>
      </c>
      <c r="G66" s="95" t="s">
        <v>293</v>
      </c>
      <c r="H66" s="95">
        <v>2</v>
      </c>
      <c r="I66" s="115" t="str">
        <f t="shared" si="0"/>
        <v>Sanitaire ruimte</v>
      </c>
      <c r="J66" s="95" t="s">
        <v>295</v>
      </c>
      <c r="K66" s="116">
        <v>2</v>
      </c>
      <c r="L66" s="115" t="str">
        <f t="shared" si="1"/>
        <v>Harde vloeren zonder extra behandeling</v>
      </c>
      <c r="M66" s="118">
        <v>5.3</v>
      </c>
      <c r="N66" s="117">
        <f t="shared" si="13"/>
        <v>5.3</v>
      </c>
      <c r="O66" s="149">
        <f t="shared" si="14"/>
        <v>0</v>
      </c>
      <c r="P66" s="119"/>
      <c r="Q66" s="95" t="s">
        <v>86</v>
      </c>
      <c r="R66" s="95"/>
      <c r="S66" s="95"/>
      <c r="T66" s="95"/>
      <c r="U66" s="119"/>
      <c r="V66" s="114" t="str">
        <f t="shared" si="2"/>
        <v>Sanitair</v>
      </c>
      <c r="W66" s="114" t="str">
        <f t="shared" si="3"/>
        <v>AQL 4%</v>
      </c>
      <c r="X66" s="119"/>
      <c r="Y66" s="101">
        <v>100</v>
      </c>
      <c r="Z66" s="119"/>
      <c r="AA66" s="117">
        <f>IF(H66="nio","_",(N66/Y66)*VLOOKUP(Q66,Aanpassing_frequenties,3,0))*VLOOKUP(Q66,Aanpassing_frequenties,4,0)</f>
        <v>21.73</v>
      </c>
      <c r="AB66" s="120">
        <f t="shared" si="4"/>
        <v>0</v>
      </c>
      <c r="AC66" s="119"/>
      <c r="AD66" s="117" t="str">
        <f t="shared" si="5"/>
        <v>_</v>
      </c>
      <c r="AE66" s="120" t="str">
        <f t="shared" si="6"/>
        <v>_</v>
      </c>
      <c r="AF66" s="119"/>
      <c r="AG66" s="117" t="str">
        <f t="shared" si="7"/>
        <v>_</v>
      </c>
      <c r="AH66" s="120" t="str">
        <f t="shared" si="8"/>
        <v>_</v>
      </c>
      <c r="AI66" s="119"/>
      <c r="AJ66" s="117" t="str">
        <f t="shared" si="9"/>
        <v>_</v>
      </c>
      <c r="AK66" s="120" t="str">
        <f t="shared" si="10"/>
        <v>_</v>
      </c>
      <c r="AL66" s="119"/>
      <c r="AM66" s="117">
        <f t="shared" si="11"/>
        <v>21.73</v>
      </c>
      <c r="AN66" s="120">
        <f t="shared" si="12"/>
        <v>0</v>
      </c>
      <c r="AO66" s="119"/>
      <c r="AS66" s="124"/>
    </row>
    <row r="67" spans="1:45">
      <c r="A67" s="7">
        <v>2</v>
      </c>
      <c r="B67" s="114" t="str">
        <f>VLOOKUP(A67,'Overzicht locaties'!C:D,2,0)</f>
        <v>MBO College Maasvallei</v>
      </c>
      <c r="C67" s="95" t="s">
        <v>171</v>
      </c>
      <c r="D67" s="6"/>
      <c r="E67" s="6"/>
      <c r="F67" s="95" t="s">
        <v>243</v>
      </c>
      <c r="G67" s="95" t="s">
        <v>293</v>
      </c>
      <c r="H67" s="95">
        <v>3</v>
      </c>
      <c r="I67" s="115" t="str">
        <f t="shared" si="0"/>
        <v>Verkeersruimte / Garderobe / Wachtruimte</v>
      </c>
      <c r="J67" s="95" t="s">
        <v>295</v>
      </c>
      <c r="K67" s="116">
        <v>2</v>
      </c>
      <c r="L67" s="115" t="str">
        <f t="shared" si="1"/>
        <v>Harde vloeren zonder extra behandeling</v>
      </c>
      <c r="M67" s="118">
        <v>18</v>
      </c>
      <c r="N67" s="117">
        <f t="shared" si="13"/>
        <v>18</v>
      </c>
      <c r="O67" s="149">
        <f t="shared" si="14"/>
        <v>0</v>
      </c>
      <c r="P67" s="119"/>
      <c r="Q67" s="95" t="s">
        <v>87</v>
      </c>
      <c r="R67" s="95"/>
      <c r="S67" s="95"/>
      <c r="T67" s="95"/>
      <c r="U67" s="119"/>
      <c r="V67" s="114" t="str">
        <f t="shared" si="2"/>
        <v>Verkeer</v>
      </c>
      <c r="W67" s="114" t="str">
        <f t="shared" si="3"/>
        <v>AQL 7%</v>
      </c>
      <c r="X67" s="119"/>
      <c r="Y67" s="101">
        <v>100</v>
      </c>
      <c r="Z67" s="119"/>
      <c r="AA67" s="117">
        <f>IF(H67="nio","_",(N67/Y67)*VLOOKUP(Q67,Aanpassing_frequenties,3,0))*VLOOKUP(Q67,Aanpassing_frequenties,4,0)</f>
        <v>36.9</v>
      </c>
      <c r="AB67" s="120">
        <f t="shared" si="4"/>
        <v>0</v>
      </c>
      <c r="AC67" s="119"/>
      <c r="AD67" s="117" t="str">
        <f t="shared" si="5"/>
        <v>_</v>
      </c>
      <c r="AE67" s="120" t="str">
        <f t="shared" si="6"/>
        <v>_</v>
      </c>
      <c r="AF67" s="119"/>
      <c r="AG67" s="117" t="str">
        <f t="shared" si="7"/>
        <v>_</v>
      </c>
      <c r="AH67" s="120" t="str">
        <f t="shared" si="8"/>
        <v>_</v>
      </c>
      <c r="AI67" s="119"/>
      <c r="AJ67" s="117" t="str">
        <f t="shared" si="9"/>
        <v>_</v>
      </c>
      <c r="AK67" s="120" t="str">
        <f t="shared" si="10"/>
        <v>_</v>
      </c>
      <c r="AL67" s="119"/>
      <c r="AM67" s="117">
        <f t="shared" si="11"/>
        <v>36.9</v>
      </c>
      <c r="AN67" s="120">
        <f t="shared" si="12"/>
        <v>0</v>
      </c>
      <c r="AO67" s="119"/>
      <c r="AS67" s="124"/>
    </row>
    <row r="68" spans="1:45">
      <c r="A68" s="7">
        <v>2</v>
      </c>
      <c r="B68" s="114" t="str">
        <f>VLOOKUP(A68,'Overzicht locaties'!C:D,2,0)</f>
        <v>MBO College Maasvallei</v>
      </c>
      <c r="C68" s="95" t="s">
        <v>171</v>
      </c>
      <c r="D68" s="6"/>
      <c r="E68" s="6"/>
      <c r="F68" s="95" t="s">
        <v>244</v>
      </c>
      <c r="G68" s="95" t="s">
        <v>293</v>
      </c>
      <c r="H68" s="95">
        <v>3</v>
      </c>
      <c r="I68" s="115" t="str">
        <f t="shared" si="0"/>
        <v>Verkeersruimte / Garderobe / Wachtruimte</v>
      </c>
      <c r="J68" s="95" t="s">
        <v>295</v>
      </c>
      <c r="K68" s="116">
        <v>2</v>
      </c>
      <c r="L68" s="115" t="str">
        <f t="shared" si="1"/>
        <v>Harde vloeren zonder extra behandeling</v>
      </c>
      <c r="M68" s="118">
        <v>18</v>
      </c>
      <c r="N68" s="117">
        <f t="shared" si="13"/>
        <v>18</v>
      </c>
      <c r="O68" s="149">
        <f t="shared" si="14"/>
        <v>0</v>
      </c>
      <c r="P68" s="119"/>
      <c r="Q68" s="95" t="s">
        <v>87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>IF(H68="nio","_",(N68/Y68)*VLOOKUP(Q68,Aanpassing_frequenties,3,0))*VLOOKUP(Q68,Aanpassing_frequenties,4,0)</f>
        <v>36.9</v>
      </c>
      <c r="AB68" s="120">
        <f t="shared" si="4"/>
        <v>0</v>
      </c>
      <c r="AC68" s="119"/>
      <c r="AD68" s="117" t="str">
        <f t="shared" si="5"/>
        <v>_</v>
      </c>
      <c r="AE68" s="120" t="str">
        <f t="shared" si="6"/>
        <v>_</v>
      </c>
      <c r="AF68" s="119"/>
      <c r="AG68" s="117" t="str">
        <f t="shared" si="7"/>
        <v>_</v>
      </c>
      <c r="AH68" s="120" t="str">
        <f t="shared" si="8"/>
        <v>_</v>
      </c>
      <c r="AI68" s="119"/>
      <c r="AJ68" s="117" t="str">
        <f t="shared" si="9"/>
        <v>_</v>
      </c>
      <c r="AK68" s="120" t="str">
        <f t="shared" si="10"/>
        <v>_</v>
      </c>
      <c r="AL68" s="119"/>
      <c r="AM68" s="117">
        <f t="shared" si="11"/>
        <v>36.9</v>
      </c>
      <c r="AN68" s="120">
        <f t="shared" si="12"/>
        <v>0</v>
      </c>
      <c r="AO68" s="119"/>
      <c r="AS68" s="124"/>
    </row>
    <row r="69" spans="1:45">
      <c r="A69" s="7">
        <v>2</v>
      </c>
      <c r="B69" s="114" t="str">
        <f>VLOOKUP(A69,'Overzicht locaties'!C:D,2,0)</f>
        <v>MBO College Maasvallei</v>
      </c>
      <c r="C69" s="95" t="s">
        <v>172</v>
      </c>
      <c r="D69" s="6" t="s">
        <v>286</v>
      </c>
      <c r="E69" s="6"/>
      <c r="F69" s="95" t="s">
        <v>228</v>
      </c>
      <c r="G69" s="95" t="s">
        <v>294</v>
      </c>
      <c r="H69" s="95">
        <v>6</v>
      </c>
      <c r="I69" s="115" t="str">
        <f t="shared" ref="I69:I76" si="15">VLOOKUP(H69,cat_omschrijving,2,0)</f>
        <v>Leslokalen theorie</v>
      </c>
      <c r="J69" s="95" t="s">
        <v>5</v>
      </c>
      <c r="K69" s="116">
        <v>1</v>
      </c>
      <c r="L69" s="115" t="str">
        <f t="shared" ref="L69:L76" si="16">VLOOKUP(K69,Legenda_vloerafwerking,2,0)</f>
        <v>Vloerafwerking met polymeer beschermlaag</v>
      </c>
      <c r="M69" s="118">
        <v>62.85</v>
      </c>
      <c r="N69" s="117">
        <f t="shared" si="13"/>
        <v>62.85</v>
      </c>
      <c r="O69" s="149">
        <f t="shared" si="14"/>
        <v>0</v>
      </c>
      <c r="P69" s="119"/>
      <c r="Q69" s="95" t="s">
        <v>87</v>
      </c>
      <c r="R69" s="95"/>
      <c r="S69" s="95"/>
      <c r="T69" s="95"/>
      <c r="U69" s="119"/>
      <c r="V69" s="114" t="str">
        <f t="shared" ref="V69:V76" si="17">IF(H69="nio","_",VLOOKUP(H69,cat_omschrijving,3,0))</f>
        <v>Les</v>
      </c>
      <c r="W69" s="114" t="str">
        <f t="shared" ref="W69:W76" si="18">IF(H69="nio","_",VLOOKUP(H69,cat_omschrijving,4,0))</f>
        <v>AQL 7%</v>
      </c>
      <c r="X69" s="119"/>
      <c r="Y69" s="101">
        <v>100</v>
      </c>
      <c r="Z69" s="119"/>
      <c r="AA69" s="117">
        <f>IF(H69="nio","_",(N69/Y69)*VLOOKUP(Q69,Aanpassing_frequenties,3,0))*VLOOKUP(Q69,Aanpassing_frequenties,4,0)</f>
        <v>128.8425</v>
      </c>
      <c r="AB69" s="120">
        <f t="shared" ref="AB69:AB76" si="19">IF(H69="nio","_",AA69*Rekentarief)</f>
        <v>0</v>
      </c>
      <c r="AC69" s="119"/>
      <c r="AD69" s="117" t="str">
        <f t="shared" ref="AD69:AD76" si="20">IF(OR($H69="nio",R69=""),"_",($N69/$Y69)*VLOOKUP(R69,Aanpassing_frequenties,3,0))</f>
        <v>_</v>
      </c>
      <c r="AE69" s="120" t="str">
        <f t="shared" ref="AE69:AE76" si="21">IF(OR($H69="nio",R69=""),"_",AD69*Rekentarief30)</f>
        <v>_</v>
      </c>
      <c r="AF69" s="119"/>
      <c r="AG69" s="117" t="str">
        <f t="shared" ref="AG69:AG76" si="22">IF(OR($H69="nio",S69=""),"_",($N69/$Y69)*VLOOKUP(S69,Aanpassing_frequenties,3,0))</f>
        <v>_</v>
      </c>
      <c r="AH69" s="120" t="str">
        <f t="shared" ref="AH69:AH76" si="23">IF(OR($H69="nio",S69=""),"_",AG69*Rekentarief50)</f>
        <v>_</v>
      </c>
      <c r="AI69" s="119"/>
      <c r="AJ69" s="117" t="str">
        <f t="shared" ref="AJ69:AJ76" si="24">IF(OR($H69="nio",T69=""),"_",($N69/$Y69)*VLOOKUP(T69,Aanpassing_frequenties,3,0))</f>
        <v>_</v>
      </c>
      <c r="AK69" s="120" t="str">
        <f t="shared" ref="AK69:AK76" si="25">IF(OR($H69="nio",T69=""),"_",AJ69*rekentarief150)</f>
        <v>_</v>
      </c>
      <c r="AL69" s="119"/>
      <c r="AM69" s="117">
        <f t="shared" ref="AM69:AM76" si="26">IF(H69="nio","_",SUM(AA69,AD69,AG69,AJ69))</f>
        <v>128.8425</v>
      </c>
      <c r="AN69" s="120">
        <f t="shared" ref="AN69:AN76" si="27">IF(H69="nio","_",SUM(AB69,AE69,AH69,AK69))</f>
        <v>0</v>
      </c>
      <c r="AO69" s="119"/>
      <c r="AS69" s="124"/>
    </row>
    <row r="70" spans="1:45">
      <c r="A70" s="7">
        <v>2</v>
      </c>
      <c r="B70" s="114" t="str">
        <f>VLOOKUP(A70,'Overzicht locaties'!C:D,2,0)</f>
        <v>MBO College Maasvallei</v>
      </c>
      <c r="C70" s="95" t="s">
        <v>172</v>
      </c>
      <c r="D70" s="6" t="s">
        <v>287</v>
      </c>
      <c r="E70" s="6"/>
      <c r="F70" s="95" t="s">
        <v>228</v>
      </c>
      <c r="G70" s="95" t="s">
        <v>294</v>
      </c>
      <c r="H70" s="95">
        <v>6</v>
      </c>
      <c r="I70" s="115" t="str">
        <f t="shared" si="15"/>
        <v>Leslokalen theorie</v>
      </c>
      <c r="J70" s="95" t="s">
        <v>5</v>
      </c>
      <c r="K70" s="116">
        <v>1</v>
      </c>
      <c r="L70" s="115" t="str">
        <f t="shared" si="16"/>
        <v>Vloerafwerking met polymeer beschermlaag</v>
      </c>
      <c r="M70" s="118">
        <v>62.85</v>
      </c>
      <c r="N70" s="117">
        <f t="shared" ref="N70:N76" si="28">M70-O70</f>
        <v>62.85</v>
      </c>
      <c r="O70" s="149">
        <f t="shared" ref="O70:O76" si="29">IF(H70="nio",M70,0)</f>
        <v>0</v>
      </c>
      <c r="P70" s="119"/>
      <c r="Q70" s="95" t="s">
        <v>87</v>
      </c>
      <c r="R70" s="95"/>
      <c r="S70" s="95"/>
      <c r="T70" s="95"/>
      <c r="U70" s="119"/>
      <c r="V70" s="114" t="str">
        <f t="shared" si="17"/>
        <v>Les</v>
      </c>
      <c r="W70" s="114" t="str">
        <f t="shared" si="18"/>
        <v>AQL 7%</v>
      </c>
      <c r="X70" s="119"/>
      <c r="Y70" s="101">
        <v>100</v>
      </c>
      <c r="Z70" s="119"/>
      <c r="AA70" s="117">
        <f>IF(H70="nio","_",(N70/Y70)*VLOOKUP(Q70,Aanpassing_frequenties,3,0))*VLOOKUP(Q70,Aanpassing_frequenties,4,0)</f>
        <v>128.8425</v>
      </c>
      <c r="AB70" s="120">
        <f t="shared" si="19"/>
        <v>0</v>
      </c>
      <c r="AC70" s="119"/>
      <c r="AD70" s="117" t="str">
        <f t="shared" si="20"/>
        <v>_</v>
      </c>
      <c r="AE70" s="120" t="str">
        <f t="shared" si="21"/>
        <v>_</v>
      </c>
      <c r="AF70" s="119"/>
      <c r="AG70" s="117" t="str">
        <f t="shared" si="22"/>
        <v>_</v>
      </c>
      <c r="AH70" s="120" t="str">
        <f t="shared" si="23"/>
        <v>_</v>
      </c>
      <c r="AI70" s="119"/>
      <c r="AJ70" s="117" t="str">
        <f t="shared" si="24"/>
        <v>_</v>
      </c>
      <c r="AK70" s="120" t="str">
        <f t="shared" si="25"/>
        <v>_</v>
      </c>
      <c r="AL70" s="119"/>
      <c r="AM70" s="117">
        <f t="shared" si="26"/>
        <v>128.8425</v>
      </c>
      <c r="AN70" s="120">
        <f t="shared" si="27"/>
        <v>0</v>
      </c>
      <c r="AO70" s="119"/>
      <c r="AS70" s="124"/>
    </row>
    <row r="71" spans="1:45">
      <c r="A71" s="7">
        <v>2</v>
      </c>
      <c r="B71" s="114" t="str">
        <f>VLOOKUP(A71,'Overzicht locaties'!C:D,2,0)</f>
        <v>MBO College Maasvallei</v>
      </c>
      <c r="C71" s="95" t="s">
        <v>172</v>
      </c>
      <c r="D71" s="6" t="s">
        <v>288</v>
      </c>
      <c r="E71" s="6"/>
      <c r="F71" s="95" t="s">
        <v>228</v>
      </c>
      <c r="G71" s="95" t="s">
        <v>294</v>
      </c>
      <c r="H71" s="95">
        <v>6</v>
      </c>
      <c r="I71" s="115" t="str">
        <f t="shared" si="15"/>
        <v>Leslokalen theorie</v>
      </c>
      <c r="J71" s="95" t="s">
        <v>5</v>
      </c>
      <c r="K71" s="116">
        <v>1</v>
      </c>
      <c r="L71" s="115" t="str">
        <f t="shared" si="16"/>
        <v>Vloerafwerking met polymeer beschermlaag</v>
      </c>
      <c r="M71" s="118">
        <v>62.5</v>
      </c>
      <c r="N71" s="117">
        <f t="shared" si="28"/>
        <v>62.5</v>
      </c>
      <c r="O71" s="149">
        <f t="shared" si="29"/>
        <v>0</v>
      </c>
      <c r="P71" s="119"/>
      <c r="Q71" s="95" t="s">
        <v>87</v>
      </c>
      <c r="R71" s="95"/>
      <c r="S71" s="95"/>
      <c r="T71" s="95"/>
      <c r="U71" s="119"/>
      <c r="V71" s="114" t="str">
        <f t="shared" si="17"/>
        <v>Les</v>
      </c>
      <c r="W71" s="114" t="str">
        <f t="shared" si="18"/>
        <v>AQL 7%</v>
      </c>
      <c r="X71" s="119"/>
      <c r="Y71" s="101">
        <v>100</v>
      </c>
      <c r="Z71" s="119"/>
      <c r="AA71" s="117">
        <f>IF(H71="nio","_",(N71/Y71)*VLOOKUP(Q71,Aanpassing_frequenties,3,0))*VLOOKUP(Q71,Aanpassing_frequenties,4,0)</f>
        <v>128.125</v>
      </c>
      <c r="AB71" s="120">
        <f t="shared" si="19"/>
        <v>0</v>
      </c>
      <c r="AC71" s="119"/>
      <c r="AD71" s="117" t="str">
        <f t="shared" si="20"/>
        <v>_</v>
      </c>
      <c r="AE71" s="120" t="str">
        <f t="shared" si="21"/>
        <v>_</v>
      </c>
      <c r="AF71" s="119"/>
      <c r="AG71" s="117" t="str">
        <f t="shared" si="22"/>
        <v>_</v>
      </c>
      <c r="AH71" s="120" t="str">
        <f t="shared" si="23"/>
        <v>_</v>
      </c>
      <c r="AI71" s="119"/>
      <c r="AJ71" s="117" t="str">
        <f t="shared" si="24"/>
        <v>_</v>
      </c>
      <c r="AK71" s="120" t="str">
        <f t="shared" si="25"/>
        <v>_</v>
      </c>
      <c r="AL71" s="119"/>
      <c r="AM71" s="117">
        <f t="shared" si="26"/>
        <v>128.125</v>
      </c>
      <c r="AN71" s="120">
        <f t="shared" si="27"/>
        <v>0</v>
      </c>
      <c r="AO71" s="119"/>
      <c r="AS71" s="124"/>
    </row>
    <row r="72" spans="1:45">
      <c r="A72" s="7">
        <v>2</v>
      </c>
      <c r="B72" s="114" t="str">
        <f>VLOOKUP(A72,'Overzicht locaties'!C:D,2,0)</f>
        <v>MBO College Maasvallei</v>
      </c>
      <c r="C72" s="95" t="s">
        <v>172</v>
      </c>
      <c r="D72" s="6" t="s">
        <v>289</v>
      </c>
      <c r="E72" s="6"/>
      <c r="F72" s="95" t="s">
        <v>152</v>
      </c>
      <c r="G72" s="95" t="s">
        <v>293</v>
      </c>
      <c r="H72" s="95">
        <v>2</v>
      </c>
      <c r="I72" s="115" t="str">
        <f t="shared" si="15"/>
        <v>Sanitaire ruimte</v>
      </c>
      <c r="J72" s="95" t="s">
        <v>295</v>
      </c>
      <c r="K72" s="116">
        <v>2</v>
      </c>
      <c r="L72" s="115" t="str">
        <f t="shared" si="16"/>
        <v>Harde vloeren zonder extra behandeling</v>
      </c>
      <c r="M72" s="118">
        <v>4.8</v>
      </c>
      <c r="N72" s="117">
        <f t="shared" si="28"/>
        <v>4.8</v>
      </c>
      <c r="O72" s="149">
        <f t="shared" si="29"/>
        <v>0</v>
      </c>
      <c r="P72" s="119"/>
      <c r="Q72" s="95" t="s">
        <v>86</v>
      </c>
      <c r="R72" s="95"/>
      <c r="S72" s="95"/>
      <c r="T72" s="95"/>
      <c r="U72" s="119"/>
      <c r="V72" s="114" t="str">
        <f t="shared" si="17"/>
        <v>Sanitair</v>
      </c>
      <c r="W72" s="114" t="str">
        <f t="shared" si="18"/>
        <v>AQL 4%</v>
      </c>
      <c r="X72" s="119"/>
      <c r="Y72" s="101">
        <v>100</v>
      </c>
      <c r="Z72" s="119"/>
      <c r="AA72" s="117">
        <f>IF(H72="nio","_",(N72/Y72)*VLOOKUP(Q72,Aanpassing_frequenties,3,0))*VLOOKUP(Q72,Aanpassing_frequenties,4,0)</f>
        <v>19.68</v>
      </c>
      <c r="AB72" s="120">
        <f t="shared" si="19"/>
        <v>0</v>
      </c>
      <c r="AC72" s="119"/>
      <c r="AD72" s="117" t="str">
        <f t="shared" si="20"/>
        <v>_</v>
      </c>
      <c r="AE72" s="120" t="str">
        <f t="shared" si="21"/>
        <v>_</v>
      </c>
      <c r="AF72" s="119"/>
      <c r="AG72" s="117" t="str">
        <f t="shared" si="22"/>
        <v>_</v>
      </c>
      <c r="AH72" s="120" t="str">
        <f t="shared" si="23"/>
        <v>_</v>
      </c>
      <c r="AI72" s="119"/>
      <c r="AJ72" s="117" t="str">
        <f t="shared" si="24"/>
        <v>_</v>
      </c>
      <c r="AK72" s="120" t="str">
        <f t="shared" si="25"/>
        <v>_</v>
      </c>
      <c r="AL72" s="119"/>
      <c r="AM72" s="117">
        <f t="shared" si="26"/>
        <v>19.68</v>
      </c>
      <c r="AN72" s="120">
        <f t="shared" si="27"/>
        <v>0</v>
      </c>
      <c r="AO72" s="119"/>
      <c r="AS72" s="124"/>
    </row>
    <row r="73" spans="1:45">
      <c r="A73" s="7">
        <v>2</v>
      </c>
      <c r="B73" s="114" t="str">
        <f>VLOOKUP(A73,'Overzicht locaties'!C:D,2,0)</f>
        <v>MBO College Maasvallei</v>
      </c>
      <c r="C73" s="95" t="s">
        <v>172</v>
      </c>
      <c r="D73" s="6" t="s">
        <v>290</v>
      </c>
      <c r="E73" s="6"/>
      <c r="F73" s="95" t="s">
        <v>152</v>
      </c>
      <c r="G73" s="95" t="s">
        <v>293</v>
      </c>
      <c r="H73" s="95">
        <v>2</v>
      </c>
      <c r="I73" s="115" t="str">
        <f t="shared" si="15"/>
        <v>Sanitaire ruimte</v>
      </c>
      <c r="J73" s="95" t="s">
        <v>295</v>
      </c>
      <c r="K73" s="116">
        <v>2</v>
      </c>
      <c r="L73" s="115" t="str">
        <f t="shared" si="16"/>
        <v>Harde vloeren zonder extra behandeling</v>
      </c>
      <c r="M73" s="118">
        <v>5.3</v>
      </c>
      <c r="N73" s="117">
        <f t="shared" si="28"/>
        <v>5.3</v>
      </c>
      <c r="O73" s="149">
        <f t="shared" si="29"/>
        <v>0</v>
      </c>
      <c r="P73" s="119"/>
      <c r="Q73" s="95" t="s">
        <v>86</v>
      </c>
      <c r="R73" s="95"/>
      <c r="S73" s="95"/>
      <c r="T73" s="95"/>
      <c r="U73" s="119"/>
      <c r="V73" s="114" t="str">
        <f t="shared" si="17"/>
        <v>Sanitair</v>
      </c>
      <c r="W73" s="114" t="str">
        <f t="shared" si="18"/>
        <v>AQL 4%</v>
      </c>
      <c r="X73" s="119"/>
      <c r="Y73" s="101">
        <v>100</v>
      </c>
      <c r="Z73" s="119"/>
      <c r="AA73" s="117">
        <f>IF(H73="nio","_",(N73/Y73)*VLOOKUP(Q73,Aanpassing_frequenties,3,0))*VLOOKUP(Q73,Aanpassing_frequenties,4,0)</f>
        <v>21.73</v>
      </c>
      <c r="AB73" s="120">
        <f t="shared" si="19"/>
        <v>0</v>
      </c>
      <c r="AC73" s="119"/>
      <c r="AD73" s="117" t="str">
        <f t="shared" si="20"/>
        <v>_</v>
      </c>
      <c r="AE73" s="120" t="str">
        <f t="shared" si="21"/>
        <v>_</v>
      </c>
      <c r="AF73" s="119"/>
      <c r="AG73" s="117" t="str">
        <f t="shared" si="22"/>
        <v>_</v>
      </c>
      <c r="AH73" s="120" t="str">
        <f t="shared" si="23"/>
        <v>_</v>
      </c>
      <c r="AI73" s="119"/>
      <c r="AJ73" s="117" t="str">
        <f t="shared" si="24"/>
        <v>_</v>
      </c>
      <c r="AK73" s="120" t="str">
        <f t="shared" si="25"/>
        <v>_</v>
      </c>
      <c r="AL73" s="119"/>
      <c r="AM73" s="117">
        <f t="shared" si="26"/>
        <v>21.73</v>
      </c>
      <c r="AN73" s="120">
        <f t="shared" si="27"/>
        <v>0</v>
      </c>
      <c r="AO73" s="119"/>
      <c r="AS73" s="124"/>
    </row>
    <row r="74" spans="1:45">
      <c r="A74" s="7">
        <v>2</v>
      </c>
      <c r="B74" s="114" t="str">
        <f>VLOOKUP(A74,'Overzicht locaties'!C:D,2,0)</f>
        <v>MBO College Maasvallei</v>
      </c>
      <c r="C74" s="95" t="s">
        <v>172</v>
      </c>
      <c r="D74" s="6"/>
      <c r="E74" s="6"/>
      <c r="F74" s="95" t="s">
        <v>245</v>
      </c>
      <c r="G74" s="95" t="s">
        <v>293</v>
      </c>
      <c r="H74" s="95">
        <v>3</v>
      </c>
      <c r="I74" s="115" t="str">
        <f t="shared" si="15"/>
        <v>Verkeersruimte / Garderobe / Wachtruimte</v>
      </c>
      <c r="J74" s="95" t="s">
        <v>295</v>
      </c>
      <c r="K74" s="116">
        <v>2</v>
      </c>
      <c r="L74" s="115" t="str">
        <f t="shared" si="16"/>
        <v>Harde vloeren zonder extra behandeling</v>
      </c>
      <c r="M74" s="118">
        <v>18</v>
      </c>
      <c r="N74" s="117">
        <f t="shared" si="28"/>
        <v>18</v>
      </c>
      <c r="O74" s="149">
        <f t="shared" si="29"/>
        <v>0</v>
      </c>
      <c r="P74" s="119"/>
      <c r="Q74" s="95" t="s">
        <v>87</v>
      </c>
      <c r="R74" s="95"/>
      <c r="S74" s="95"/>
      <c r="T74" s="95"/>
      <c r="U74" s="119"/>
      <c r="V74" s="114" t="str">
        <f t="shared" si="17"/>
        <v>Verkeer</v>
      </c>
      <c r="W74" s="114" t="str">
        <f t="shared" si="18"/>
        <v>AQL 7%</v>
      </c>
      <c r="X74" s="119"/>
      <c r="Y74" s="101">
        <v>100</v>
      </c>
      <c r="Z74" s="119"/>
      <c r="AA74" s="117">
        <f>IF(H74="nio","_",(N74/Y74)*VLOOKUP(Q74,Aanpassing_frequenties,3,0))*VLOOKUP(Q74,Aanpassing_frequenties,4,0)</f>
        <v>36.9</v>
      </c>
      <c r="AB74" s="120">
        <f t="shared" si="19"/>
        <v>0</v>
      </c>
      <c r="AC74" s="119"/>
      <c r="AD74" s="117" t="str">
        <f t="shared" si="20"/>
        <v>_</v>
      </c>
      <c r="AE74" s="120" t="str">
        <f t="shared" si="21"/>
        <v>_</v>
      </c>
      <c r="AF74" s="119"/>
      <c r="AG74" s="117" t="str">
        <f t="shared" si="22"/>
        <v>_</v>
      </c>
      <c r="AH74" s="120" t="str">
        <f t="shared" si="23"/>
        <v>_</v>
      </c>
      <c r="AI74" s="119"/>
      <c r="AJ74" s="117" t="str">
        <f t="shared" si="24"/>
        <v>_</v>
      </c>
      <c r="AK74" s="120" t="str">
        <f t="shared" si="25"/>
        <v>_</v>
      </c>
      <c r="AL74" s="119"/>
      <c r="AM74" s="117">
        <f t="shared" si="26"/>
        <v>36.9</v>
      </c>
      <c r="AN74" s="120">
        <f t="shared" si="27"/>
        <v>0</v>
      </c>
      <c r="AO74" s="119"/>
      <c r="AS74" s="124"/>
    </row>
    <row r="75" spans="1:45">
      <c r="A75" s="7">
        <v>2</v>
      </c>
      <c r="B75" s="114" t="str">
        <f>VLOOKUP(A75,'Overzicht locaties'!C:D,2,0)</f>
        <v>MBO College Maasvallei</v>
      </c>
      <c r="C75" s="95" t="s">
        <v>172</v>
      </c>
      <c r="D75" s="6"/>
      <c r="E75" s="6"/>
      <c r="F75" s="95" t="s">
        <v>246</v>
      </c>
      <c r="G75" s="95" t="s">
        <v>293</v>
      </c>
      <c r="H75" s="95">
        <v>3</v>
      </c>
      <c r="I75" s="115" t="str">
        <f t="shared" si="15"/>
        <v>Verkeersruimte / Garderobe / Wachtruimte</v>
      </c>
      <c r="J75" s="95" t="s">
        <v>295</v>
      </c>
      <c r="K75" s="116">
        <v>2</v>
      </c>
      <c r="L75" s="115" t="str">
        <f t="shared" si="16"/>
        <v>Harde vloeren zonder extra behandeling</v>
      </c>
      <c r="M75" s="118">
        <v>18</v>
      </c>
      <c r="N75" s="117">
        <f t="shared" si="28"/>
        <v>18</v>
      </c>
      <c r="O75" s="149">
        <f t="shared" si="29"/>
        <v>0</v>
      </c>
      <c r="P75" s="119"/>
      <c r="Q75" s="95" t="s">
        <v>87</v>
      </c>
      <c r="R75" s="95"/>
      <c r="S75" s="95"/>
      <c r="T75" s="95"/>
      <c r="U75" s="119"/>
      <c r="V75" s="114" t="str">
        <f t="shared" si="17"/>
        <v>Verkeer</v>
      </c>
      <c r="W75" s="114" t="str">
        <f t="shared" si="18"/>
        <v>AQL 7%</v>
      </c>
      <c r="X75" s="119"/>
      <c r="Y75" s="101">
        <v>100</v>
      </c>
      <c r="Z75" s="119"/>
      <c r="AA75" s="117">
        <f>IF(H75="nio","_",(N75/Y75)*VLOOKUP(Q75,Aanpassing_frequenties,3,0))*VLOOKUP(Q75,Aanpassing_frequenties,4,0)</f>
        <v>36.9</v>
      </c>
      <c r="AB75" s="120">
        <f t="shared" si="19"/>
        <v>0</v>
      </c>
      <c r="AC75" s="119"/>
      <c r="AD75" s="117" t="str">
        <f t="shared" si="20"/>
        <v>_</v>
      </c>
      <c r="AE75" s="120" t="str">
        <f t="shared" si="21"/>
        <v>_</v>
      </c>
      <c r="AF75" s="119"/>
      <c r="AG75" s="117" t="str">
        <f t="shared" si="22"/>
        <v>_</v>
      </c>
      <c r="AH75" s="120" t="str">
        <f t="shared" si="23"/>
        <v>_</v>
      </c>
      <c r="AI75" s="119"/>
      <c r="AJ75" s="117" t="str">
        <f t="shared" si="24"/>
        <v>_</v>
      </c>
      <c r="AK75" s="120" t="str">
        <f t="shared" si="25"/>
        <v>_</v>
      </c>
      <c r="AL75" s="119"/>
      <c r="AM75" s="117">
        <f t="shared" si="26"/>
        <v>36.9</v>
      </c>
      <c r="AN75" s="120">
        <f t="shared" si="27"/>
        <v>0</v>
      </c>
      <c r="AO75" s="119"/>
      <c r="AS75" s="124"/>
    </row>
    <row r="76" spans="1:45">
      <c r="A76" s="7">
        <v>2</v>
      </c>
      <c r="B76" s="114" t="str">
        <f>VLOOKUP(A76,'Overzicht locaties'!C:D,2,0)</f>
        <v>MBO College Maasvallei</v>
      </c>
      <c r="C76" s="95" t="s">
        <v>218</v>
      </c>
      <c r="D76" s="6" t="s">
        <v>291</v>
      </c>
      <c r="E76" s="6"/>
      <c r="F76" s="95" t="s">
        <v>240</v>
      </c>
      <c r="G76" s="95" t="s">
        <v>293</v>
      </c>
      <c r="H76" s="95">
        <v>3</v>
      </c>
      <c r="I76" s="115" t="str">
        <f t="shared" si="15"/>
        <v>Verkeersruimte / Garderobe / Wachtruimte</v>
      </c>
      <c r="J76" s="95" t="s">
        <v>5</v>
      </c>
      <c r="K76" s="116">
        <v>1</v>
      </c>
      <c r="L76" s="115" t="str">
        <f t="shared" si="16"/>
        <v>Vloerafwerking met polymeer beschermlaag</v>
      </c>
      <c r="M76" s="118">
        <v>76.599999999999994</v>
      </c>
      <c r="N76" s="117">
        <f t="shared" si="28"/>
        <v>76.599999999999994</v>
      </c>
      <c r="O76" s="149">
        <f t="shared" si="29"/>
        <v>0</v>
      </c>
      <c r="P76" s="119"/>
      <c r="Q76" s="95" t="s">
        <v>87</v>
      </c>
      <c r="R76" s="95"/>
      <c r="S76" s="95"/>
      <c r="T76" s="95"/>
      <c r="U76" s="119"/>
      <c r="V76" s="114" t="str">
        <f t="shared" si="17"/>
        <v>Verkeer</v>
      </c>
      <c r="W76" s="114" t="str">
        <f t="shared" si="18"/>
        <v>AQL 7%</v>
      </c>
      <c r="X76" s="119"/>
      <c r="Y76" s="101">
        <v>100</v>
      </c>
      <c r="Z76" s="119"/>
      <c r="AA76" s="117">
        <f>IF(H76="nio","_",(N76/Y76)*VLOOKUP(Q76,Aanpassing_frequenties,3,0))*VLOOKUP(Q76,Aanpassing_frequenties,4,0)</f>
        <v>157.02999999999997</v>
      </c>
      <c r="AB76" s="120">
        <f t="shared" si="19"/>
        <v>0</v>
      </c>
      <c r="AC76" s="119"/>
      <c r="AD76" s="117" t="str">
        <f t="shared" si="20"/>
        <v>_</v>
      </c>
      <c r="AE76" s="120" t="str">
        <f t="shared" si="21"/>
        <v>_</v>
      </c>
      <c r="AF76" s="119"/>
      <c r="AG76" s="117" t="str">
        <f t="shared" si="22"/>
        <v>_</v>
      </c>
      <c r="AH76" s="120" t="str">
        <f t="shared" si="23"/>
        <v>_</v>
      </c>
      <c r="AI76" s="119"/>
      <c r="AJ76" s="117" t="str">
        <f t="shared" si="24"/>
        <v>_</v>
      </c>
      <c r="AK76" s="120" t="str">
        <f t="shared" si="25"/>
        <v>_</v>
      </c>
      <c r="AL76" s="119"/>
      <c r="AM76" s="117">
        <f t="shared" si="26"/>
        <v>157.02999999999997</v>
      </c>
      <c r="AN76" s="120">
        <f t="shared" si="27"/>
        <v>0</v>
      </c>
      <c r="AO76" s="119"/>
      <c r="AS76" s="124"/>
    </row>
    <row r="77" spans="1:45">
      <c r="A77" s="119"/>
      <c r="B77" s="119"/>
      <c r="C77" s="119"/>
      <c r="D77" s="144"/>
      <c r="E77" s="144"/>
      <c r="F77" s="119"/>
      <c r="G77" s="119"/>
      <c r="H77" s="119"/>
      <c r="I77" s="119"/>
      <c r="J77" s="119"/>
      <c r="K77" s="119"/>
      <c r="L77" s="147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37">
        <f>SUM(AM5:AM76)</f>
        <v>6327.6234799999957</v>
      </c>
      <c r="AN77" s="138">
        <f>SUM(AN5:AN24)</f>
        <v>0</v>
      </c>
      <c r="AO77" s="119"/>
    </row>
    <row r="78" spans="1:45">
      <c r="M78" s="124"/>
    </row>
    <row r="79" spans="1:45">
      <c r="AA79" s="124"/>
    </row>
    <row r="80" spans="1:45">
      <c r="M80" s="10"/>
    </row>
    <row r="81" spans="9:13">
      <c r="M81" s="10"/>
    </row>
    <row r="82" spans="9:13">
      <c r="I82" s="143"/>
      <c r="K82" s="9"/>
      <c r="M82" s="10"/>
    </row>
    <row r="83" spans="9:13">
      <c r="I83" s="143"/>
      <c r="K83" s="9"/>
    </row>
    <row r="84" spans="9:13">
      <c r="I84" s="143"/>
      <c r="K84" s="9"/>
    </row>
    <row r="85" spans="9:13">
      <c r="I85" s="143"/>
      <c r="K85" s="9"/>
    </row>
    <row r="86" spans="9:13">
      <c r="I86" s="143"/>
      <c r="K86" s="9"/>
    </row>
    <row r="87" spans="9:13">
      <c r="I87" s="143"/>
    </row>
  </sheetData>
  <autoFilter ref="A4:AS76" xr:uid="{AF6FD209-AB52-498F-9FE1-3B68EA07F6D1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76" xr:uid="{5383259B-4096-43E1-B668-511B4FEB374F}">
      <formula1>Vloer_code</formula1>
    </dataValidation>
    <dataValidation type="list" allowBlank="1" showInputMessage="1" showErrorMessage="1" sqref="R5:T76" xr:uid="{FEF2B8BC-C62E-428B-B398-1B9849A04A98}">
      <formula1>Frequenties</formula1>
    </dataValidation>
    <dataValidation type="list" allowBlank="1" showInputMessage="1" showErrorMessage="1" sqref="H5:H76" xr:uid="{53123658-71B2-4E1E-93C0-F8947CC3B12C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8F2571-3E7C-454D-AE53-E97E2F0717A8}">
          <x14:formula1>
            <xm:f>Productienormen!$A$25:$A$40</xm:f>
          </x14:formula1>
          <xm:sqref>Q5:Q76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76C0-EB44-4831-89CE-32D978AEF7FC}">
  <sheetPr>
    <pageSetUpPr fitToPage="1"/>
  </sheetPr>
  <dimension ref="A1:AS76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4.125" style="9" bestFit="1" customWidth="1"/>
    <col min="29" max="29" width="1.5" style="9" customWidth="1"/>
    <col min="30" max="30" width="12.5" style="9" hidden="1" customWidth="1"/>
    <col min="31" max="31" width="14.125" style="9" hidden="1" customWidth="1"/>
    <col min="32" max="32" width="1.5" style="9" hidden="1" customWidth="1"/>
    <col min="33" max="33" width="12.5" style="9" hidden="1" customWidth="1"/>
    <col min="34" max="34" width="14.125" style="9" hidden="1" customWidth="1"/>
    <col min="35" max="35" width="1.5" style="9" hidden="1" customWidth="1"/>
    <col min="36" max="36" width="12.5" style="9" hidden="1" customWidth="1"/>
    <col min="37" max="37" width="14.125" style="9" hidden="1" customWidth="1"/>
    <col min="38" max="38" width="1.5" style="9" hidden="1" customWidth="1"/>
    <col min="39" max="39" width="12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3</v>
      </c>
      <c r="B5" s="114" t="str">
        <f>VLOOKUP(A5,'Overzicht locaties'!C:D,2,0)</f>
        <v>ROC Mobiliteit &amp; Logistiek</v>
      </c>
      <c r="C5" s="95" t="s">
        <v>307</v>
      </c>
      <c r="D5" s="6" t="s">
        <v>746</v>
      </c>
      <c r="E5" s="6"/>
      <c r="F5" s="95" t="s">
        <v>704</v>
      </c>
      <c r="G5" s="95" t="s">
        <v>792</v>
      </c>
      <c r="H5" s="95">
        <v>1</v>
      </c>
      <c r="I5" s="115" t="str">
        <f t="shared" ref="I5:I65" si="0">VLOOKUP(H5,cat_omschrijving,2,0)</f>
        <v xml:space="preserve">Kantoorruimte / vergaderruimte </v>
      </c>
      <c r="J5" s="95" t="s">
        <v>297</v>
      </c>
      <c r="K5" s="116">
        <v>3</v>
      </c>
      <c r="L5" s="115" t="str">
        <f t="shared" ref="L5:L65" si="1">VLOOKUP(K5,Legenda_vloerafwerking,2,0)</f>
        <v>Harde vloer zonder polymeer beschermlaag, met behandeling</v>
      </c>
      <c r="M5" s="118">
        <v>17.25</v>
      </c>
      <c r="N5" s="117">
        <f>M5-O5</f>
        <v>17.25</v>
      </c>
      <c r="O5" s="149">
        <f>IF(H5="nio",M5,0)</f>
        <v>0</v>
      </c>
      <c r="P5" s="119"/>
      <c r="Q5" s="95" t="s">
        <v>87</v>
      </c>
      <c r="R5" s="95"/>
      <c r="S5" s="95"/>
      <c r="T5" s="95"/>
      <c r="U5" s="119"/>
      <c r="V5" s="114" t="str">
        <f t="shared" ref="V5:V65" si="2">IF(H5="nio","_",VLOOKUP(H5,cat_omschrijving,3,0))</f>
        <v>Bureau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35.362499999999997</v>
      </c>
      <c r="AB5" s="120">
        <f t="shared" ref="AB5:AB65" si="4">IF(H5="nio","_",AA5*Rekentarief)</f>
        <v>0</v>
      </c>
      <c r="AC5" s="119"/>
      <c r="AD5" s="117" t="str">
        <f t="shared" ref="AD5:AD65" si="5">IF(OR($H5="nio",R5=""),"_",($N5/$Y5)*VLOOKUP(R5,Aanpassing_frequenties,3,0))</f>
        <v>_</v>
      </c>
      <c r="AE5" s="120" t="str">
        <f t="shared" ref="AE5:AE65" si="6">IF(OR($H5="nio",R5=""),"_",AD5*Rekentarief30)</f>
        <v>_</v>
      </c>
      <c r="AF5" s="119"/>
      <c r="AG5" s="117" t="str">
        <f t="shared" ref="AG5:AG65" si="7">IF(OR($H5="nio",S5=""),"_",($N5/$Y5)*VLOOKUP(S5,Aanpassing_frequenties,3,0))</f>
        <v>_</v>
      </c>
      <c r="AH5" s="120" t="str">
        <f t="shared" ref="AH5:AH65" si="8">IF(OR($H5="nio",S5=""),"_",AG5*Rekentarief50)</f>
        <v>_</v>
      </c>
      <c r="AI5" s="119"/>
      <c r="AJ5" s="117" t="str">
        <f t="shared" ref="AJ5:AJ65" si="9">IF(OR($H5="nio",T5=""),"_",($N5/$Y5)*VLOOKUP(T5,Aanpassing_frequenties,3,0))</f>
        <v>_</v>
      </c>
      <c r="AK5" s="120" t="str">
        <f t="shared" ref="AK5:AK65" si="10">IF(OR($H5="nio",T5=""),"_",AJ5*rekentarief150)</f>
        <v>_</v>
      </c>
      <c r="AL5" s="119"/>
      <c r="AM5" s="117">
        <f>IF(H5="nio","_",SUM(AA5,AD5,AG5,AJ5))</f>
        <v>35.362499999999997</v>
      </c>
      <c r="AN5" s="120">
        <f>IF(H5="nio","_",SUM(AB5,AE5,AH5,AK5))</f>
        <v>0</v>
      </c>
      <c r="AO5" s="119"/>
    </row>
    <row r="6" spans="1:45">
      <c r="A6" s="7">
        <v>3</v>
      </c>
      <c r="B6" s="114" t="str">
        <f>VLOOKUP(A6,'Overzicht locaties'!C:D,2,0)</f>
        <v>ROC Mobiliteit &amp; Logistiek</v>
      </c>
      <c r="C6" s="95" t="s">
        <v>307</v>
      </c>
      <c r="D6" s="6" t="s">
        <v>747</v>
      </c>
      <c r="E6" s="6"/>
      <c r="F6" s="95" t="s">
        <v>705</v>
      </c>
      <c r="G6" s="95" t="s">
        <v>792</v>
      </c>
      <c r="H6" s="95">
        <v>1</v>
      </c>
      <c r="I6" s="115" t="str">
        <f t="shared" si="0"/>
        <v xml:space="preserve">Kantoorruimte / vergaderruimte 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43.1</v>
      </c>
      <c r="N6" s="117">
        <f t="shared" ref="N6:N65" si="11">M6-O6</f>
        <v>43.1</v>
      </c>
      <c r="O6" s="149">
        <f t="shared" ref="O6:O65" si="12">IF(H6="nio",M6,0)</f>
        <v>0</v>
      </c>
      <c r="P6" s="119"/>
      <c r="Q6" s="95" t="s">
        <v>87</v>
      </c>
      <c r="R6" s="95"/>
      <c r="S6" s="95"/>
      <c r="T6" s="95"/>
      <c r="U6" s="119"/>
      <c r="V6" s="114" t="str">
        <f t="shared" si="2"/>
        <v>Bureau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88.355000000000004</v>
      </c>
      <c r="AB6" s="120">
        <f t="shared" si="4"/>
        <v>0</v>
      </c>
      <c r="AC6" s="119"/>
      <c r="AD6" s="117" t="str">
        <f t="shared" si="5"/>
        <v>_</v>
      </c>
      <c r="AE6" s="120" t="str">
        <f t="shared" si="6"/>
        <v>_</v>
      </c>
      <c r="AF6" s="119"/>
      <c r="AG6" s="117" t="str">
        <f t="shared" si="7"/>
        <v>_</v>
      </c>
      <c r="AH6" s="120" t="str">
        <f t="shared" si="8"/>
        <v>_</v>
      </c>
      <c r="AI6" s="119"/>
      <c r="AJ6" s="117" t="str">
        <f t="shared" si="9"/>
        <v>_</v>
      </c>
      <c r="AK6" s="120" t="str">
        <f t="shared" si="10"/>
        <v>_</v>
      </c>
      <c r="AL6" s="119"/>
      <c r="AM6" s="117">
        <f>IF(H6="nio","_",SUM(AA6,AD6,AG6,AJ6))</f>
        <v>88.355000000000004</v>
      </c>
      <c r="AN6" s="120">
        <f>IF(H6="nio","_",SUM(AB6,AE6,AH6,AK6))</f>
        <v>0</v>
      </c>
      <c r="AO6" s="119"/>
      <c r="AS6" s="124"/>
    </row>
    <row r="7" spans="1:45">
      <c r="A7" s="7">
        <v>3</v>
      </c>
      <c r="B7" s="114" t="str">
        <f>VLOOKUP(A7,'Overzicht locaties'!C:D,2,0)</f>
        <v>ROC Mobiliteit &amp; Logistiek</v>
      </c>
      <c r="C7" s="95" t="s">
        <v>307</v>
      </c>
      <c r="D7" s="6" t="s">
        <v>748</v>
      </c>
      <c r="E7" s="6"/>
      <c r="F7" s="95" t="s">
        <v>706</v>
      </c>
      <c r="G7" s="95" t="s">
        <v>792</v>
      </c>
      <c r="H7" s="95">
        <v>6</v>
      </c>
      <c r="I7" s="115" t="str">
        <f t="shared" si="0"/>
        <v>Leslokalen theorie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46.62</v>
      </c>
      <c r="N7" s="117">
        <f t="shared" si="11"/>
        <v>46.62</v>
      </c>
      <c r="O7" s="149">
        <f t="shared" si="12"/>
        <v>0</v>
      </c>
      <c r="P7" s="119"/>
      <c r="Q7" s="95" t="s">
        <v>87</v>
      </c>
      <c r="R7" s="95"/>
      <c r="S7" s="95"/>
      <c r="T7" s="95"/>
      <c r="U7" s="119"/>
      <c r="V7" s="114" t="str">
        <f t="shared" si="2"/>
        <v>Les</v>
      </c>
      <c r="W7" s="114" t="str">
        <f t="shared" si="3"/>
        <v>AQL 7%</v>
      </c>
      <c r="X7" s="119"/>
      <c r="Y7" s="101">
        <v>100</v>
      </c>
      <c r="Z7" s="119"/>
      <c r="AA7" s="117">
        <f>IF(H7="nio","_",(N7/Y7)*VLOOKUP(Q7,Aanpassing_frequenties,3,0))*VLOOKUP(Q7,Aanpassing_frequenties,4,0)</f>
        <v>95.570999999999984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6"/>
        <v>_</v>
      </c>
      <c r="AF7" s="119"/>
      <c r="AG7" s="117" t="str">
        <f t="shared" si="7"/>
        <v>_</v>
      </c>
      <c r="AH7" s="120" t="str">
        <f t="shared" si="8"/>
        <v>_</v>
      </c>
      <c r="AI7" s="119"/>
      <c r="AJ7" s="117" t="str">
        <f t="shared" si="9"/>
        <v>_</v>
      </c>
      <c r="AK7" s="120" t="str">
        <f t="shared" si="10"/>
        <v>_</v>
      </c>
      <c r="AL7" s="119"/>
      <c r="AM7" s="117">
        <f>IF(H7="nio","_",SUM(AA7,AD7,AG7,AJ7))</f>
        <v>95.570999999999984</v>
      </c>
      <c r="AN7" s="120">
        <f>IF(H7="nio","_",SUM(AB7,AE7,AH7,AK7))</f>
        <v>0</v>
      </c>
      <c r="AO7" s="119"/>
      <c r="AS7" s="124"/>
    </row>
    <row r="8" spans="1:45">
      <c r="A8" s="7">
        <v>3</v>
      </c>
      <c r="B8" s="114" t="str">
        <f>VLOOKUP(A8,'Overzicht locaties'!C:D,2,0)</f>
        <v>ROC Mobiliteit &amp; Logistiek</v>
      </c>
      <c r="C8" s="95" t="s">
        <v>307</v>
      </c>
      <c r="D8" s="6" t="s">
        <v>749</v>
      </c>
      <c r="E8" s="6"/>
      <c r="F8" s="95" t="s">
        <v>706</v>
      </c>
      <c r="G8" s="95" t="s">
        <v>792</v>
      </c>
      <c r="H8" s="95">
        <v>6</v>
      </c>
      <c r="I8" s="115" t="str">
        <f t="shared" si="0"/>
        <v>Leslokalen theorie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61.02</v>
      </c>
      <c r="N8" s="117">
        <f t="shared" si="11"/>
        <v>61.02</v>
      </c>
      <c r="O8" s="149">
        <f t="shared" si="12"/>
        <v>0</v>
      </c>
      <c r="P8" s="119"/>
      <c r="Q8" s="95" t="s">
        <v>87</v>
      </c>
      <c r="R8" s="95"/>
      <c r="S8" s="95"/>
      <c r="T8" s="95"/>
      <c r="U8" s="119"/>
      <c r="V8" s="114" t="str">
        <f t="shared" si="2"/>
        <v>Les</v>
      </c>
      <c r="W8" s="114" t="str">
        <f t="shared" si="3"/>
        <v>AQL 7%</v>
      </c>
      <c r="X8" s="119"/>
      <c r="Y8" s="101">
        <v>100</v>
      </c>
      <c r="Z8" s="119"/>
      <c r="AA8" s="117">
        <f>IF(H8="nio","_",(N8/Y8)*VLOOKUP(Q8,Aanpassing_frequenties,3,0))*VLOOKUP(Q8,Aanpassing_frequenties,4,0)</f>
        <v>125.09100000000002</v>
      </c>
      <c r="AB8" s="120">
        <f t="shared" si="4"/>
        <v>0</v>
      </c>
      <c r="AC8" s="119"/>
      <c r="AD8" s="117" t="str">
        <f t="shared" si="5"/>
        <v>_</v>
      </c>
      <c r="AE8" s="120" t="str">
        <f t="shared" si="6"/>
        <v>_</v>
      </c>
      <c r="AF8" s="119"/>
      <c r="AG8" s="117" t="str">
        <f t="shared" si="7"/>
        <v>_</v>
      </c>
      <c r="AH8" s="120" t="str">
        <f t="shared" si="8"/>
        <v>_</v>
      </c>
      <c r="AI8" s="119"/>
      <c r="AJ8" s="117" t="str">
        <f t="shared" si="9"/>
        <v>_</v>
      </c>
      <c r="AK8" s="120" t="str">
        <f t="shared" si="10"/>
        <v>_</v>
      </c>
      <c r="AL8" s="119"/>
      <c r="AM8" s="117">
        <f>IF(H8="nio","_",SUM(AA8,AD8,AG8,AJ8))</f>
        <v>125.09100000000002</v>
      </c>
      <c r="AN8" s="120">
        <f>IF(H8="nio","_",SUM(AB8,AE8,AH8,AK8))</f>
        <v>0</v>
      </c>
      <c r="AO8" s="119"/>
      <c r="AS8" s="124"/>
    </row>
    <row r="9" spans="1:45">
      <c r="A9" s="7">
        <v>3</v>
      </c>
      <c r="B9" s="114" t="str">
        <f>VLOOKUP(A9,'Overzicht locaties'!C:D,2,0)</f>
        <v>ROC Mobiliteit &amp; Logistiek</v>
      </c>
      <c r="C9" s="95" t="s">
        <v>307</v>
      </c>
      <c r="D9" s="6"/>
      <c r="E9" s="6"/>
      <c r="F9" s="95" t="s">
        <v>707</v>
      </c>
      <c r="G9" s="95" t="s">
        <v>792</v>
      </c>
      <c r="H9" s="95">
        <v>1</v>
      </c>
      <c r="I9" s="115" t="str">
        <f t="shared" si="0"/>
        <v xml:space="preserve">Kantoorruimte / vergaderruimte </v>
      </c>
      <c r="J9" s="95" t="s">
        <v>297</v>
      </c>
      <c r="K9" s="116">
        <v>3</v>
      </c>
      <c r="L9" s="115" t="str">
        <f t="shared" si="1"/>
        <v>Harde vloer zonder polymeer beschermlaag, met behandeling</v>
      </c>
      <c r="M9" s="118">
        <v>35.479999999999997</v>
      </c>
      <c r="N9" s="117">
        <f t="shared" si="11"/>
        <v>35.479999999999997</v>
      </c>
      <c r="O9" s="149">
        <f t="shared" si="12"/>
        <v>0</v>
      </c>
      <c r="P9" s="119"/>
      <c r="Q9" s="95" t="s">
        <v>87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>IF(H9="nio","_",(N9/Y9)*VLOOKUP(Q9,Aanpassing_frequenties,3,0))*VLOOKUP(Q9,Aanpassing_frequenties,4,0)</f>
        <v>72.733999999999995</v>
      </c>
      <c r="AB9" s="120">
        <f t="shared" si="4"/>
        <v>0</v>
      </c>
      <c r="AC9" s="119"/>
      <c r="AD9" s="117" t="str">
        <f t="shared" si="5"/>
        <v>_</v>
      </c>
      <c r="AE9" s="120" t="str">
        <f t="shared" si="6"/>
        <v>_</v>
      </c>
      <c r="AF9" s="119"/>
      <c r="AG9" s="117" t="str">
        <f t="shared" si="7"/>
        <v>_</v>
      </c>
      <c r="AH9" s="120" t="str">
        <f t="shared" si="8"/>
        <v>_</v>
      </c>
      <c r="AI9" s="119"/>
      <c r="AJ9" s="117" t="str">
        <f t="shared" si="9"/>
        <v>_</v>
      </c>
      <c r="AK9" s="120" t="str">
        <f t="shared" si="10"/>
        <v>_</v>
      </c>
      <c r="AL9" s="119"/>
      <c r="AM9" s="117">
        <f>IF(H9="nio","_",SUM(AA9,AD9,AG9,AJ9))</f>
        <v>72.733999999999995</v>
      </c>
      <c r="AN9" s="120">
        <f>IF(H9="nio","_",SUM(AB9,AE9,AH9,AK9))</f>
        <v>0</v>
      </c>
      <c r="AO9" s="119"/>
      <c r="AS9" s="124"/>
    </row>
    <row r="10" spans="1:45">
      <c r="A10" s="7">
        <v>3</v>
      </c>
      <c r="B10" s="114" t="str">
        <f>VLOOKUP(A10,'Overzicht locaties'!C:D,2,0)</f>
        <v>ROC Mobiliteit &amp; Logistiek</v>
      </c>
      <c r="C10" s="95" t="s">
        <v>308</v>
      </c>
      <c r="D10" s="6"/>
      <c r="E10" s="6"/>
      <c r="F10" s="95" t="s">
        <v>708</v>
      </c>
      <c r="G10" s="95" t="s">
        <v>792</v>
      </c>
      <c r="H10" s="95">
        <v>1</v>
      </c>
      <c r="I10" s="115" t="str">
        <f t="shared" si="0"/>
        <v xml:space="preserve">Kantoorruimte / vergaderruimte </v>
      </c>
      <c r="J10" s="95" t="s">
        <v>297</v>
      </c>
      <c r="K10" s="116">
        <v>3</v>
      </c>
      <c r="L10" s="115" t="str">
        <f t="shared" si="1"/>
        <v>Harde vloer zonder polymeer beschermlaag, met behandeling</v>
      </c>
      <c r="M10" s="118">
        <v>13.22</v>
      </c>
      <c r="N10" s="117">
        <f t="shared" si="11"/>
        <v>13.22</v>
      </c>
      <c r="O10" s="149">
        <f t="shared" si="12"/>
        <v>0</v>
      </c>
      <c r="P10" s="119"/>
      <c r="Q10" s="95" t="s">
        <v>87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27.101000000000003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6"/>
        <v>_</v>
      </c>
      <c r="AF10" s="119"/>
      <c r="AG10" s="117" t="str">
        <f t="shared" si="7"/>
        <v>_</v>
      </c>
      <c r="AH10" s="120" t="str">
        <f t="shared" si="8"/>
        <v>_</v>
      </c>
      <c r="AI10" s="119"/>
      <c r="AJ10" s="117" t="str">
        <f t="shared" si="9"/>
        <v>_</v>
      </c>
      <c r="AK10" s="120" t="str">
        <f t="shared" si="10"/>
        <v>_</v>
      </c>
      <c r="AL10" s="119"/>
      <c r="AM10" s="117">
        <f>IF(H10="nio","_",SUM(AA10,AD10,AG10,AJ10))</f>
        <v>27.101000000000003</v>
      </c>
      <c r="AN10" s="120">
        <f>IF(H10="nio","_",SUM(AB10,AE10,AH10,AK10))</f>
        <v>0</v>
      </c>
      <c r="AO10" s="119"/>
      <c r="AS10" s="124"/>
    </row>
    <row r="11" spans="1:45">
      <c r="A11" s="7">
        <v>3</v>
      </c>
      <c r="B11" s="114" t="str">
        <f>VLOOKUP(A11,'Overzicht locaties'!C:D,2,0)</f>
        <v>ROC Mobiliteit &amp; Logistiek</v>
      </c>
      <c r="C11" s="95" t="s">
        <v>308</v>
      </c>
      <c r="D11" s="6"/>
      <c r="E11" s="6"/>
      <c r="F11" s="95" t="s">
        <v>709</v>
      </c>
      <c r="G11" s="95" t="s">
        <v>792</v>
      </c>
      <c r="H11" s="95">
        <v>1</v>
      </c>
      <c r="I11" s="115" t="str">
        <f t="shared" si="0"/>
        <v xml:space="preserve">Kantoorruimte / vergaderruimte </v>
      </c>
      <c r="J11" s="95" t="s">
        <v>297</v>
      </c>
      <c r="K11" s="116">
        <v>3</v>
      </c>
      <c r="L11" s="115" t="str">
        <f t="shared" si="1"/>
        <v>Harde vloer zonder polymeer beschermlaag, met behandeling</v>
      </c>
      <c r="M11" s="118">
        <v>18.03</v>
      </c>
      <c r="N11" s="117">
        <f t="shared" si="11"/>
        <v>18.03</v>
      </c>
      <c r="O11" s="149">
        <f t="shared" si="12"/>
        <v>0</v>
      </c>
      <c r="P11" s="119"/>
      <c r="Q11" s="95" t="s">
        <v>87</v>
      </c>
      <c r="R11" s="95"/>
      <c r="S11" s="95"/>
      <c r="T11" s="95"/>
      <c r="U11" s="119"/>
      <c r="V11" s="114" t="str">
        <f t="shared" si="2"/>
        <v>Bureau</v>
      </c>
      <c r="W11" s="114" t="str">
        <f t="shared" si="3"/>
        <v>AQL 7%</v>
      </c>
      <c r="X11" s="119"/>
      <c r="Y11" s="101">
        <v>100</v>
      </c>
      <c r="Z11" s="119"/>
      <c r="AA11" s="117">
        <f>IF(H11="nio","_",(N11/Y11)*VLOOKUP(Q11,Aanpassing_frequenties,3,0))*VLOOKUP(Q11,Aanpassing_frequenties,4,0)</f>
        <v>36.961500000000001</v>
      </c>
      <c r="AB11" s="120">
        <f t="shared" si="4"/>
        <v>0</v>
      </c>
      <c r="AC11" s="119"/>
      <c r="AD11" s="117" t="str">
        <f t="shared" si="5"/>
        <v>_</v>
      </c>
      <c r="AE11" s="120" t="str">
        <f t="shared" si="6"/>
        <v>_</v>
      </c>
      <c r="AF11" s="119"/>
      <c r="AG11" s="117" t="str">
        <f t="shared" si="7"/>
        <v>_</v>
      </c>
      <c r="AH11" s="120" t="str">
        <f t="shared" si="8"/>
        <v>_</v>
      </c>
      <c r="AI11" s="119"/>
      <c r="AJ11" s="117" t="str">
        <f t="shared" si="9"/>
        <v>_</v>
      </c>
      <c r="AK11" s="120" t="str">
        <f t="shared" si="10"/>
        <v>_</v>
      </c>
      <c r="AL11" s="119"/>
      <c r="AM11" s="117">
        <f>IF(H11="nio","_",SUM(AA11,AD11,AG11,AJ11))</f>
        <v>36.961500000000001</v>
      </c>
      <c r="AN11" s="120">
        <f>IF(H11="nio","_",SUM(AB11,AE11,AH11,AK11))</f>
        <v>0</v>
      </c>
      <c r="AO11" s="119"/>
      <c r="AS11" s="124"/>
    </row>
    <row r="12" spans="1:45">
      <c r="A12" s="7">
        <v>3</v>
      </c>
      <c r="B12" s="114" t="str">
        <f>VLOOKUP(A12,'Overzicht locaties'!C:D,2,0)</f>
        <v>ROC Mobiliteit &amp; Logistiek</v>
      </c>
      <c r="C12" s="95" t="s">
        <v>308</v>
      </c>
      <c r="D12" s="6" t="s">
        <v>750</v>
      </c>
      <c r="E12" s="6"/>
      <c r="F12" s="95" t="s">
        <v>163</v>
      </c>
      <c r="G12" s="95" t="s">
        <v>792</v>
      </c>
      <c r="H12" s="95">
        <v>5</v>
      </c>
      <c r="I12" s="115" t="str">
        <f t="shared" si="0"/>
        <v>Pantry / keuken / koffie / restaurant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145.4</v>
      </c>
      <c r="N12" s="117">
        <f t="shared" si="11"/>
        <v>145.4</v>
      </c>
      <c r="O12" s="149">
        <f t="shared" si="12"/>
        <v>0</v>
      </c>
      <c r="P12" s="119"/>
      <c r="Q12" s="95" t="s">
        <v>87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298.07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6"/>
        <v>_</v>
      </c>
      <c r="AF12" s="119"/>
      <c r="AG12" s="117" t="str">
        <f t="shared" si="7"/>
        <v>_</v>
      </c>
      <c r="AH12" s="120" t="str">
        <f t="shared" si="8"/>
        <v>_</v>
      </c>
      <c r="AI12" s="119"/>
      <c r="AJ12" s="117" t="str">
        <f t="shared" si="9"/>
        <v>_</v>
      </c>
      <c r="AK12" s="120" t="str">
        <f t="shared" si="10"/>
        <v>_</v>
      </c>
      <c r="AL12" s="119"/>
      <c r="AM12" s="117">
        <f>IF(H12="nio","_",SUM(AA12,AD12,AG12,AJ12))</f>
        <v>298.07</v>
      </c>
      <c r="AN12" s="120">
        <f>IF(H12="nio","_",SUM(AB12,AE12,AH12,AK12))</f>
        <v>0</v>
      </c>
      <c r="AO12" s="119"/>
      <c r="AS12" s="124"/>
    </row>
    <row r="13" spans="1:45">
      <c r="A13" s="7">
        <v>3</v>
      </c>
      <c r="B13" s="114" t="str">
        <f>VLOOKUP(A13,'Overzicht locaties'!C:D,2,0)</f>
        <v>ROC Mobiliteit &amp; Logistiek</v>
      </c>
      <c r="C13" s="95" t="s">
        <v>308</v>
      </c>
      <c r="D13" s="6" t="s">
        <v>751</v>
      </c>
      <c r="E13" s="6"/>
      <c r="F13" s="95" t="s">
        <v>710</v>
      </c>
      <c r="G13" s="95" t="s">
        <v>792</v>
      </c>
      <c r="H13" s="95">
        <v>5</v>
      </c>
      <c r="I13" s="115" t="str">
        <f t="shared" si="0"/>
        <v>Pantry / keuken / koffie / restaurant</v>
      </c>
      <c r="J13" s="95" t="s">
        <v>297</v>
      </c>
      <c r="K13" s="116">
        <v>3</v>
      </c>
      <c r="L13" s="115" t="str">
        <f t="shared" si="1"/>
        <v>Harde vloer zonder polymeer beschermlaag, met behandeling</v>
      </c>
      <c r="M13" s="118">
        <v>56.03</v>
      </c>
      <c r="N13" s="117">
        <f t="shared" si="11"/>
        <v>56.03</v>
      </c>
      <c r="O13" s="149">
        <f t="shared" si="12"/>
        <v>0</v>
      </c>
      <c r="P13" s="119"/>
      <c r="Q13" s="95" t="s">
        <v>87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114.86150000000001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6"/>
        <v>_</v>
      </c>
      <c r="AF13" s="119"/>
      <c r="AG13" s="117" t="str">
        <f t="shared" si="7"/>
        <v>_</v>
      </c>
      <c r="AH13" s="120" t="str">
        <f t="shared" si="8"/>
        <v>_</v>
      </c>
      <c r="AI13" s="119"/>
      <c r="AJ13" s="117" t="str">
        <f t="shared" si="9"/>
        <v>_</v>
      </c>
      <c r="AK13" s="120" t="str">
        <f t="shared" si="10"/>
        <v>_</v>
      </c>
      <c r="AL13" s="119"/>
      <c r="AM13" s="117">
        <f>IF(H13="nio","_",SUM(AA13,AD13,AG13,AJ13))</f>
        <v>114.86150000000001</v>
      </c>
      <c r="AN13" s="120">
        <f>IF(H13="nio","_",SUM(AB13,AE13,AH13,AK13))</f>
        <v>0</v>
      </c>
      <c r="AO13" s="119"/>
      <c r="AS13" s="124"/>
    </row>
    <row r="14" spans="1:45">
      <c r="A14" s="7">
        <v>3</v>
      </c>
      <c r="B14" s="114" t="str">
        <f>VLOOKUP(A14,'Overzicht locaties'!C:D,2,0)</f>
        <v>ROC Mobiliteit &amp; Logistiek</v>
      </c>
      <c r="C14" s="95" t="s">
        <v>308</v>
      </c>
      <c r="D14" s="6"/>
      <c r="E14" s="6"/>
      <c r="F14" s="95" t="s">
        <v>711</v>
      </c>
      <c r="G14" s="95" t="s">
        <v>792</v>
      </c>
      <c r="H14" s="95">
        <v>3</v>
      </c>
      <c r="I14" s="115" t="str">
        <f t="shared" si="0"/>
        <v>Verkeersruimte / Garderobe / Wachtruimte</v>
      </c>
      <c r="J14" s="95" t="s">
        <v>793</v>
      </c>
      <c r="K14" s="116">
        <v>4</v>
      </c>
      <c r="L14" s="115" t="str">
        <f t="shared" si="1"/>
        <v>Tapijt</v>
      </c>
      <c r="M14" s="118">
        <v>8.8000000000000007</v>
      </c>
      <c r="N14" s="117">
        <f t="shared" si="11"/>
        <v>8.8000000000000007</v>
      </c>
      <c r="O14" s="149">
        <f t="shared" si="12"/>
        <v>0</v>
      </c>
      <c r="P14" s="119"/>
      <c r="Q14" s="95" t="s">
        <v>87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18.040000000000003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6"/>
        <v>_</v>
      </c>
      <c r="AF14" s="119"/>
      <c r="AG14" s="117" t="str">
        <f t="shared" si="7"/>
        <v>_</v>
      </c>
      <c r="AH14" s="120" t="str">
        <f t="shared" si="8"/>
        <v>_</v>
      </c>
      <c r="AI14" s="119"/>
      <c r="AJ14" s="117" t="str">
        <f t="shared" si="9"/>
        <v>_</v>
      </c>
      <c r="AK14" s="120" t="str">
        <f t="shared" si="10"/>
        <v>_</v>
      </c>
      <c r="AL14" s="119"/>
      <c r="AM14" s="117">
        <f>IF(H14="nio","_",SUM(AA14,AD14,AG14,AJ14))</f>
        <v>18.040000000000003</v>
      </c>
      <c r="AN14" s="120">
        <f>IF(H14="nio","_",SUM(AB14,AE14,AH14,AK14))</f>
        <v>0</v>
      </c>
      <c r="AO14" s="119"/>
      <c r="AS14" s="124"/>
    </row>
    <row r="15" spans="1:45">
      <c r="A15" s="7">
        <v>3</v>
      </c>
      <c r="B15" s="114" t="str">
        <f>VLOOKUP(A15,'Overzicht locaties'!C:D,2,0)</f>
        <v>ROC Mobiliteit &amp; Logistiek</v>
      </c>
      <c r="C15" s="95" t="s">
        <v>308</v>
      </c>
      <c r="D15" s="6" t="s">
        <v>752</v>
      </c>
      <c r="E15" s="6"/>
      <c r="F15" s="95" t="s">
        <v>712</v>
      </c>
      <c r="G15" s="95" t="s">
        <v>792</v>
      </c>
      <c r="H15" s="95">
        <v>1</v>
      </c>
      <c r="I15" s="115" t="str">
        <f t="shared" si="0"/>
        <v xml:space="preserve">Kantoorruimte / vergaderruimte </v>
      </c>
      <c r="J15" s="95" t="s">
        <v>297</v>
      </c>
      <c r="K15" s="116">
        <v>3</v>
      </c>
      <c r="L15" s="115" t="str">
        <f t="shared" si="1"/>
        <v>Harde vloer zonder polymeer beschermlaag, met behandeling</v>
      </c>
      <c r="M15" s="118">
        <v>12</v>
      </c>
      <c r="N15" s="117">
        <f t="shared" si="11"/>
        <v>12</v>
      </c>
      <c r="O15" s="149">
        <f t="shared" si="12"/>
        <v>0</v>
      </c>
      <c r="P15" s="119"/>
      <c r="Q15" s="95" t="s">
        <v>87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24.599999999999998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6"/>
        <v>_</v>
      </c>
      <c r="AF15" s="119"/>
      <c r="AG15" s="117" t="str">
        <f t="shared" si="7"/>
        <v>_</v>
      </c>
      <c r="AH15" s="120" t="str">
        <f t="shared" si="8"/>
        <v>_</v>
      </c>
      <c r="AI15" s="119"/>
      <c r="AJ15" s="117" t="str">
        <f t="shared" si="9"/>
        <v>_</v>
      </c>
      <c r="AK15" s="120" t="str">
        <f t="shared" si="10"/>
        <v>_</v>
      </c>
      <c r="AL15" s="119"/>
      <c r="AM15" s="117">
        <f>IF(H15="nio","_",SUM(AA15,AD15,AG15,AJ15))</f>
        <v>24.599999999999998</v>
      </c>
      <c r="AN15" s="120">
        <f>IF(H15="nio","_",SUM(AB15,AE15,AH15,AK15))</f>
        <v>0</v>
      </c>
      <c r="AO15" s="119"/>
      <c r="AS15" s="124"/>
    </row>
    <row r="16" spans="1:45">
      <c r="A16" s="7">
        <v>3</v>
      </c>
      <c r="B16" s="114" t="str">
        <f>VLOOKUP(A16,'Overzicht locaties'!C:D,2,0)</f>
        <v>ROC Mobiliteit &amp; Logistiek</v>
      </c>
      <c r="C16" s="95" t="s">
        <v>308</v>
      </c>
      <c r="D16" s="6" t="s">
        <v>753</v>
      </c>
      <c r="E16" s="6"/>
      <c r="F16" s="95" t="s">
        <v>713</v>
      </c>
      <c r="G16" s="95" t="s">
        <v>792</v>
      </c>
      <c r="H16" s="95">
        <v>1</v>
      </c>
      <c r="I16" s="115" t="str">
        <f t="shared" si="0"/>
        <v xml:space="preserve">Kantoorruimte / vergaderruimte </v>
      </c>
      <c r="J16" s="95" t="s">
        <v>297</v>
      </c>
      <c r="K16" s="116">
        <v>3</v>
      </c>
      <c r="L16" s="115" t="str">
        <f t="shared" si="1"/>
        <v>Harde vloer zonder polymeer beschermlaag, met behandeling</v>
      </c>
      <c r="M16" s="118">
        <v>15.2</v>
      </c>
      <c r="N16" s="117">
        <f t="shared" si="11"/>
        <v>15.2</v>
      </c>
      <c r="O16" s="149">
        <f t="shared" si="12"/>
        <v>0</v>
      </c>
      <c r="P16" s="119"/>
      <c r="Q16" s="95" t="s">
        <v>87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31.16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6"/>
        <v>_</v>
      </c>
      <c r="AF16" s="119"/>
      <c r="AG16" s="117" t="str">
        <f t="shared" si="7"/>
        <v>_</v>
      </c>
      <c r="AH16" s="120" t="str">
        <f t="shared" si="8"/>
        <v>_</v>
      </c>
      <c r="AI16" s="119"/>
      <c r="AJ16" s="117" t="str">
        <f t="shared" si="9"/>
        <v>_</v>
      </c>
      <c r="AK16" s="120" t="str">
        <f t="shared" si="10"/>
        <v>_</v>
      </c>
      <c r="AL16" s="119"/>
      <c r="AM16" s="117">
        <f>IF(H16="nio","_",SUM(AA16,AD16,AG16,AJ16))</f>
        <v>31.16</v>
      </c>
      <c r="AN16" s="120">
        <f>IF(H16="nio","_",SUM(AB16,AE16,AH16,AK16))</f>
        <v>0</v>
      </c>
      <c r="AO16" s="119"/>
      <c r="AS16" s="124"/>
    </row>
    <row r="17" spans="1:45">
      <c r="A17" s="7">
        <v>3</v>
      </c>
      <c r="B17" s="114" t="str">
        <f>VLOOKUP(A17,'Overzicht locaties'!C:D,2,0)</f>
        <v>ROC Mobiliteit &amp; Logistiek</v>
      </c>
      <c r="C17" s="95" t="s">
        <v>308</v>
      </c>
      <c r="D17" s="6" t="s">
        <v>754</v>
      </c>
      <c r="E17" s="6"/>
      <c r="F17" s="95" t="s">
        <v>714</v>
      </c>
      <c r="G17" s="95" t="s">
        <v>792</v>
      </c>
      <c r="H17" s="95">
        <v>1</v>
      </c>
      <c r="I17" s="115" t="str">
        <f t="shared" si="0"/>
        <v xml:space="preserve">Kantoorruimte / vergaderruimte </v>
      </c>
      <c r="J17" s="95" t="s">
        <v>297</v>
      </c>
      <c r="K17" s="116">
        <v>3</v>
      </c>
      <c r="L17" s="115" t="str">
        <f t="shared" si="1"/>
        <v>Harde vloer zonder polymeer beschermlaag, met behandeling</v>
      </c>
      <c r="M17" s="118">
        <v>12.5</v>
      </c>
      <c r="N17" s="117">
        <f t="shared" si="11"/>
        <v>12.5</v>
      </c>
      <c r="O17" s="149">
        <f t="shared" si="12"/>
        <v>0</v>
      </c>
      <c r="P17" s="119"/>
      <c r="Q17" s="95" t="s">
        <v>87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25.625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si="6"/>
        <v>_</v>
      </c>
      <c r="AF17" s="119"/>
      <c r="AG17" s="117" t="str">
        <f t="shared" si="7"/>
        <v>_</v>
      </c>
      <c r="AH17" s="120" t="str">
        <f t="shared" si="8"/>
        <v>_</v>
      </c>
      <c r="AI17" s="119"/>
      <c r="AJ17" s="117" t="str">
        <f t="shared" si="9"/>
        <v>_</v>
      </c>
      <c r="AK17" s="120" t="str">
        <f t="shared" si="10"/>
        <v>_</v>
      </c>
      <c r="AL17" s="119"/>
      <c r="AM17" s="117">
        <f>IF(H17="nio","_",SUM(AA17,AD17,AG17,AJ17))</f>
        <v>25.625</v>
      </c>
      <c r="AN17" s="120">
        <f>IF(H17="nio","_",SUM(AB17,AE17,AH17,AK17))</f>
        <v>0</v>
      </c>
      <c r="AO17" s="119"/>
      <c r="AS17" s="124"/>
    </row>
    <row r="18" spans="1:45">
      <c r="A18" s="7">
        <v>3</v>
      </c>
      <c r="B18" s="114" t="str">
        <f>VLOOKUP(A18,'Overzicht locaties'!C:D,2,0)</f>
        <v>ROC Mobiliteit &amp; Logistiek</v>
      </c>
      <c r="C18" s="95" t="s">
        <v>308</v>
      </c>
      <c r="D18" s="6" t="s">
        <v>755</v>
      </c>
      <c r="E18" s="6"/>
      <c r="F18" s="95" t="s">
        <v>715</v>
      </c>
      <c r="G18" s="95" t="s">
        <v>792</v>
      </c>
      <c r="H18" s="95">
        <v>1</v>
      </c>
      <c r="I18" s="115" t="str">
        <f t="shared" si="0"/>
        <v xml:space="preserve">Kantoorruimte / vergaderruimte </v>
      </c>
      <c r="J18" s="95" t="s">
        <v>298</v>
      </c>
      <c r="K18" s="116">
        <v>3</v>
      </c>
      <c r="L18" s="115" t="str">
        <f t="shared" si="1"/>
        <v>Harde vloer zonder polymeer beschermlaag, met behandeling</v>
      </c>
      <c r="M18" s="118">
        <v>24.98</v>
      </c>
      <c r="N18" s="117">
        <f t="shared" si="11"/>
        <v>24.98</v>
      </c>
      <c r="O18" s="149">
        <f t="shared" si="12"/>
        <v>0</v>
      </c>
      <c r="P18" s="119"/>
      <c r="Q18" s="95" t="s">
        <v>87</v>
      </c>
      <c r="R18" s="95"/>
      <c r="S18" s="95"/>
      <c r="T18" s="95"/>
      <c r="U18" s="119"/>
      <c r="V18" s="114" t="str">
        <f t="shared" si="2"/>
        <v>Bureau</v>
      </c>
      <c r="W18" s="114" t="str">
        <f t="shared" si="3"/>
        <v>AQL 7%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51.208999999999996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6"/>
        <v>_</v>
      </c>
      <c r="AF18" s="119"/>
      <c r="AG18" s="117" t="str">
        <f t="shared" si="7"/>
        <v>_</v>
      </c>
      <c r="AH18" s="120" t="str">
        <f t="shared" si="8"/>
        <v>_</v>
      </c>
      <c r="AI18" s="119"/>
      <c r="AJ18" s="117" t="str">
        <f t="shared" si="9"/>
        <v>_</v>
      </c>
      <c r="AK18" s="120" t="str">
        <f t="shared" si="10"/>
        <v>_</v>
      </c>
      <c r="AL18" s="119"/>
      <c r="AM18" s="117">
        <f>IF(H18="nio","_",SUM(AA18,AD18,AG18,AJ18))</f>
        <v>51.208999999999996</v>
      </c>
      <c r="AN18" s="120">
        <f>IF(H18="nio","_",SUM(AB18,AE18,AH18,AK18))</f>
        <v>0</v>
      </c>
      <c r="AO18" s="119"/>
      <c r="AS18" s="124"/>
    </row>
    <row r="19" spans="1:45">
      <c r="A19" s="7">
        <v>3</v>
      </c>
      <c r="B19" s="114" t="str">
        <f>VLOOKUP(A19,'Overzicht locaties'!C:D,2,0)</f>
        <v>ROC Mobiliteit &amp; Logistiek</v>
      </c>
      <c r="C19" s="95" t="s">
        <v>308</v>
      </c>
      <c r="D19" s="6" t="s">
        <v>756</v>
      </c>
      <c r="E19" s="6"/>
      <c r="F19" s="95" t="s">
        <v>716</v>
      </c>
      <c r="G19" s="95" t="s">
        <v>792</v>
      </c>
      <c r="H19" s="95">
        <v>2</v>
      </c>
      <c r="I19" s="115" t="str">
        <f t="shared" si="0"/>
        <v>Sanitaire ruimte</v>
      </c>
      <c r="J19" s="95" t="s">
        <v>296</v>
      </c>
      <c r="K19" s="116">
        <v>3</v>
      </c>
      <c r="L19" s="115" t="str">
        <f t="shared" si="1"/>
        <v>Harde vloer zonder polymeer beschermlaag, met behandeling</v>
      </c>
      <c r="M19" s="118">
        <v>19.2</v>
      </c>
      <c r="N19" s="117">
        <f t="shared" si="11"/>
        <v>19.2</v>
      </c>
      <c r="O19" s="149">
        <f t="shared" si="12"/>
        <v>0</v>
      </c>
      <c r="P19" s="119"/>
      <c r="Q19" s="95" t="s">
        <v>86</v>
      </c>
      <c r="R19" s="95"/>
      <c r="S19" s="95"/>
      <c r="T19" s="95"/>
      <c r="U19" s="119"/>
      <c r="V19" s="114" t="str">
        <f t="shared" si="2"/>
        <v>Sanitair</v>
      </c>
      <c r="W19" s="114" t="str">
        <f t="shared" si="3"/>
        <v>AQL 4%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78.72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si="6"/>
        <v>_</v>
      </c>
      <c r="AF19" s="119"/>
      <c r="AG19" s="117" t="str">
        <f t="shared" si="7"/>
        <v>_</v>
      </c>
      <c r="AH19" s="120" t="str">
        <f t="shared" si="8"/>
        <v>_</v>
      </c>
      <c r="AI19" s="119"/>
      <c r="AJ19" s="117" t="str">
        <f t="shared" si="9"/>
        <v>_</v>
      </c>
      <c r="AK19" s="120" t="str">
        <f t="shared" si="10"/>
        <v>_</v>
      </c>
      <c r="AL19" s="119"/>
      <c r="AM19" s="117">
        <f>IF(H19="nio","_",SUM(AA19,AD19,AG19,AJ19))</f>
        <v>78.72</v>
      </c>
      <c r="AN19" s="120">
        <f>IF(H19="nio","_",SUM(AB19,AE19,AH19,AK19))</f>
        <v>0</v>
      </c>
      <c r="AO19" s="119"/>
      <c r="AS19" s="124"/>
    </row>
    <row r="20" spans="1:45">
      <c r="A20" s="7">
        <v>3</v>
      </c>
      <c r="B20" s="114" t="str">
        <f>VLOOKUP(A20,'Overzicht locaties'!C:D,2,0)</f>
        <v>ROC Mobiliteit &amp; Logistiek</v>
      </c>
      <c r="C20" s="95" t="s">
        <v>308</v>
      </c>
      <c r="D20" s="6" t="s">
        <v>757</v>
      </c>
      <c r="E20" s="6"/>
      <c r="F20" s="95" t="s">
        <v>717</v>
      </c>
      <c r="G20" s="95" t="s">
        <v>792</v>
      </c>
      <c r="H20" s="95">
        <v>2</v>
      </c>
      <c r="I20" s="115" t="str">
        <f t="shared" si="0"/>
        <v>Sanitaire ruimte</v>
      </c>
      <c r="J20" s="95" t="s">
        <v>794</v>
      </c>
      <c r="K20" s="116">
        <v>3</v>
      </c>
      <c r="L20" s="115" t="str">
        <f t="shared" si="1"/>
        <v>Harde vloer zonder polymeer beschermlaag, met behandeling</v>
      </c>
      <c r="M20" s="118">
        <v>2.4</v>
      </c>
      <c r="N20" s="117">
        <f t="shared" si="11"/>
        <v>2.4</v>
      </c>
      <c r="O20" s="149">
        <f t="shared" si="12"/>
        <v>0</v>
      </c>
      <c r="P20" s="119"/>
      <c r="Q20" s="95" t="s">
        <v>86</v>
      </c>
      <c r="R20" s="95"/>
      <c r="S20" s="95"/>
      <c r="T20" s="95"/>
      <c r="U20" s="119"/>
      <c r="V20" s="114" t="str">
        <f t="shared" si="2"/>
        <v>Sanitair</v>
      </c>
      <c r="W20" s="114" t="str">
        <f t="shared" si="3"/>
        <v>AQL 4%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9.84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6"/>
        <v>_</v>
      </c>
      <c r="AF20" s="119"/>
      <c r="AG20" s="117" t="str">
        <f t="shared" si="7"/>
        <v>_</v>
      </c>
      <c r="AH20" s="120" t="str">
        <f t="shared" si="8"/>
        <v>_</v>
      </c>
      <c r="AI20" s="119"/>
      <c r="AJ20" s="117" t="str">
        <f t="shared" si="9"/>
        <v>_</v>
      </c>
      <c r="AK20" s="120" t="str">
        <f t="shared" si="10"/>
        <v>_</v>
      </c>
      <c r="AL20" s="119"/>
      <c r="AM20" s="117">
        <f>IF(H20="nio","_",SUM(AA20,AD20,AG20,AJ20))</f>
        <v>9.84</v>
      </c>
      <c r="AN20" s="120">
        <f>IF(H20="nio","_",SUM(AB20,AE20,AH20,AK20))</f>
        <v>0</v>
      </c>
      <c r="AO20" s="119"/>
      <c r="AS20" s="124"/>
    </row>
    <row r="21" spans="1:45">
      <c r="A21" s="7">
        <v>3</v>
      </c>
      <c r="B21" s="114" t="str">
        <f>VLOOKUP(A21,'Overzicht locaties'!C:D,2,0)</f>
        <v>ROC Mobiliteit &amp; Logistiek</v>
      </c>
      <c r="C21" s="95" t="s">
        <v>308</v>
      </c>
      <c r="D21" s="6" t="s">
        <v>758</v>
      </c>
      <c r="E21" s="6"/>
      <c r="F21" s="95" t="s">
        <v>718</v>
      </c>
      <c r="G21" s="95" t="s">
        <v>792</v>
      </c>
      <c r="H21" s="95">
        <v>2</v>
      </c>
      <c r="I21" s="115" t="str">
        <f t="shared" si="0"/>
        <v>Sanitaire ruimte</v>
      </c>
      <c r="J21" s="95" t="s">
        <v>794</v>
      </c>
      <c r="K21" s="116">
        <v>3</v>
      </c>
      <c r="L21" s="115" t="str">
        <f t="shared" si="1"/>
        <v>Harde vloer zonder polymeer beschermlaag, met behandeling</v>
      </c>
      <c r="M21" s="118">
        <v>4.24</v>
      </c>
      <c r="N21" s="117">
        <f t="shared" si="11"/>
        <v>4.24</v>
      </c>
      <c r="O21" s="149">
        <f t="shared" si="12"/>
        <v>0</v>
      </c>
      <c r="P21" s="119"/>
      <c r="Q21" s="95" t="s">
        <v>86</v>
      </c>
      <c r="R21" s="95"/>
      <c r="S21" s="95"/>
      <c r="T21" s="95"/>
      <c r="U21" s="119"/>
      <c r="V21" s="114" t="str">
        <f t="shared" si="2"/>
        <v>Sanitair</v>
      </c>
      <c r="W21" s="114" t="str">
        <f t="shared" si="3"/>
        <v>AQL 4%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17.384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6"/>
        <v>_</v>
      </c>
      <c r="AF21" s="119"/>
      <c r="AG21" s="117" t="str">
        <f t="shared" si="7"/>
        <v>_</v>
      </c>
      <c r="AH21" s="120" t="str">
        <f t="shared" si="8"/>
        <v>_</v>
      </c>
      <c r="AI21" s="119"/>
      <c r="AJ21" s="117" t="str">
        <f t="shared" si="9"/>
        <v>_</v>
      </c>
      <c r="AK21" s="120" t="str">
        <f t="shared" si="10"/>
        <v>_</v>
      </c>
      <c r="AL21" s="119"/>
      <c r="AM21" s="117">
        <f>IF(H21="nio","_",SUM(AA21,AD21,AG21,AJ21))</f>
        <v>17.384</v>
      </c>
      <c r="AN21" s="120">
        <f>IF(H21="nio","_",SUM(AB21,AE21,AH21,AK21))</f>
        <v>0</v>
      </c>
      <c r="AO21" s="119"/>
      <c r="AS21" s="124"/>
    </row>
    <row r="22" spans="1:45">
      <c r="A22" s="7">
        <v>3</v>
      </c>
      <c r="B22" s="114" t="str">
        <f>VLOOKUP(A22,'Overzicht locaties'!C:D,2,0)</f>
        <v>ROC Mobiliteit &amp; Logistiek</v>
      </c>
      <c r="C22" s="95" t="s">
        <v>308</v>
      </c>
      <c r="D22" s="6" t="s">
        <v>759</v>
      </c>
      <c r="E22" s="6"/>
      <c r="F22" s="95" t="s">
        <v>326</v>
      </c>
      <c r="G22" s="95" t="s">
        <v>792</v>
      </c>
      <c r="H22" s="95">
        <v>1</v>
      </c>
      <c r="I22" s="115" t="str">
        <f t="shared" si="0"/>
        <v xml:space="preserve">Kantoorruimte / vergaderruimte </v>
      </c>
      <c r="J22" s="95" t="s">
        <v>5</v>
      </c>
      <c r="K22" s="116">
        <v>1</v>
      </c>
      <c r="L22" s="115" t="str">
        <f t="shared" si="1"/>
        <v>Vloerafwerking met polymeer beschermlaag</v>
      </c>
      <c r="M22" s="118">
        <v>10.66</v>
      </c>
      <c r="N22" s="117">
        <f t="shared" si="11"/>
        <v>10.66</v>
      </c>
      <c r="O22" s="149">
        <f t="shared" si="12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21.853000000000002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6"/>
        <v>_</v>
      </c>
      <c r="AF22" s="119"/>
      <c r="AG22" s="117" t="str">
        <f t="shared" si="7"/>
        <v>_</v>
      </c>
      <c r="AH22" s="120" t="str">
        <f t="shared" si="8"/>
        <v>_</v>
      </c>
      <c r="AI22" s="119"/>
      <c r="AJ22" s="117" t="str">
        <f t="shared" si="9"/>
        <v>_</v>
      </c>
      <c r="AK22" s="120" t="str">
        <f t="shared" si="10"/>
        <v>_</v>
      </c>
      <c r="AL22" s="119"/>
      <c r="AM22" s="117">
        <f>IF(H22="nio","_",SUM(AA22,AD22,AG22,AJ22))</f>
        <v>21.853000000000002</v>
      </c>
      <c r="AN22" s="120">
        <f>IF(H22="nio","_",SUM(AB22,AE22,AH22,AK22))</f>
        <v>0</v>
      </c>
      <c r="AO22" s="119"/>
      <c r="AS22" s="124"/>
    </row>
    <row r="23" spans="1:45">
      <c r="A23" s="7">
        <v>3</v>
      </c>
      <c r="B23" s="114" t="str">
        <f>VLOOKUP(A23,'Overzicht locaties'!C:D,2,0)</f>
        <v>ROC Mobiliteit &amp; Logistiek</v>
      </c>
      <c r="C23" s="95" t="s">
        <v>308</v>
      </c>
      <c r="D23" s="6" t="s">
        <v>760</v>
      </c>
      <c r="E23" s="6"/>
      <c r="F23" s="95" t="s">
        <v>706</v>
      </c>
      <c r="G23" s="95" t="s">
        <v>792</v>
      </c>
      <c r="H23" s="95">
        <v>6</v>
      </c>
      <c r="I23" s="115" t="str">
        <f t="shared" si="0"/>
        <v>Leslokalen theorie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39.159999999999997</v>
      </c>
      <c r="N23" s="117">
        <f t="shared" si="11"/>
        <v>39.159999999999997</v>
      </c>
      <c r="O23" s="149">
        <f t="shared" si="12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Les</v>
      </c>
      <c r="W23" s="114" t="str">
        <f t="shared" si="3"/>
        <v>AQL 7%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80.277999999999992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6"/>
        <v>_</v>
      </c>
      <c r="AF23" s="119"/>
      <c r="AG23" s="117" t="str">
        <f t="shared" si="7"/>
        <v>_</v>
      </c>
      <c r="AH23" s="120" t="str">
        <f t="shared" si="8"/>
        <v>_</v>
      </c>
      <c r="AI23" s="119"/>
      <c r="AJ23" s="117" t="str">
        <f t="shared" si="9"/>
        <v>_</v>
      </c>
      <c r="AK23" s="120" t="str">
        <f t="shared" si="10"/>
        <v>_</v>
      </c>
      <c r="AL23" s="119"/>
      <c r="AM23" s="117">
        <f>IF(H23="nio","_",SUM(AA23,AD23,AG23,AJ23))</f>
        <v>80.277999999999992</v>
      </c>
      <c r="AN23" s="120">
        <f>IF(H23="nio","_",SUM(AB23,AE23,AH23,AK23))</f>
        <v>0</v>
      </c>
      <c r="AO23" s="119"/>
      <c r="AS23" s="124"/>
    </row>
    <row r="24" spans="1:45">
      <c r="A24" s="7">
        <v>3</v>
      </c>
      <c r="B24" s="114" t="str">
        <f>VLOOKUP(A24,'Overzicht locaties'!C:D,2,0)</f>
        <v>ROC Mobiliteit &amp; Logistiek</v>
      </c>
      <c r="C24" s="95" t="s">
        <v>308</v>
      </c>
      <c r="D24" s="6" t="s">
        <v>761</v>
      </c>
      <c r="E24" s="6"/>
      <c r="F24" s="95" t="s">
        <v>706</v>
      </c>
      <c r="G24" s="95" t="s">
        <v>792</v>
      </c>
      <c r="H24" s="95">
        <v>6</v>
      </c>
      <c r="I24" s="115" t="str">
        <f t="shared" si="0"/>
        <v>Leslokalen theorie</v>
      </c>
      <c r="J24" s="95" t="s">
        <v>5</v>
      </c>
      <c r="K24" s="116">
        <v>1</v>
      </c>
      <c r="L24" s="115" t="str">
        <f t="shared" si="1"/>
        <v>Vloerafwerking met polymeer beschermlaag</v>
      </c>
      <c r="M24" s="118">
        <v>59.25</v>
      </c>
      <c r="N24" s="117">
        <f t="shared" si="11"/>
        <v>59.25</v>
      </c>
      <c r="O24" s="149">
        <f t="shared" si="12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Les</v>
      </c>
      <c r="W24" s="114" t="str">
        <f t="shared" si="3"/>
        <v>AQL 7%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121.46250000000001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6"/>
        <v>_</v>
      </c>
      <c r="AF24" s="119"/>
      <c r="AG24" s="117" t="str">
        <f t="shared" si="7"/>
        <v>_</v>
      </c>
      <c r="AH24" s="120" t="str">
        <f t="shared" si="8"/>
        <v>_</v>
      </c>
      <c r="AI24" s="119"/>
      <c r="AJ24" s="117" t="str">
        <f t="shared" si="9"/>
        <v>_</v>
      </c>
      <c r="AK24" s="120" t="str">
        <f t="shared" si="10"/>
        <v>_</v>
      </c>
      <c r="AL24" s="119"/>
      <c r="AM24" s="117">
        <f>IF(H24="nio","_",SUM(AA24,AD24,AG24,AJ24))</f>
        <v>121.46250000000001</v>
      </c>
      <c r="AN24" s="120">
        <f>IF(H24="nio","_",SUM(AB24,AE24,AH24,AK24))</f>
        <v>0</v>
      </c>
      <c r="AO24" s="119"/>
      <c r="AS24" s="124"/>
    </row>
    <row r="25" spans="1:45">
      <c r="A25" s="7">
        <v>3</v>
      </c>
      <c r="B25" s="114" t="str">
        <f>VLOOKUP(A25,'Overzicht locaties'!C:D,2,0)</f>
        <v>ROC Mobiliteit &amp; Logistiek</v>
      </c>
      <c r="C25" s="95" t="s">
        <v>308</v>
      </c>
      <c r="D25" s="6"/>
      <c r="E25" s="6"/>
      <c r="F25" s="95" t="s">
        <v>719</v>
      </c>
      <c r="G25" s="95" t="s">
        <v>792</v>
      </c>
      <c r="H25" s="95">
        <v>4</v>
      </c>
      <c r="I25" s="115" t="str">
        <f t="shared" si="0"/>
        <v>Kleedruimte/ douche</v>
      </c>
      <c r="J25" s="95" t="s">
        <v>795</v>
      </c>
      <c r="K25" s="116">
        <v>3</v>
      </c>
      <c r="L25" s="115" t="str">
        <f t="shared" si="1"/>
        <v>Harde vloer zonder polymeer beschermlaag, met behandeling</v>
      </c>
      <c r="M25" s="118">
        <v>17.8</v>
      </c>
      <c r="N25" s="117">
        <f t="shared" si="11"/>
        <v>17.8</v>
      </c>
      <c r="O25" s="149">
        <f t="shared" si="12"/>
        <v>0</v>
      </c>
      <c r="P25" s="119"/>
      <c r="Q25" s="95" t="s">
        <v>87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36.49</v>
      </c>
      <c r="AB25" s="120">
        <f t="shared" si="4"/>
        <v>0</v>
      </c>
      <c r="AC25" s="119"/>
      <c r="AD25" s="117" t="str">
        <f t="shared" si="5"/>
        <v>_</v>
      </c>
      <c r="AE25" s="120" t="str">
        <f t="shared" si="6"/>
        <v>_</v>
      </c>
      <c r="AF25" s="119"/>
      <c r="AG25" s="117" t="str">
        <f t="shared" si="7"/>
        <v>_</v>
      </c>
      <c r="AH25" s="120" t="str">
        <f t="shared" si="8"/>
        <v>_</v>
      </c>
      <c r="AI25" s="119"/>
      <c r="AJ25" s="117" t="str">
        <f t="shared" si="9"/>
        <v>_</v>
      </c>
      <c r="AK25" s="120" t="str">
        <f t="shared" si="10"/>
        <v>_</v>
      </c>
      <c r="AL25" s="119"/>
      <c r="AM25" s="117">
        <f>IF(H25="nio","_",SUM(AA25,AD25,AG25,AJ25))</f>
        <v>36.49</v>
      </c>
      <c r="AN25" s="120">
        <f>IF(H25="nio","_",SUM(AB25,AE25,AH25,AK25))</f>
        <v>0</v>
      </c>
      <c r="AO25" s="119"/>
      <c r="AS25" s="124"/>
    </row>
    <row r="26" spans="1:45">
      <c r="A26" s="7">
        <v>3</v>
      </c>
      <c r="B26" s="114" t="str">
        <f>VLOOKUP(A26,'Overzicht locaties'!C:D,2,0)</f>
        <v>ROC Mobiliteit &amp; Logistiek</v>
      </c>
      <c r="C26" s="95" t="s">
        <v>308</v>
      </c>
      <c r="D26" s="6" t="s">
        <v>762</v>
      </c>
      <c r="E26" s="6"/>
      <c r="F26" s="95" t="s">
        <v>326</v>
      </c>
      <c r="G26" s="95" t="s">
        <v>792</v>
      </c>
      <c r="H26" s="95">
        <v>1</v>
      </c>
      <c r="I26" s="115" t="str">
        <f t="shared" si="0"/>
        <v xml:space="preserve">Kantoorruimte / vergaderruimte 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17.100000000000001</v>
      </c>
      <c r="N26" s="117">
        <f t="shared" si="11"/>
        <v>17.100000000000001</v>
      </c>
      <c r="O26" s="149">
        <f t="shared" si="12"/>
        <v>0</v>
      </c>
      <c r="P26" s="119"/>
      <c r="Q26" s="95" t="s">
        <v>87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35.055</v>
      </c>
      <c r="AB26" s="120">
        <f t="shared" si="4"/>
        <v>0</v>
      </c>
      <c r="AC26" s="119"/>
      <c r="AD26" s="117" t="str">
        <f t="shared" si="5"/>
        <v>_</v>
      </c>
      <c r="AE26" s="120" t="str">
        <f t="shared" si="6"/>
        <v>_</v>
      </c>
      <c r="AF26" s="119"/>
      <c r="AG26" s="117" t="str">
        <f t="shared" si="7"/>
        <v>_</v>
      </c>
      <c r="AH26" s="120" t="str">
        <f t="shared" si="8"/>
        <v>_</v>
      </c>
      <c r="AI26" s="119"/>
      <c r="AJ26" s="117" t="str">
        <f t="shared" si="9"/>
        <v>_</v>
      </c>
      <c r="AK26" s="120" t="str">
        <f t="shared" si="10"/>
        <v>_</v>
      </c>
      <c r="AL26" s="119"/>
      <c r="AM26" s="117">
        <f>IF(H26="nio","_",SUM(AA26,AD26,AG26,AJ26))</f>
        <v>35.055</v>
      </c>
      <c r="AN26" s="120">
        <f>IF(H26="nio","_",SUM(AB26,AE26,AH26,AK26))</f>
        <v>0</v>
      </c>
      <c r="AO26" s="119"/>
      <c r="AS26" s="124"/>
    </row>
    <row r="27" spans="1:45">
      <c r="A27" s="7">
        <v>3</v>
      </c>
      <c r="B27" s="114" t="str">
        <f>VLOOKUP(A27,'Overzicht locaties'!C:D,2,0)</f>
        <v>ROC Mobiliteit &amp; Logistiek</v>
      </c>
      <c r="C27" s="95" t="s">
        <v>308</v>
      </c>
      <c r="D27" s="6" t="s">
        <v>763</v>
      </c>
      <c r="E27" s="6"/>
      <c r="F27" s="95" t="s">
        <v>326</v>
      </c>
      <c r="G27" s="95" t="s">
        <v>792</v>
      </c>
      <c r="H27" s="95">
        <v>1</v>
      </c>
      <c r="I27" s="115" t="str">
        <f t="shared" si="0"/>
        <v xml:space="preserve">Kantoorruimte / vergaderruimte 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16.88</v>
      </c>
      <c r="N27" s="117">
        <f t="shared" si="11"/>
        <v>16.88</v>
      </c>
      <c r="O27" s="149">
        <f t="shared" si="12"/>
        <v>0</v>
      </c>
      <c r="P27" s="119"/>
      <c r="Q27" s="95" t="s">
        <v>87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34.603999999999992</v>
      </c>
      <c r="AB27" s="120">
        <f t="shared" si="4"/>
        <v>0</v>
      </c>
      <c r="AC27" s="119"/>
      <c r="AD27" s="117" t="str">
        <f t="shared" si="5"/>
        <v>_</v>
      </c>
      <c r="AE27" s="120" t="str">
        <f t="shared" si="6"/>
        <v>_</v>
      </c>
      <c r="AF27" s="119"/>
      <c r="AG27" s="117" t="str">
        <f t="shared" si="7"/>
        <v>_</v>
      </c>
      <c r="AH27" s="120" t="str">
        <f t="shared" si="8"/>
        <v>_</v>
      </c>
      <c r="AI27" s="119"/>
      <c r="AJ27" s="117" t="str">
        <f t="shared" si="9"/>
        <v>_</v>
      </c>
      <c r="AK27" s="120" t="str">
        <f t="shared" si="10"/>
        <v>_</v>
      </c>
      <c r="AL27" s="119"/>
      <c r="AM27" s="117">
        <f>IF(H27="nio","_",SUM(AA27,AD27,AG27,AJ27))</f>
        <v>34.603999999999992</v>
      </c>
      <c r="AN27" s="120">
        <f>IF(H27="nio","_",SUM(AB27,AE27,AH27,AK27))</f>
        <v>0</v>
      </c>
      <c r="AO27" s="119"/>
      <c r="AS27" s="124"/>
    </row>
    <row r="28" spans="1:45">
      <c r="A28" s="7">
        <v>3</v>
      </c>
      <c r="B28" s="114" t="str">
        <f>VLOOKUP(A28,'Overzicht locaties'!C:D,2,0)</f>
        <v>ROC Mobiliteit &amp; Logistiek</v>
      </c>
      <c r="C28" s="95" t="s">
        <v>308</v>
      </c>
      <c r="D28" s="6" t="s">
        <v>764</v>
      </c>
      <c r="E28" s="6"/>
      <c r="F28" s="95" t="s">
        <v>720</v>
      </c>
      <c r="G28" s="95" t="s">
        <v>792</v>
      </c>
      <c r="H28" s="95">
        <v>1</v>
      </c>
      <c r="I28" s="115" t="str">
        <f t="shared" si="0"/>
        <v xml:space="preserve">Kantoorruimte / vergaderruimte </v>
      </c>
      <c r="J28" s="95" t="s">
        <v>5</v>
      </c>
      <c r="K28" s="116">
        <v>1</v>
      </c>
      <c r="L28" s="115" t="str">
        <f t="shared" si="1"/>
        <v>Vloerafwerking met polymeer beschermlaag</v>
      </c>
      <c r="M28" s="118">
        <v>17.93</v>
      </c>
      <c r="N28" s="117">
        <f t="shared" si="11"/>
        <v>17.93</v>
      </c>
      <c r="O28" s="149">
        <f t="shared" si="12"/>
        <v>0</v>
      </c>
      <c r="P28" s="119"/>
      <c r="Q28" s="95" t="s">
        <v>87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>IF(H28="nio","_",(N28/Y28)*VLOOKUP(Q28,Aanpassing_frequenties,3,0))*VLOOKUP(Q28,Aanpassing_frequenties,4,0)</f>
        <v>36.756499999999996</v>
      </c>
      <c r="AB28" s="120">
        <f t="shared" si="4"/>
        <v>0</v>
      </c>
      <c r="AC28" s="119"/>
      <c r="AD28" s="117" t="str">
        <f t="shared" si="5"/>
        <v>_</v>
      </c>
      <c r="AE28" s="120" t="str">
        <f t="shared" si="6"/>
        <v>_</v>
      </c>
      <c r="AF28" s="119"/>
      <c r="AG28" s="117" t="str">
        <f t="shared" si="7"/>
        <v>_</v>
      </c>
      <c r="AH28" s="120" t="str">
        <f t="shared" si="8"/>
        <v>_</v>
      </c>
      <c r="AI28" s="119"/>
      <c r="AJ28" s="117" t="str">
        <f t="shared" si="9"/>
        <v>_</v>
      </c>
      <c r="AK28" s="120" t="str">
        <f t="shared" si="10"/>
        <v>_</v>
      </c>
      <c r="AL28" s="119"/>
      <c r="AM28" s="117">
        <f>IF(H28="nio","_",SUM(AA28,AD28,AG28,AJ28))</f>
        <v>36.756499999999996</v>
      </c>
      <c r="AN28" s="120">
        <f>IF(H28="nio","_",SUM(AB28,AE28,AH28,AK28))</f>
        <v>0</v>
      </c>
      <c r="AO28" s="119"/>
      <c r="AS28" s="124"/>
    </row>
    <row r="29" spans="1:45">
      <c r="A29" s="7">
        <v>3</v>
      </c>
      <c r="B29" s="114" t="str">
        <f>VLOOKUP(A29,'Overzicht locaties'!C:D,2,0)</f>
        <v>ROC Mobiliteit &amp; Logistiek</v>
      </c>
      <c r="C29" s="95" t="s">
        <v>308</v>
      </c>
      <c r="D29" s="6" t="s">
        <v>765</v>
      </c>
      <c r="E29" s="6"/>
      <c r="F29" s="95" t="s">
        <v>706</v>
      </c>
      <c r="G29" s="95" t="s">
        <v>792</v>
      </c>
      <c r="H29" s="95">
        <v>6</v>
      </c>
      <c r="I29" s="115" t="str">
        <f t="shared" si="0"/>
        <v>Leslokalen theorie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59.68</v>
      </c>
      <c r="N29" s="117">
        <f t="shared" si="11"/>
        <v>59.68</v>
      </c>
      <c r="O29" s="149">
        <f t="shared" si="12"/>
        <v>0</v>
      </c>
      <c r="P29" s="119"/>
      <c r="Q29" s="95" t="s">
        <v>87</v>
      </c>
      <c r="R29" s="95"/>
      <c r="S29" s="95"/>
      <c r="T29" s="95"/>
      <c r="U29" s="119"/>
      <c r="V29" s="114" t="str">
        <f t="shared" si="2"/>
        <v>Les</v>
      </c>
      <c r="W29" s="114" t="str">
        <f t="shared" si="3"/>
        <v>AQL 7%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122.34399999999999</v>
      </c>
      <c r="AB29" s="120">
        <f t="shared" si="4"/>
        <v>0</v>
      </c>
      <c r="AC29" s="119"/>
      <c r="AD29" s="117" t="str">
        <f t="shared" si="5"/>
        <v>_</v>
      </c>
      <c r="AE29" s="120" t="str">
        <f t="shared" si="6"/>
        <v>_</v>
      </c>
      <c r="AF29" s="119"/>
      <c r="AG29" s="117" t="str">
        <f t="shared" si="7"/>
        <v>_</v>
      </c>
      <c r="AH29" s="120" t="str">
        <f t="shared" si="8"/>
        <v>_</v>
      </c>
      <c r="AI29" s="119"/>
      <c r="AJ29" s="117" t="str">
        <f t="shared" si="9"/>
        <v>_</v>
      </c>
      <c r="AK29" s="120" t="str">
        <f t="shared" si="10"/>
        <v>_</v>
      </c>
      <c r="AL29" s="119"/>
      <c r="AM29" s="117">
        <f>IF(H29="nio","_",SUM(AA29,AD29,AG29,AJ29))</f>
        <v>122.34399999999999</v>
      </c>
      <c r="AN29" s="120">
        <f>IF(H29="nio","_",SUM(AB29,AE29,AH29,AK29))</f>
        <v>0</v>
      </c>
      <c r="AO29" s="119"/>
      <c r="AS29" s="124"/>
    </row>
    <row r="30" spans="1:45">
      <c r="A30" s="7">
        <v>3</v>
      </c>
      <c r="B30" s="114" t="str">
        <f>VLOOKUP(A30,'Overzicht locaties'!C:D,2,0)</f>
        <v>ROC Mobiliteit &amp; Logistiek</v>
      </c>
      <c r="C30" s="95" t="s">
        <v>308</v>
      </c>
      <c r="D30" s="6" t="s">
        <v>766</v>
      </c>
      <c r="E30" s="6"/>
      <c r="F30" s="95" t="s">
        <v>706</v>
      </c>
      <c r="G30" s="95" t="s">
        <v>792</v>
      </c>
      <c r="H30" s="95">
        <v>6</v>
      </c>
      <c r="I30" s="115" t="str">
        <f t="shared" si="0"/>
        <v>Leslokalen theorie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59.84</v>
      </c>
      <c r="N30" s="117">
        <f t="shared" si="11"/>
        <v>59.84</v>
      </c>
      <c r="O30" s="149">
        <f t="shared" si="12"/>
        <v>0</v>
      </c>
      <c r="P30" s="119"/>
      <c r="Q30" s="95" t="s">
        <v>87</v>
      </c>
      <c r="R30" s="95"/>
      <c r="S30" s="95"/>
      <c r="T30" s="95"/>
      <c r="U30" s="119"/>
      <c r="V30" s="114" t="str">
        <f t="shared" si="2"/>
        <v>Les</v>
      </c>
      <c r="W30" s="114" t="str">
        <f t="shared" si="3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122.67200000000001</v>
      </c>
      <c r="AB30" s="120">
        <f t="shared" si="4"/>
        <v>0</v>
      </c>
      <c r="AC30" s="119"/>
      <c r="AD30" s="117" t="str">
        <f t="shared" si="5"/>
        <v>_</v>
      </c>
      <c r="AE30" s="120" t="str">
        <f t="shared" si="6"/>
        <v>_</v>
      </c>
      <c r="AF30" s="119"/>
      <c r="AG30" s="117" t="str">
        <f t="shared" si="7"/>
        <v>_</v>
      </c>
      <c r="AH30" s="120" t="str">
        <f t="shared" si="8"/>
        <v>_</v>
      </c>
      <c r="AI30" s="119"/>
      <c r="AJ30" s="117" t="str">
        <f t="shared" si="9"/>
        <v>_</v>
      </c>
      <c r="AK30" s="120" t="str">
        <f t="shared" si="10"/>
        <v>_</v>
      </c>
      <c r="AL30" s="119"/>
      <c r="AM30" s="117">
        <f>IF(H30="nio","_",SUM(AA30,AD30,AG30,AJ30))</f>
        <v>122.67200000000001</v>
      </c>
      <c r="AN30" s="120">
        <f>IF(H30="nio","_",SUM(AB30,AE30,AH30,AK30))</f>
        <v>0</v>
      </c>
      <c r="AO30" s="119"/>
      <c r="AS30" s="124"/>
    </row>
    <row r="31" spans="1:45">
      <c r="A31" s="7">
        <v>3</v>
      </c>
      <c r="B31" s="114" t="str">
        <f>VLOOKUP(A31,'Overzicht locaties'!C:D,2,0)</f>
        <v>ROC Mobiliteit &amp; Logistiek</v>
      </c>
      <c r="C31" s="95" t="s">
        <v>308</v>
      </c>
      <c r="D31" s="6" t="s">
        <v>767</v>
      </c>
      <c r="E31" s="6"/>
      <c r="F31" s="95" t="s">
        <v>721</v>
      </c>
      <c r="G31" s="95" t="s">
        <v>792</v>
      </c>
      <c r="H31" s="95">
        <v>6</v>
      </c>
      <c r="I31" s="115" t="str">
        <f t="shared" si="0"/>
        <v>Leslokalen theorie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58.88</v>
      </c>
      <c r="N31" s="117">
        <f t="shared" si="11"/>
        <v>58.88</v>
      </c>
      <c r="O31" s="149">
        <f t="shared" si="12"/>
        <v>0</v>
      </c>
      <c r="P31" s="119"/>
      <c r="Q31" s="95" t="s">
        <v>87</v>
      </c>
      <c r="R31" s="95"/>
      <c r="S31" s="95"/>
      <c r="T31" s="95"/>
      <c r="U31" s="119"/>
      <c r="V31" s="114" t="str">
        <f t="shared" si="2"/>
        <v>Les</v>
      </c>
      <c r="W31" s="114" t="str">
        <f t="shared" si="3"/>
        <v>AQL 7%</v>
      </c>
      <c r="X31" s="119"/>
      <c r="Y31" s="101">
        <v>100</v>
      </c>
      <c r="Z31" s="119"/>
      <c r="AA31" s="117">
        <f>IF(H31="nio","_",(N31/Y31)*VLOOKUP(Q31,Aanpassing_frequenties,3,0))*VLOOKUP(Q31,Aanpassing_frequenties,4,0)</f>
        <v>120.70399999999999</v>
      </c>
      <c r="AB31" s="120">
        <f t="shared" si="4"/>
        <v>0</v>
      </c>
      <c r="AC31" s="119"/>
      <c r="AD31" s="117" t="str">
        <f t="shared" si="5"/>
        <v>_</v>
      </c>
      <c r="AE31" s="120" t="str">
        <f t="shared" si="6"/>
        <v>_</v>
      </c>
      <c r="AF31" s="119"/>
      <c r="AG31" s="117" t="str">
        <f t="shared" si="7"/>
        <v>_</v>
      </c>
      <c r="AH31" s="120" t="str">
        <f t="shared" si="8"/>
        <v>_</v>
      </c>
      <c r="AI31" s="119"/>
      <c r="AJ31" s="117" t="str">
        <f t="shared" si="9"/>
        <v>_</v>
      </c>
      <c r="AK31" s="120" t="str">
        <f t="shared" si="10"/>
        <v>_</v>
      </c>
      <c r="AL31" s="119"/>
      <c r="AM31" s="117">
        <f>IF(H31="nio","_",SUM(AA31,AD31,AG31,AJ31))</f>
        <v>120.70399999999999</v>
      </c>
      <c r="AN31" s="120">
        <f>IF(H31="nio","_",SUM(AB31,AE31,AH31,AK31))</f>
        <v>0</v>
      </c>
      <c r="AO31" s="119"/>
      <c r="AS31" s="124"/>
    </row>
    <row r="32" spans="1:45">
      <c r="A32" s="7">
        <v>3</v>
      </c>
      <c r="B32" s="114" t="str">
        <f>VLOOKUP(A32,'Overzicht locaties'!C:D,2,0)</f>
        <v>ROC Mobiliteit &amp; Logistiek</v>
      </c>
      <c r="C32" s="95" t="s">
        <v>308</v>
      </c>
      <c r="D32" s="6" t="s">
        <v>768</v>
      </c>
      <c r="E32" s="6"/>
      <c r="F32" s="95" t="s">
        <v>721</v>
      </c>
      <c r="G32" s="95" t="s">
        <v>792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58.84</v>
      </c>
      <c r="N32" s="117">
        <f t="shared" si="11"/>
        <v>58.84</v>
      </c>
      <c r="O32" s="149">
        <f t="shared" si="12"/>
        <v>0</v>
      </c>
      <c r="P32" s="119"/>
      <c r="Q32" s="95" t="s">
        <v>87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>IF(H32="nio","_",(N32/Y32)*VLOOKUP(Q32,Aanpassing_frequenties,3,0))*VLOOKUP(Q32,Aanpassing_frequenties,4,0)</f>
        <v>120.62200000000001</v>
      </c>
      <c r="AB32" s="120">
        <f t="shared" si="4"/>
        <v>0</v>
      </c>
      <c r="AC32" s="119"/>
      <c r="AD32" s="117" t="str">
        <f t="shared" si="5"/>
        <v>_</v>
      </c>
      <c r="AE32" s="120" t="str">
        <f t="shared" si="6"/>
        <v>_</v>
      </c>
      <c r="AF32" s="119"/>
      <c r="AG32" s="117" t="str">
        <f t="shared" si="7"/>
        <v>_</v>
      </c>
      <c r="AH32" s="120" t="str">
        <f t="shared" si="8"/>
        <v>_</v>
      </c>
      <c r="AI32" s="119"/>
      <c r="AJ32" s="117" t="str">
        <f t="shared" si="9"/>
        <v>_</v>
      </c>
      <c r="AK32" s="120" t="str">
        <f t="shared" si="10"/>
        <v>_</v>
      </c>
      <c r="AL32" s="119"/>
      <c r="AM32" s="117">
        <f>IF(H32="nio","_",SUM(AA32,AD32,AG32,AJ32))</f>
        <v>120.62200000000001</v>
      </c>
      <c r="AN32" s="120">
        <f>IF(H32="nio","_",SUM(AB32,AE32,AH32,AK32))</f>
        <v>0</v>
      </c>
      <c r="AO32" s="119"/>
      <c r="AS32" s="124"/>
    </row>
    <row r="33" spans="1:45">
      <c r="A33" s="7">
        <v>3</v>
      </c>
      <c r="B33" s="114" t="str">
        <f>VLOOKUP(A33,'Overzicht locaties'!C:D,2,0)</f>
        <v>ROC Mobiliteit &amp; Logistiek</v>
      </c>
      <c r="C33" s="95" t="s">
        <v>308</v>
      </c>
      <c r="D33" s="6" t="s">
        <v>769</v>
      </c>
      <c r="E33" s="6"/>
      <c r="F33" s="95" t="s">
        <v>722</v>
      </c>
      <c r="G33" s="95" t="s">
        <v>792</v>
      </c>
      <c r="H33" s="95">
        <v>7</v>
      </c>
      <c r="I33" s="115" t="str">
        <f t="shared" si="0"/>
        <v>Leslokalen praktijk</v>
      </c>
      <c r="J33" s="95" t="s">
        <v>296</v>
      </c>
      <c r="K33" s="116">
        <v>3</v>
      </c>
      <c r="L33" s="115" t="str">
        <f t="shared" si="1"/>
        <v>Harde vloer zonder polymeer beschermlaag, met behandeling</v>
      </c>
      <c r="M33" s="118">
        <v>832</v>
      </c>
      <c r="N33" s="117">
        <f t="shared" si="11"/>
        <v>832</v>
      </c>
      <c r="O33" s="149">
        <f t="shared" si="12"/>
        <v>0</v>
      </c>
      <c r="P33" s="119"/>
      <c r="Q33" s="95" t="s">
        <v>95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>IF(H33="nio","_",(N33/Y33)*VLOOKUP(Q33,Aanpassing_frequenties,3,0))*VLOOKUP(Q33,Aanpassing_frequenties,4,0)</f>
        <v>341.12</v>
      </c>
      <c r="AB33" s="120">
        <f t="shared" si="4"/>
        <v>0</v>
      </c>
      <c r="AC33" s="119"/>
      <c r="AD33" s="117" t="str">
        <f t="shared" si="5"/>
        <v>_</v>
      </c>
      <c r="AE33" s="120" t="str">
        <f t="shared" si="6"/>
        <v>_</v>
      </c>
      <c r="AF33" s="119"/>
      <c r="AG33" s="117" t="str">
        <f t="shared" si="7"/>
        <v>_</v>
      </c>
      <c r="AH33" s="120" t="str">
        <f t="shared" si="8"/>
        <v>_</v>
      </c>
      <c r="AI33" s="119"/>
      <c r="AJ33" s="117" t="str">
        <f t="shared" si="9"/>
        <v>_</v>
      </c>
      <c r="AK33" s="120" t="str">
        <f t="shared" si="10"/>
        <v>_</v>
      </c>
      <c r="AL33" s="119"/>
      <c r="AM33" s="117">
        <f>IF(H33="nio","_",SUM(AA33,AD33,AG33,AJ33))</f>
        <v>341.12</v>
      </c>
      <c r="AN33" s="120">
        <f>IF(H33="nio","_",SUM(AB33,AE33,AH33,AK33))</f>
        <v>0</v>
      </c>
      <c r="AO33" s="119"/>
      <c r="AS33" s="124"/>
    </row>
    <row r="34" spans="1:45">
      <c r="A34" s="7">
        <v>3</v>
      </c>
      <c r="B34" s="114" t="str">
        <f>VLOOKUP(A34,'Overzicht locaties'!C:D,2,0)</f>
        <v>ROC Mobiliteit &amp; Logistiek</v>
      </c>
      <c r="C34" s="95" t="s">
        <v>308</v>
      </c>
      <c r="D34" s="6" t="s">
        <v>770</v>
      </c>
      <c r="E34" s="6"/>
      <c r="F34" s="95" t="s">
        <v>723</v>
      </c>
      <c r="G34" s="95" t="s">
        <v>792</v>
      </c>
      <c r="H34" s="95">
        <v>7</v>
      </c>
      <c r="I34" s="115" t="str">
        <f t="shared" si="0"/>
        <v>Leslokalen praktijk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48.9</v>
      </c>
      <c r="N34" s="117">
        <f t="shared" si="11"/>
        <v>48.9</v>
      </c>
      <c r="O34" s="149">
        <f t="shared" si="12"/>
        <v>0</v>
      </c>
      <c r="P34" s="119"/>
      <c r="Q34" s="95" t="s">
        <v>95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>IF(H34="nio","_",(N34/Y34)*VLOOKUP(Q34,Aanpassing_frequenties,3,0))*VLOOKUP(Q34,Aanpassing_frequenties,4,0)</f>
        <v>20.048999999999999</v>
      </c>
      <c r="AB34" s="120">
        <f t="shared" si="4"/>
        <v>0</v>
      </c>
      <c r="AC34" s="119"/>
      <c r="AD34" s="117" t="str">
        <f t="shared" si="5"/>
        <v>_</v>
      </c>
      <c r="AE34" s="120" t="str">
        <f t="shared" si="6"/>
        <v>_</v>
      </c>
      <c r="AF34" s="119"/>
      <c r="AG34" s="117" t="str">
        <f t="shared" si="7"/>
        <v>_</v>
      </c>
      <c r="AH34" s="120" t="str">
        <f t="shared" si="8"/>
        <v>_</v>
      </c>
      <c r="AI34" s="119"/>
      <c r="AJ34" s="117" t="str">
        <f t="shared" si="9"/>
        <v>_</v>
      </c>
      <c r="AK34" s="120" t="str">
        <f t="shared" si="10"/>
        <v>_</v>
      </c>
      <c r="AL34" s="119"/>
      <c r="AM34" s="117">
        <f>IF(H34="nio","_",SUM(AA34,AD34,AG34,AJ34))</f>
        <v>20.048999999999999</v>
      </c>
      <c r="AN34" s="120">
        <f>IF(H34="nio","_",SUM(AB34,AE34,AH34,AK34))</f>
        <v>0</v>
      </c>
      <c r="AO34" s="119"/>
      <c r="AS34" s="124"/>
    </row>
    <row r="35" spans="1:45">
      <c r="A35" s="7">
        <v>3</v>
      </c>
      <c r="B35" s="114" t="str">
        <f>VLOOKUP(A35,'Overzicht locaties'!C:D,2,0)</f>
        <v>ROC Mobiliteit &amp; Logistiek</v>
      </c>
      <c r="C35" s="95" t="s">
        <v>308</v>
      </c>
      <c r="D35" s="6" t="s">
        <v>771</v>
      </c>
      <c r="E35" s="6"/>
      <c r="F35" s="95" t="s">
        <v>724</v>
      </c>
      <c r="G35" s="95" t="s">
        <v>792</v>
      </c>
      <c r="H35" s="95">
        <v>7</v>
      </c>
      <c r="I35" s="115" t="str">
        <f t="shared" si="0"/>
        <v>Leslokalen praktijk</v>
      </c>
      <c r="J35" s="95" t="s">
        <v>796</v>
      </c>
      <c r="K35" s="116">
        <v>4</v>
      </c>
      <c r="L35" s="115" t="str">
        <f t="shared" si="1"/>
        <v>Tapijt</v>
      </c>
      <c r="M35" s="118">
        <v>43.9</v>
      </c>
      <c r="N35" s="117">
        <f t="shared" si="11"/>
        <v>43.9</v>
      </c>
      <c r="O35" s="149">
        <f t="shared" si="12"/>
        <v>0</v>
      </c>
      <c r="P35" s="119"/>
      <c r="Q35" s="95" t="s">
        <v>95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>IF(H35="nio","_",(N35/Y35)*VLOOKUP(Q35,Aanpassing_frequenties,3,0))*VLOOKUP(Q35,Aanpassing_frequenties,4,0)</f>
        <v>17.998999999999999</v>
      </c>
      <c r="AB35" s="120">
        <f t="shared" si="4"/>
        <v>0</v>
      </c>
      <c r="AC35" s="119"/>
      <c r="AD35" s="117" t="str">
        <f t="shared" si="5"/>
        <v>_</v>
      </c>
      <c r="AE35" s="120" t="str">
        <f t="shared" si="6"/>
        <v>_</v>
      </c>
      <c r="AF35" s="119"/>
      <c r="AG35" s="117" t="str">
        <f t="shared" si="7"/>
        <v>_</v>
      </c>
      <c r="AH35" s="120" t="str">
        <f t="shared" si="8"/>
        <v>_</v>
      </c>
      <c r="AI35" s="119"/>
      <c r="AJ35" s="117" t="str">
        <f t="shared" si="9"/>
        <v>_</v>
      </c>
      <c r="AK35" s="120" t="str">
        <f t="shared" si="10"/>
        <v>_</v>
      </c>
      <c r="AL35" s="119"/>
      <c r="AM35" s="117">
        <f>IF(H35="nio","_",SUM(AA35,AD35,AG35,AJ35))</f>
        <v>17.998999999999999</v>
      </c>
      <c r="AN35" s="120">
        <f>IF(H35="nio","_",SUM(AB35,AE35,AH35,AK35))</f>
        <v>0</v>
      </c>
      <c r="AO35" s="150"/>
      <c r="AS35" s="124"/>
    </row>
    <row r="36" spans="1:45">
      <c r="A36" s="7">
        <v>3</v>
      </c>
      <c r="B36" s="114" t="str">
        <f>VLOOKUP(A36,'Overzicht locaties'!C:D,2,0)</f>
        <v>ROC Mobiliteit &amp; Logistiek</v>
      </c>
      <c r="C36" s="95" t="s">
        <v>308</v>
      </c>
      <c r="D36" s="6" t="s">
        <v>772</v>
      </c>
      <c r="E36" s="6"/>
      <c r="F36" s="95" t="s">
        <v>326</v>
      </c>
      <c r="G36" s="95" t="s">
        <v>792</v>
      </c>
      <c r="H36" s="95">
        <v>1</v>
      </c>
      <c r="I36" s="115" t="str">
        <f t="shared" si="0"/>
        <v xml:space="preserve">Kantoorruimte / vergaderruimte </v>
      </c>
      <c r="J36" s="95" t="s">
        <v>5</v>
      </c>
      <c r="K36" s="116">
        <v>1</v>
      </c>
      <c r="L36" s="115" t="str">
        <f t="shared" si="1"/>
        <v>Vloerafwerking met polymeer beschermlaag</v>
      </c>
      <c r="M36" s="118">
        <v>20.11</v>
      </c>
      <c r="N36" s="117">
        <f t="shared" si="11"/>
        <v>20.11</v>
      </c>
      <c r="O36" s="149">
        <f t="shared" si="12"/>
        <v>0</v>
      </c>
      <c r="P36" s="119"/>
      <c r="Q36" s="95" t="s">
        <v>87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>IF(H36="nio","_",(N36/Y36)*VLOOKUP(Q36,Aanpassing_frequenties,3,0))*VLOOKUP(Q36,Aanpassing_frequenties,4,0)</f>
        <v>41.225499999999997</v>
      </c>
      <c r="AB36" s="120">
        <f t="shared" si="4"/>
        <v>0</v>
      </c>
      <c r="AC36" s="119"/>
      <c r="AD36" s="117" t="str">
        <f t="shared" si="5"/>
        <v>_</v>
      </c>
      <c r="AE36" s="120" t="str">
        <f t="shared" si="6"/>
        <v>_</v>
      </c>
      <c r="AF36" s="119"/>
      <c r="AG36" s="117" t="str">
        <f t="shared" si="7"/>
        <v>_</v>
      </c>
      <c r="AH36" s="120" t="str">
        <f t="shared" si="8"/>
        <v>_</v>
      </c>
      <c r="AI36" s="119"/>
      <c r="AJ36" s="117" t="str">
        <f t="shared" si="9"/>
        <v>_</v>
      </c>
      <c r="AK36" s="120" t="str">
        <f t="shared" si="10"/>
        <v>_</v>
      </c>
      <c r="AL36" s="119"/>
      <c r="AM36" s="117">
        <f>IF(H36="nio","_",SUM(AA36,AD36,AG36,AJ36))</f>
        <v>41.225499999999997</v>
      </c>
      <c r="AN36" s="120">
        <f>IF(H36="nio","_",SUM(AB36,AE36,AH36,AK36))</f>
        <v>0</v>
      </c>
      <c r="AO36" s="150"/>
      <c r="AS36" s="124"/>
    </row>
    <row r="37" spans="1:45">
      <c r="A37" s="7">
        <v>3</v>
      </c>
      <c r="B37" s="114" t="str">
        <f>VLOOKUP(A37,'Overzicht locaties'!C:D,2,0)</f>
        <v>ROC Mobiliteit &amp; Logistiek</v>
      </c>
      <c r="C37" s="95" t="s">
        <v>308</v>
      </c>
      <c r="D37" s="6" t="s">
        <v>773</v>
      </c>
      <c r="E37" s="6"/>
      <c r="F37" s="95" t="s">
        <v>326</v>
      </c>
      <c r="G37" s="95" t="s">
        <v>792</v>
      </c>
      <c r="H37" s="95">
        <v>1</v>
      </c>
      <c r="I37" s="115" t="str">
        <f t="shared" si="0"/>
        <v xml:space="preserve">Kantoorruimte / vergaderruimte </v>
      </c>
      <c r="J37" s="95" t="s">
        <v>5</v>
      </c>
      <c r="K37" s="116">
        <v>1</v>
      </c>
      <c r="L37" s="115" t="str">
        <f t="shared" si="1"/>
        <v>Vloerafwerking met polymeer beschermlaag</v>
      </c>
      <c r="M37" s="118">
        <v>12.8</v>
      </c>
      <c r="N37" s="117">
        <f t="shared" si="11"/>
        <v>12.8</v>
      </c>
      <c r="O37" s="149">
        <f t="shared" si="12"/>
        <v>0</v>
      </c>
      <c r="P37" s="119"/>
      <c r="Q37" s="95" t="s">
        <v>87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>IF(H37="nio","_",(N37/Y37)*VLOOKUP(Q37,Aanpassing_frequenties,3,0))*VLOOKUP(Q37,Aanpassing_frequenties,4,0)</f>
        <v>26.240000000000002</v>
      </c>
      <c r="AB37" s="120">
        <f t="shared" si="4"/>
        <v>0</v>
      </c>
      <c r="AC37" s="119"/>
      <c r="AD37" s="117" t="str">
        <f t="shared" si="5"/>
        <v>_</v>
      </c>
      <c r="AE37" s="120" t="str">
        <f t="shared" si="6"/>
        <v>_</v>
      </c>
      <c r="AF37" s="119"/>
      <c r="AG37" s="117" t="str">
        <f t="shared" si="7"/>
        <v>_</v>
      </c>
      <c r="AH37" s="120" t="str">
        <f t="shared" si="8"/>
        <v>_</v>
      </c>
      <c r="AI37" s="119"/>
      <c r="AJ37" s="117" t="str">
        <f t="shared" si="9"/>
        <v>_</v>
      </c>
      <c r="AK37" s="120" t="str">
        <f t="shared" si="10"/>
        <v>_</v>
      </c>
      <c r="AL37" s="119"/>
      <c r="AM37" s="117">
        <f>IF(H37="nio","_",SUM(AA37,AD37,AG37,AJ37))</f>
        <v>26.240000000000002</v>
      </c>
      <c r="AN37" s="120">
        <f>IF(H37="nio","_",SUM(AB37,AE37,AH37,AK37))</f>
        <v>0</v>
      </c>
      <c r="AO37" s="119"/>
      <c r="AS37" s="124"/>
    </row>
    <row r="38" spans="1:45">
      <c r="A38" s="7">
        <v>3</v>
      </c>
      <c r="B38" s="114" t="str">
        <f>VLOOKUP(A38,'Overzicht locaties'!C:D,2,0)</f>
        <v>ROC Mobiliteit &amp; Logistiek</v>
      </c>
      <c r="C38" s="95" t="s">
        <v>308</v>
      </c>
      <c r="D38" s="6" t="s">
        <v>774</v>
      </c>
      <c r="E38" s="6"/>
      <c r="F38" s="95" t="s">
        <v>173</v>
      </c>
      <c r="G38" s="95" t="s">
        <v>792</v>
      </c>
      <c r="H38" s="95">
        <v>1</v>
      </c>
      <c r="I38" s="115" t="str">
        <f t="shared" si="0"/>
        <v xml:space="preserve">Kantoorruimte / vergaderruimte </v>
      </c>
      <c r="J38" s="95" t="s">
        <v>5</v>
      </c>
      <c r="K38" s="116">
        <v>1</v>
      </c>
      <c r="L38" s="115" t="str">
        <f t="shared" si="1"/>
        <v>Vloerafwerking met polymeer beschermlaag</v>
      </c>
      <c r="M38" s="118">
        <v>11.89</v>
      </c>
      <c r="N38" s="117">
        <f t="shared" si="11"/>
        <v>11.89</v>
      </c>
      <c r="O38" s="149">
        <f t="shared" si="12"/>
        <v>0</v>
      </c>
      <c r="P38" s="119"/>
      <c r="Q38" s="95" t="s">
        <v>87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>IF(H38="nio","_",(N38/Y38)*VLOOKUP(Q38,Aanpassing_frequenties,3,0))*VLOOKUP(Q38,Aanpassing_frequenties,4,0)</f>
        <v>24.374500000000001</v>
      </c>
      <c r="AB38" s="120">
        <f t="shared" si="4"/>
        <v>0</v>
      </c>
      <c r="AC38" s="119"/>
      <c r="AD38" s="117" t="str">
        <f t="shared" si="5"/>
        <v>_</v>
      </c>
      <c r="AE38" s="120" t="str">
        <f t="shared" si="6"/>
        <v>_</v>
      </c>
      <c r="AF38" s="119"/>
      <c r="AG38" s="117" t="str">
        <f t="shared" si="7"/>
        <v>_</v>
      </c>
      <c r="AH38" s="120" t="str">
        <f t="shared" si="8"/>
        <v>_</v>
      </c>
      <c r="AI38" s="119"/>
      <c r="AJ38" s="117" t="str">
        <f t="shared" si="9"/>
        <v>_</v>
      </c>
      <c r="AK38" s="120" t="str">
        <f t="shared" si="10"/>
        <v>_</v>
      </c>
      <c r="AL38" s="119"/>
      <c r="AM38" s="117">
        <f>IF(H38="nio","_",SUM(AA38,AD38,AG38,AJ38))</f>
        <v>24.374500000000001</v>
      </c>
      <c r="AN38" s="120">
        <f>IF(H38="nio","_",SUM(AB38,AE38,AH38,AK38))</f>
        <v>0</v>
      </c>
      <c r="AO38" s="119"/>
      <c r="AS38" s="124"/>
    </row>
    <row r="39" spans="1:45">
      <c r="A39" s="7">
        <v>3</v>
      </c>
      <c r="B39" s="114" t="str">
        <f>VLOOKUP(A39,'Overzicht locaties'!C:D,2,0)</f>
        <v>ROC Mobiliteit &amp; Logistiek</v>
      </c>
      <c r="C39" s="95" t="s">
        <v>162</v>
      </c>
      <c r="D39" s="6" t="s">
        <v>775</v>
      </c>
      <c r="E39" s="6"/>
      <c r="F39" s="95" t="s">
        <v>725</v>
      </c>
      <c r="G39" s="95" t="s">
        <v>792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44.6</v>
      </c>
      <c r="N39" s="117">
        <f t="shared" si="11"/>
        <v>44.6</v>
      </c>
      <c r="O39" s="149">
        <f t="shared" si="12"/>
        <v>0</v>
      </c>
      <c r="P39" s="119"/>
      <c r="Q39" s="95" t="s">
        <v>101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>IF(H39="nio","_",(N39/Y39)*VLOOKUP(Q39,Aanpassing_frequenties,3,0))*VLOOKUP(Q39,Aanpassing_frequenties,4,0)</f>
        <v>5.3520000000000003</v>
      </c>
      <c r="AB39" s="120">
        <f t="shared" si="4"/>
        <v>0</v>
      </c>
      <c r="AC39" s="119"/>
      <c r="AD39" s="117" t="str">
        <f t="shared" si="5"/>
        <v>_</v>
      </c>
      <c r="AE39" s="120" t="str">
        <f t="shared" si="6"/>
        <v>_</v>
      </c>
      <c r="AF39" s="119"/>
      <c r="AG39" s="117" t="str">
        <f t="shared" si="7"/>
        <v>_</v>
      </c>
      <c r="AH39" s="120" t="str">
        <f t="shared" si="8"/>
        <v>_</v>
      </c>
      <c r="AI39" s="119"/>
      <c r="AJ39" s="117" t="str">
        <f t="shared" si="9"/>
        <v>_</v>
      </c>
      <c r="AK39" s="120" t="str">
        <f t="shared" si="10"/>
        <v>_</v>
      </c>
      <c r="AL39" s="119"/>
      <c r="AM39" s="117">
        <f>IF(H39="nio","_",SUM(AA39,AD39,AG39,AJ39))</f>
        <v>5.3520000000000003</v>
      </c>
      <c r="AN39" s="120">
        <f>IF(H39="nio","_",SUM(AB39,AE39,AH39,AK39))</f>
        <v>0</v>
      </c>
      <c r="AO39" s="119"/>
      <c r="AS39" s="124"/>
    </row>
    <row r="40" spans="1:45">
      <c r="A40" s="7">
        <v>3</v>
      </c>
      <c r="B40" s="114" t="str">
        <f>VLOOKUP(A40,'Overzicht locaties'!C:D,2,0)</f>
        <v>ROC Mobiliteit &amp; Logistiek</v>
      </c>
      <c r="C40" s="95" t="s">
        <v>162</v>
      </c>
      <c r="D40" s="6" t="s">
        <v>776</v>
      </c>
      <c r="E40" s="6"/>
      <c r="F40" s="95" t="s">
        <v>725</v>
      </c>
      <c r="G40" s="95" t="s">
        <v>792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46</v>
      </c>
      <c r="N40" s="117">
        <f t="shared" si="11"/>
        <v>46</v>
      </c>
      <c r="O40" s="149">
        <f t="shared" si="12"/>
        <v>0</v>
      </c>
      <c r="P40" s="119"/>
      <c r="Q40" s="95" t="s">
        <v>87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>IF(H40="nio","_",(N40/Y40)*VLOOKUP(Q40,Aanpassing_frequenties,3,0))*VLOOKUP(Q40,Aanpassing_frequenties,4,0)</f>
        <v>94.3</v>
      </c>
      <c r="AB40" s="120">
        <f t="shared" si="4"/>
        <v>0</v>
      </c>
      <c r="AC40" s="119"/>
      <c r="AD40" s="117" t="str">
        <f t="shared" si="5"/>
        <v>_</v>
      </c>
      <c r="AE40" s="120" t="str">
        <f t="shared" si="6"/>
        <v>_</v>
      </c>
      <c r="AF40" s="119"/>
      <c r="AG40" s="117" t="str">
        <f t="shared" si="7"/>
        <v>_</v>
      </c>
      <c r="AH40" s="120" t="str">
        <f t="shared" si="8"/>
        <v>_</v>
      </c>
      <c r="AI40" s="119"/>
      <c r="AJ40" s="117" t="str">
        <f t="shared" si="9"/>
        <v>_</v>
      </c>
      <c r="AK40" s="120" t="str">
        <f t="shared" si="10"/>
        <v>_</v>
      </c>
      <c r="AL40" s="119"/>
      <c r="AM40" s="117">
        <f>IF(H40="nio","_",SUM(AA40,AD40,AG40,AJ40))</f>
        <v>94.3</v>
      </c>
      <c r="AN40" s="120">
        <f>IF(H40="nio","_",SUM(AB40,AE40,AH40,AK40))</f>
        <v>0</v>
      </c>
      <c r="AO40" s="119"/>
      <c r="AS40" s="124"/>
    </row>
    <row r="41" spans="1:45">
      <c r="A41" s="7">
        <v>3</v>
      </c>
      <c r="B41" s="114" t="str">
        <f>VLOOKUP(A41,'Overzicht locaties'!C:D,2,0)</f>
        <v>ROC Mobiliteit &amp; Logistiek</v>
      </c>
      <c r="C41" s="95" t="s">
        <v>162</v>
      </c>
      <c r="D41" s="6" t="s">
        <v>777</v>
      </c>
      <c r="E41" s="6"/>
      <c r="F41" s="95" t="s">
        <v>725</v>
      </c>
      <c r="G41" s="95" t="s">
        <v>792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47.12</v>
      </c>
      <c r="N41" s="117">
        <f t="shared" si="11"/>
        <v>47.12</v>
      </c>
      <c r="O41" s="149">
        <f t="shared" si="12"/>
        <v>0</v>
      </c>
      <c r="P41" s="119"/>
      <c r="Q41" s="95" t="s">
        <v>87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>IF(H41="nio","_",(N41/Y41)*VLOOKUP(Q41,Aanpassing_frequenties,3,0))*VLOOKUP(Q41,Aanpassing_frequenties,4,0)</f>
        <v>96.595999999999989</v>
      </c>
      <c r="AB41" s="120">
        <f t="shared" si="4"/>
        <v>0</v>
      </c>
      <c r="AC41" s="119"/>
      <c r="AD41" s="117" t="str">
        <f t="shared" si="5"/>
        <v>_</v>
      </c>
      <c r="AE41" s="120" t="str">
        <f t="shared" si="6"/>
        <v>_</v>
      </c>
      <c r="AF41" s="119"/>
      <c r="AG41" s="117" t="str">
        <f t="shared" si="7"/>
        <v>_</v>
      </c>
      <c r="AH41" s="120" t="str">
        <f t="shared" si="8"/>
        <v>_</v>
      </c>
      <c r="AI41" s="119"/>
      <c r="AJ41" s="117" t="str">
        <f t="shared" si="9"/>
        <v>_</v>
      </c>
      <c r="AK41" s="120" t="str">
        <f t="shared" si="10"/>
        <v>_</v>
      </c>
      <c r="AL41" s="119"/>
      <c r="AM41" s="117">
        <f>IF(H41="nio","_",SUM(AA41,AD41,AG41,AJ41))</f>
        <v>96.595999999999989</v>
      </c>
      <c r="AN41" s="120">
        <f>IF(H41="nio","_",SUM(AB41,AE41,AH41,AK41))</f>
        <v>0</v>
      </c>
      <c r="AO41" s="119"/>
      <c r="AS41" s="124"/>
    </row>
    <row r="42" spans="1:45">
      <c r="A42" s="7">
        <v>3</v>
      </c>
      <c r="B42" s="114" t="str">
        <f>VLOOKUP(A42,'Overzicht locaties'!C:D,2,0)</f>
        <v>ROC Mobiliteit &amp; Logistiek</v>
      </c>
      <c r="C42" s="95" t="s">
        <v>162</v>
      </c>
      <c r="D42" s="6" t="s">
        <v>778</v>
      </c>
      <c r="E42" s="6"/>
      <c r="F42" s="95" t="s">
        <v>725</v>
      </c>
      <c r="G42" s="95" t="s">
        <v>792</v>
      </c>
      <c r="H42" s="95">
        <v>6</v>
      </c>
      <c r="I42" s="115" t="str">
        <f t="shared" si="0"/>
        <v>Leslokalen theorie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42.34</v>
      </c>
      <c r="N42" s="117">
        <f t="shared" si="11"/>
        <v>42.34</v>
      </c>
      <c r="O42" s="149">
        <f t="shared" si="12"/>
        <v>0</v>
      </c>
      <c r="P42" s="119"/>
      <c r="Q42" s="95" t="s">
        <v>87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>IF(H42="nio","_",(N42/Y42)*VLOOKUP(Q42,Aanpassing_frequenties,3,0))*VLOOKUP(Q42,Aanpassing_frequenties,4,0)</f>
        <v>86.797000000000011</v>
      </c>
      <c r="AB42" s="120">
        <f t="shared" si="4"/>
        <v>0</v>
      </c>
      <c r="AC42" s="119"/>
      <c r="AD42" s="117" t="str">
        <f t="shared" si="5"/>
        <v>_</v>
      </c>
      <c r="AE42" s="120" t="str">
        <f t="shared" si="6"/>
        <v>_</v>
      </c>
      <c r="AF42" s="119"/>
      <c r="AG42" s="117" t="str">
        <f t="shared" si="7"/>
        <v>_</v>
      </c>
      <c r="AH42" s="120" t="str">
        <f t="shared" si="8"/>
        <v>_</v>
      </c>
      <c r="AI42" s="119"/>
      <c r="AJ42" s="117" t="str">
        <f t="shared" si="9"/>
        <v>_</v>
      </c>
      <c r="AK42" s="120" t="str">
        <f t="shared" si="10"/>
        <v>_</v>
      </c>
      <c r="AL42" s="119"/>
      <c r="AM42" s="117">
        <f>IF(H42="nio","_",SUM(AA42,AD42,AG42,AJ42))</f>
        <v>86.797000000000011</v>
      </c>
      <c r="AN42" s="120">
        <f>IF(H42="nio","_",SUM(AB42,AE42,AH42,AK42))</f>
        <v>0</v>
      </c>
      <c r="AO42" s="119"/>
      <c r="AS42" s="124"/>
    </row>
    <row r="43" spans="1:45">
      <c r="A43" s="7">
        <v>3</v>
      </c>
      <c r="B43" s="114" t="str">
        <f>VLOOKUP(A43,'Overzicht locaties'!C:D,2,0)</f>
        <v>ROC Mobiliteit &amp; Logistiek</v>
      </c>
      <c r="C43" s="95" t="s">
        <v>162</v>
      </c>
      <c r="D43" s="6"/>
      <c r="E43" s="6"/>
      <c r="F43" s="95" t="s">
        <v>726</v>
      </c>
      <c r="G43" s="95" t="s">
        <v>792</v>
      </c>
      <c r="H43" s="95">
        <v>6</v>
      </c>
      <c r="I43" s="115" t="str">
        <f t="shared" si="0"/>
        <v>Leslokalen theorie</v>
      </c>
      <c r="J43" s="95" t="s">
        <v>5</v>
      </c>
      <c r="K43" s="116">
        <v>1</v>
      </c>
      <c r="L43" s="115" t="str">
        <f t="shared" si="1"/>
        <v>Vloerafwerking met polymeer beschermlaag</v>
      </c>
      <c r="M43" s="118">
        <v>68.31</v>
      </c>
      <c r="N43" s="117">
        <f t="shared" si="11"/>
        <v>68.31</v>
      </c>
      <c r="O43" s="149">
        <f t="shared" si="12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>IF(H43="nio","_",(N43/Y43)*VLOOKUP(Q43,Aanpassing_frequenties,3,0))*VLOOKUP(Q43,Aanpassing_frequenties,4,0)</f>
        <v>140.03550000000001</v>
      </c>
      <c r="AB43" s="120">
        <f t="shared" si="4"/>
        <v>0</v>
      </c>
      <c r="AC43" s="119"/>
      <c r="AD43" s="117" t="str">
        <f t="shared" si="5"/>
        <v>_</v>
      </c>
      <c r="AE43" s="120" t="str">
        <f t="shared" si="6"/>
        <v>_</v>
      </c>
      <c r="AF43" s="119"/>
      <c r="AG43" s="117" t="str">
        <f t="shared" si="7"/>
        <v>_</v>
      </c>
      <c r="AH43" s="120" t="str">
        <f t="shared" si="8"/>
        <v>_</v>
      </c>
      <c r="AI43" s="119"/>
      <c r="AJ43" s="117" t="str">
        <f t="shared" si="9"/>
        <v>_</v>
      </c>
      <c r="AK43" s="120" t="str">
        <f t="shared" si="10"/>
        <v>_</v>
      </c>
      <c r="AL43" s="119"/>
      <c r="AM43" s="117">
        <f>IF(H43="nio","_",SUM(AA43,AD43,AG43,AJ43))</f>
        <v>140.03550000000001</v>
      </c>
      <c r="AN43" s="120">
        <f>IF(H43="nio","_",SUM(AB43,AE43,AH43,AK43))</f>
        <v>0</v>
      </c>
      <c r="AO43" s="119"/>
      <c r="AS43" s="124"/>
    </row>
    <row r="44" spans="1:45">
      <c r="A44" s="7">
        <v>3</v>
      </c>
      <c r="B44" s="114" t="str">
        <f>VLOOKUP(A44,'Overzicht locaties'!C:D,2,0)</f>
        <v>ROC Mobiliteit &amp; Logistiek</v>
      </c>
      <c r="C44" s="95" t="s">
        <v>162</v>
      </c>
      <c r="D44" s="6" t="s">
        <v>779</v>
      </c>
      <c r="E44" s="6"/>
      <c r="F44" s="95" t="s">
        <v>727</v>
      </c>
      <c r="G44" s="95" t="s">
        <v>792</v>
      </c>
      <c r="H44" s="95">
        <v>3</v>
      </c>
      <c r="I44" s="115" t="str">
        <f t="shared" si="0"/>
        <v>Verkeersruimte / Garderobe / Wachtruimte</v>
      </c>
      <c r="J44" s="95" t="s">
        <v>5</v>
      </c>
      <c r="K44" s="116">
        <v>1</v>
      </c>
      <c r="L44" s="115" t="str">
        <f t="shared" si="1"/>
        <v>Vloerafwerking met polymeer beschermlaag</v>
      </c>
      <c r="M44" s="118">
        <v>8.5</v>
      </c>
      <c r="N44" s="117">
        <f t="shared" si="11"/>
        <v>8.5</v>
      </c>
      <c r="O44" s="149">
        <f t="shared" si="12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>IF(H44="nio","_",(N44/Y44)*VLOOKUP(Q44,Aanpassing_frequenties,3,0))*VLOOKUP(Q44,Aanpassing_frequenties,4,0)</f>
        <v>17.425000000000001</v>
      </c>
      <c r="AB44" s="120">
        <f t="shared" si="4"/>
        <v>0</v>
      </c>
      <c r="AC44" s="119"/>
      <c r="AD44" s="117" t="str">
        <f t="shared" si="5"/>
        <v>_</v>
      </c>
      <c r="AE44" s="120" t="str">
        <f t="shared" si="6"/>
        <v>_</v>
      </c>
      <c r="AF44" s="119"/>
      <c r="AG44" s="117" t="str">
        <f t="shared" si="7"/>
        <v>_</v>
      </c>
      <c r="AH44" s="120" t="str">
        <f t="shared" si="8"/>
        <v>_</v>
      </c>
      <c r="AI44" s="119"/>
      <c r="AJ44" s="117" t="str">
        <f t="shared" si="9"/>
        <v>_</v>
      </c>
      <c r="AK44" s="120" t="str">
        <f t="shared" si="10"/>
        <v>_</v>
      </c>
      <c r="AL44" s="119"/>
      <c r="AM44" s="117">
        <f>IF(H44="nio","_",SUM(AA44,AD44,AG44,AJ44))</f>
        <v>17.425000000000001</v>
      </c>
      <c r="AN44" s="120">
        <f>IF(H44="nio","_",SUM(AB44,AE44,AH44,AK44))</f>
        <v>0</v>
      </c>
      <c r="AO44" s="119"/>
      <c r="AS44" s="124"/>
    </row>
    <row r="45" spans="1:45">
      <c r="A45" s="7">
        <v>3</v>
      </c>
      <c r="B45" s="114" t="str">
        <f>VLOOKUP(A45,'Overzicht locaties'!C:D,2,0)</f>
        <v>ROC Mobiliteit &amp; Logistiek</v>
      </c>
      <c r="C45" s="95" t="s">
        <v>162</v>
      </c>
      <c r="D45" s="6" t="s">
        <v>780</v>
      </c>
      <c r="E45" s="6"/>
      <c r="F45" s="95" t="s">
        <v>728</v>
      </c>
      <c r="G45" s="95" t="s">
        <v>792</v>
      </c>
      <c r="H45" s="95">
        <v>1</v>
      </c>
      <c r="I45" s="115" t="str">
        <f t="shared" si="0"/>
        <v xml:space="preserve">Kantoorruimte / vergaderruimte </v>
      </c>
      <c r="J45" s="95" t="s">
        <v>296</v>
      </c>
      <c r="K45" s="116">
        <v>3</v>
      </c>
      <c r="L45" s="115" t="str">
        <f t="shared" si="1"/>
        <v>Harde vloer zonder polymeer beschermlaag, met behandeling</v>
      </c>
      <c r="M45" s="118">
        <v>729.5</v>
      </c>
      <c r="N45" s="117">
        <f t="shared" si="11"/>
        <v>729.5</v>
      </c>
      <c r="O45" s="149">
        <f t="shared" si="12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2"/>
        <v>Bureau</v>
      </c>
      <c r="W45" s="114" t="str">
        <f t="shared" si="3"/>
        <v>AQL 7%</v>
      </c>
      <c r="X45" s="119"/>
      <c r="Y45" s="101">
        <v>100</v>
      </c>
      <c r="Z45" s="119"/>
      <c r="AA45" s="117">
        <f>IF(H45="nio","_",(N45/Y45)*VLOOKUP(Q45,Aanpassing_frequenties,3,0))*VLOOKUP(Q45,Aanpassing_frequenties,4,0)</f>
        <v>1495.4749999999999</v>
      </c>
      <c r="AB45" s="120">
        <f t="shared" si="4"/>
        <v>0</v>
      </c>
      <c r="AC45" s="119"/>
      <c r="AD45" s="117" t="str">
        <f t="shared" si="5"/>
        <v>_</v>
      </c>
      <c r="AE45" s="120" t="str">
        <f t="shared" si="6"/>
        <v>_</v>
      </c>
      <c r="AF45" s="119"/>
      <c r="AG45" s="117" t="str">
        <f t="shared" si="7"/>
        <v>_</v>
      </c>
      <c r="AH45" s="120" t="str">
        <f t="shared" si="8"/>
        <v>_</v>
      </c>
      <c r="AI45" s="119"/>
      <c r="AJ45" s="117" t="str">
        <f t="shared" si="9"/>
        <v>_</v>
      </c>
      <c r="AK45" s="120" t="str">
        <f t="shared" si="10"/>
        <v>_</v>
      </c>
      <c r="AL45" s="119"/>
      <c r="AM45" s="117">
        <f>IF(H45="nio","_",SUM(AA45,AD45,AG45,AJ45))</f>
        <v>1495.4749999999999</v>
      </c>
      <c r="AN45" s="120">
        <f>IF(H45="nio","_",SUM(AB45,AE45,AH45,AK45))</f>
        <v>0</v>
      </c>
      <c r="AO45" s="119"/>
      <c r="AS45" s="124"/>
    </row>
    <row r="46" spans="1:45">
      <c r="A46" s="7">
        <v>3</v>
      </c>
      <c r="B46" s="114" t="str">
        <f>VLOOKUP(A46,'Overzicht locaties'!C:D,2,0)</f>
        <v>ROC Mobiliteit &amp; Logistiek</v>
      </c>
      <c r="C46" s="95" t="s">
        <v>162</v>
      </c>
      <c r="D46" s="6" t="s">
        <v>781</v>
      </c>
      <c r="E46" s="6"/>
      <c r="F46" s="95" t="s">
        <v>729</v>
      </c>
      <c r="G46" s="95" t="s">
        <v>792</v>
      </c>
      <c r="H46" s="95">
        <v>7</v>
      </c>
      <c r="I46" s="115" t="str">
        <f t="shared" si="0"/>
        <v>Leslokalen praktijk</v>
      </c>
      <c r="J46" s="95" t="s">
        <v>296</v>
      </c>
      <c r="K46" s="116">
        <v>3</v>
      </c>
      <c r="L46" s="115" t="str">
        <f t="shared" si="1"/>
        <v>Harde vloer zonder polymeer beschermlaag, met behandeling</v>
      </c>
      <c r="M46" s="118">
        <v>54.33</v>
      </c>
      <c r="N46" s="117">
        <f t="shared" si="11"/>
        <v>54.33</v>
      </c>
      <c r="O46" s="149">
        <f t="shared" si="12"/>
        <v>0</v>
      </c>
      <c r="P46" s="119"/>
      <c r="Q46" s="95" t="s">
        <v>95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>IF(H46="nio","_",(N46/Y46)*VLOOKUP(Q46,Aanpassing_frequenties,3,0))*VLOOKUP(Q46,Aanpassing_frequenties,4,0)</f>
        <v>22.275300000000001</v>
      </c>
      <c r="AB46" s="120">
        <f t="shared" si="4"/>
        <v>0</v>
      </c>
      <c r="AC46" s="119"/>
      <c r="AD46" s="117" t="str">
        <f t="shared" si="5"/>
        <v>_</v>
      </c>
      <c r="AE46" s="120" t="str">
        <f t="shared" si="6"/>
        <v>_</v>
      </c>
      <c r="AF46" s="119"/>
      <c r="AG46" s="117" t="str">
        <f t="shared" si="7"/>
        <v>_</v>
      </c>
      <c r="AH46" s="120" t="str">
        <f t="shared" si="8"/>
        <v>_</v>
      </c>
      <c r="AI46" s="119"/>
      <c r="AJ46" s="117" t="str">
        <f t="shared" si="9"/>
        <v>_</v>
      </c>
      <c r="AK46" s="120" t="str">
        <f t="shared" si="10"/>
        <v>_</v>
      </c>
      <c r="AL46" s="119"/>
      <c r="AM46" s="117">
        <f>IF(H46="nio","_",SUM(AA46,AD46,AG46,AJ46))</f>
        <v>22.275300000000001</v>
      </c>
      <c r="AN46" s="120">
        <f>IF(H46="nio","_",SUM(AB46,AE46,AH46,AK46))</f>
        <v>0</v>
      </c>
      <c r="AO46" s="119"/>
      <c r="AS46" s="124"/>
    </row>
    <row r="47" spans="1:45">
      <c r="A47" s="7">
        <v>3</v>
      </c>
      <c r="B47" s="114" t="str">
        <f>VLOOKUP(A47,'Overzicht locaties'!C:D,2,0)</f>
        <v>ROC Mobiliteit &amp; Logistiek</v>
      </c>
      <c r="C47" s="95" t="s">
        <v>162</v>
      </c>
      <c r="D47" s="6" t="s">
        <v>782</v>
      </c>
      <c r="E47" s="6"/>
      <c r="F47" s="95" t="s">
        <v>730</v>
      </c>
      <c r="G47" s="95" t="s">
        <v>792</v>
      </c>
      <c r="H47" s="95">
        <v>1</v>
      </c>
      <c r="I47" s="115" t="str">
        <f t="shared" si="0"/>
        <v xml:space="preserve">Kantoorruimte / vergaderruimte </v>
      </c>
      <c r="J47" s="95" t="s">
        <v>796</v>
      </c>
      <c r="K47" s="116">
        <v>4</v>
      </c>
      <c r="L47" s="115" t="str">
        <f t="shared" si="1"/>
        <v>Tapijt</v>
      </c>
      <c r="M47" s="118">
        <v>83.11</v>
      </c>
      <c r="N47" s="117">
        <f t="shared" si="11"/>
        <v>83.11</v>
      </c>
      <c r="O47" s="149">
        <f t="shared" si="12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2"/>
        <v>Bureau</v>
      </c>
      <c r="W47" s="114" t="str">
        <f t="shared" si="3"/>
        <v>AQL 7%</v>
      </c>
      <c r="X47" s="119"/>
      <c r="Y47" s="101">
        <v>100</v>
      </c>
      <c r="Z47" s="119"/>
      <c r="AA47" s="117">
        <f>IF(H47="nio","_",(N47/Y47)*VLOOKUP(Q47,Aanpassing_frequenties,3,0))*VLOOKUP(Q47,Aanpassing_frequenties,4,0)</f>
        <v>170.37549999999999</v>
      </c>
      <c r="AB47" s="120">
        <f t="shared" si="4"/>
        <v>0</v>
      </c>
      <c r="AC47" s="119"/>
      <c r="AD47" s="117" t="str">
        <f t="shared" si="5"/>
        <v>_</v>
      </c>
      <c r="AE47" s="120" t="str">
        <f t="shared" si="6"/>
        <v>_</v>
      </c>
      <c r="AF47" s="119"/>
      <c r="AG47" s="117" t="str">
        <f t="shared" si="7"/>
        <v>_</v>
      </c>
      <c r="AH47" s="120" t="str">
        <f t="shared" si="8"/>
        <v>_</v>
      </c>
      <c r="AI47" s="119"/>
      <c r="AJ47" s="117" t="str">
        <f t="shared" si="9"/>
        <v>_</v>
      </c>
      <c r="AK47" s="120" t="str">
        <f t="shared" si="10"/>
        <v>_</v>
      </c>
      <c r="AL47" s="119"/>
      <c r="AM47" s="117">
        <f>IF(H47="nio","_",SUM(AA47,AD47,AG47,AJ47))</f>
        <v>170.37549999999999</v>
      </c>
      <c r="AN47" s="120">
        <f>IF(H47="nio","_",SUM(AB47,AE47,AH47,AK47))</f>
        <v>0</v>
      </c>
      <c r="AO47" s="119"/>
      <c r="AS47" s="124"/>
    </row>
    <row r="48" spans="1:45">
      <c r="A48" s="7">
        <v>3</v>
      </c>
      <c r="B48" s="114" t="str">
        <f>VLOOKUP(A48,'Overzicht locaties'!C:D,2,0)</f>
        <v>ROC Mobiliteit &amp; Logistiek</v>
      </c>
      <c r="C48" s="95" t="s">
        <v>162</v>
      </c>
      <c r="D48" s="6"/>
      <c r="E48" s="6"/>
      <c r="F48" s="95" t="s">
        <v>731</v>
      </c>
      <c r="G48" s="95" t="s">
        <v>792</v>
      </c>
      <c r="H48" s="95">
        <v>3</v>
      </c>
      <c r="I48" s="115" t="str">
        <f t="shared" si="0"/>
        <v>Verkeersruimte / Garderobe / Wachtruimte</v>
      </c>
      <c r="J48" s="95" t="s">
        <v>5</v>
      </c>
      <c r="K48" s="116">
        <v>1</v>
      </c>
      <c r="L48" s="115" t="str">
        <f t="shared" si="1"/>
        <v>Vloerafwerking met polymeer beschermlaag</v>
      </c>
      <c r="M48" s="118">
        <v>197</v>
      </c>
      <c r="N48" s="117">
        <f t="shared" si="11"/>
        <v>197</v>
      </c>
      <c r="O48" s="149">
        <f t="shared" si="12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2"/>
        <v>Verkeer</v>
      </c>
      <c r="W48" s="114" t="str">
        <f t="shared" si="3"/>
        <v>AQL 7%</v>
      </c>
      <c r="X48" s="119"/>
      <c r="Y48" s="101">
        <v>100</v>
      </c>
      <c r="Z48" s="119"/>
      <c r="AA48" s="117">
        <f>IF(H48="nio","_",(N48/Y48)*VLOOKUP(Q48,Aanpassing_frequenties,3,0))*VLOOKUP(Q48,Aanpassing_frequenties,4,0)</f>
        <v>403.85</v>
      </c>
      <c r="AB48" s="120">
        <f t="shared" si="4"/>
        <v>0</v>
      </c>
      <c r="AC48" s="119"/>
      <c r="AD48" s="117" t="str">
        <f t="shared" si="5"/>
        <v>_</v>
      </c>
      <c r="AE48" s="120" t="str">
        <f t="shared" si="6"/>
        <v>_</v>
      </c>
      <c r="AF48" s="119"/>
      <c r="AG48" s="117" t="str">
        <f t="shared" si="7"/>
        <v>_</v>
      </c>
      <c r="AH48" s="120" t="str">
        <f t="shared" si="8"/>
        <v>_</v>
      </c>
      <c r="AI48" s="119"/>
      <c r="AJ48" s="117" t="str">
        <f t="shared" si="9"/>
        <v>_</v>
      </c>
      <c r="AK48" s="120" t="str">
        <f t="shared" si="10"/>
        <v>_</v>
      </c>
      <c r="AL48" s="119"/>
      <c r="AM48" s="117">
        <f>IF(H48="nio","_",SUM(AA48,AD48,AG48,AJ48))</f>
        <v>403.85</v>
      </c>
      <c r="AN48" s="120">
        <f>IF(H48="nio","_",SUM(AB48,AE48,AH48,AK48))</f>
        <v>0</v>
      </c>
      <c r="AO48" s="119"/>
      <c r="AS48" s="124"/>
    </row>
    <row r="49" spans="1:45">
      <c r="A49" s="7">
        <v>3</v>
      </c>
      <c r="B49" s="114" t="str">
        <f>VLOOKUP(A49,'Overzicht locaties'!C:D,2,0)</f>
        <v>ROC Mobiliteit &amp; Logistiek</v>
      </c>
      <c r="C49" s="95" t="s">
        <v>162</v>
      </c>
      <c r="D49" s="6"/>
      <c r="E49" s="6"/>
      <c r="F49" s="95" t="s">
        <v>732</v>
      </c>
      <c r="G49" s="95" t="s">
        <v>792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72</v>
      </c>
      <c r="N49" s="117">
        <f t="shared" si="11"/>
        <v>72</v>
      </c>
      <c r="O49" s="149">
        <f t="shared" si="12"/>
        <v>0</v>
      </c>
      <c r="P49" s="119"/>
      <c r="Q49" s="95" t="s">
        <v>87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>IF(H49="nio","_",(N49/Y49)*VLOOKUP(Q49,Aanpassing_frequenties,3,0))*VLOOKUP(Q49,Aanpassing_frequenties,4,0)</f>
        <v>147.6</v>
      </c>
      <c r="AB49" s="120">
        <f t="shared" si="4"/>
        <v>0</v>
      </c>
      <c r="AC49" s="119"/>
      <c r="AD49" s="117" t="str">
        <f t="shared" si="5"/>
        <v>_</v>
      </c>
      <c r="AE49" s="120" t="str">
        <f t="shared" si="6"/>
        <v>_</v>
      </c>
      <c r="AF49" s="119"/>
      <c r="AG49" s="117" t="str">
        <f t="shared" si="7"/>
        <v>_</v>
      </c>
      <c r="AH49" s="120" t="str">
        <f t="shared" si="8"/>
        <v>_</v>
      </c>
      <c r="AI49" s="119"/>
      <c r="AJ49" s="117" t="str">
        <f t="shared" si="9"/>
        <v>_</v>
      </c>
      <c r="AK49" s="120" t="str">
        <f t="shared" si="10"/>
        <v>_</v>
      </c>
      <c r="AL49" s="119"/>
      <c r="AM49" s="117">
        <f>IF(H49="nio","_",SUM(AA49,AD49,AG49,AJ49))</f>
        <v>147.6</v>
      </c>
      <c r="AN49" s="120">
        <f>IF(H49="nio","_",SUM(AB49,AE49,AH49,AK49))</f>
        <v>0</v>
      </c>
      <c r="AO49" s="119"/>
      <c r="AS49" s="124"/>
    </row>
    <row r="50" spans="1:45">
      <c r="A50" s="7">
        <v>3</v>
      </c>
      <c r="B50" s="114" t="str">
        <f>VLOOKUP(A50,'Overzicht locaties'!C:D,2,0)</f>
        <v>ROC Mobiliteit &amp; Logistiek</v>
      </c>
      <c r="C50" s="95" t="s">
        <v>162</v>
      </c>
      <c r="D50" s="6"/>
      <c r="E50" s="6"/>
      <c r="F50" s="95" t="s">
        <v>733</v>
      </c>
      <c r="G50" s="95" t="s">
        <v>792</v>
      </c>
      <c r="H50" s="95">
        <v>3</v>
      </c>
      <c r="I50" s="115" t="str">
        <f t="shared" si="0"/>
        <v>Verkeersruimte / Garderobe / Wachtruimte</v>
      </c>
      <c r="J50" s="95" t="s">
        <v>5</v>
      </c>
      <c r="K50" s="116">
        <v>1</v>
      </c>
      <c r="L50" s="115" t="str">
        <f t="shared" si="1"/>
        <v>Vloerafwerking met polymeer beschermlaag</v>
      </c>
      <c r="M50" s="118">
        <v>16.88</v>
      </c>
      <c r="N50" s="117">
        <f t="shared" si="11"/>
        <v>16.88</v>
      </c>
      <c r="O50" s="149">
        <f t="shared" si="12"/>
        <v>0</v>
      </c>
      <c r="P50" s="119"/>
      <c r="Q50" s="95" t="s">
        <v>87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>IF(H50="nio","_",(N50/Y50)*VLOOKUP(Q50,Aanpassing_frequenties,3,0))*VLOOKUP(Q50,Aanpassing_frequenties,4,0)</f>
        <v>34.603999999999992</v>
      </c>
      <c r="AB50" s="120">
        <f t="shared" si="4"/>
        <v>0</v>
      </c>
      <c r="AC50" s="119"/>
      <c r="AD50" s="117" t="str">
        <f t="shared" si="5"/>
        <v>_</v>
      </c>
      <c r="AE50" s="120" t="str">
        <f t="shared" si="6"/>
        <v>_</v>
      </c>
      <c r="AF50" s="119"/>
      <c r="AG50" s="117" t="str">
        <f t="shared" si="7"/>
        <v>_</v>
      </c>
      <c r="AH50" s="120" t="str">
        <f t="shared" si="8"/>
        <v>_</v>
      </c>
      <c r="AI50" s="119"/>
      <c r="AJ50" s="117" t="str">
        <f t="shared" si="9"/>
        <v>_</v>
      </c>
      <c r="AK50" s="120" t="str">
        <f t="shared" si="10"/>
        <v>_</v>
      </c>
      <c r="AL50" s="119"/>
      <c r="AM50" s="117">
        <f>IF(H50="nio","_",SUM(AA50,AD50,AG50,AJ50))</f>
        <v>34.603999999999992</v>
      </c>
      <c r="AN50" s="120">
        <f>IF(H50="nio","_",SUM(AB50,AE50,AH50,AK50))</f>
        <v>0</v>
      </c>
      <c r="AO50" s="119"/>
      <c r="AS50" s="124"/>
    </row>
    <row r="51" spans="1:45">
      <c r="A51" s="7">
        <v>3</v>
      </c>
      <c r="B51" s="114" t="str">
        <f>VLOOKUP(A51,'Overzicht locaties'!C:D,2,0)</f>
        <v>ROC Mobiliteit &amp; Logistiek</v>
      </c>
      <c r="C51" s="95" t="s">
        <v>162</v>
      </c>
      <c r="D51" s="6"/>
      <c r="E51" s="6"/>
      <c r="F51" s="95" t="s">
        <v>734</v>
      </c>
      <c r="G51" s="95" t="s">
        <v>792</v>
      </c>
      <c r="H51" s="95">
        <v>3</v>
      </c>
      <c r="I51" s="115" t="str">
        <f t="shared" si="0"/>
        <v>Verkeersruimte / Garderobe / Wachtruimte</v>
      </c>
      <c r="J51" s="95" t="s">
        <v>796</v>
      </c>
      <c r="K51" s="116">
        <v>4</v>
      </c>
      <c r="L51" s="115" t="str">
        <f t="shared" si="1"/>
        <v>Tapijt</v>
      </c>
      <c r="M51" s="118">
        <v>11.26</v>
      </c>
      <c r="N51" s="117">
        <f t="shared" si="11"/>
        <v>11.26</v>
      </c>
      <c r="O51" s="149">
        <f t="shared" si="12"/>
        <v>0</v>
      </c>
      <c r="P51" s="119"/>
      <c r="Q51" s="95" t="s">
        <v>87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>IF(H51="nio","_",(N51/Y51)*VLOOKUP(Q51,Aanpassing_frequenties,3,0))*VLOOKUP(Q51,Aanpassing_frequenties,4,0)</f>
        <v>23.082999999999998</v>
      </c>
      <c r="AB51" s="120">
        <f t="shared" si="4"/>
        <v>0</v>
      </c>
      <c r="AC51" s="119"/>
      <c r="AD51" s="117" t="str">
        <f t="shared" si="5"/>
        <v>_</v>
      </c>
      <c r="AE51" s="120" t="str">
        <f t="shared" si="6"/>
        <v>_</v>
      </c>
      <c r="AF51" s="119"/>
      <c r="AG51" s="117" t="str">
        <f t="shared" si="7"/>
        <v>_</v>
      </c>
      <c r="AH51" s="120" t="str">
        <f t="shared" si="8"/>
        <v>_</v>
      </c>
      <c r="AI51" s="119"/>
      <c r="AJ51" s="117" t="str">
        <f t="shared" si="9"/>
        <v>_</v>
      </c>
      <c r="AK51" s="120" t="str">
        <f t="shared" si="10"/>
        <v>_</v>
      </c>
      <c r="AL51" s="119"/>
      <c r="AM51" s="117">
        <f>IF(H51="nio","_",SUM(AA51,AD51,AG51,AJ51))</f>
        <v>23.082999999999998</v>
      </c>
      <c r="AN51" s="120">
        <f>IF(H51="nio","_",SUM(AB51,AE51,AH51,AK51))</f>
        <v>0</v>
      </c>
      <c r="AO51" s="119"/>
      <c r="AS51" s="124"/>
    </row>
    <row r="52" spans="1:45">
      <c r="A52" s="7">
        <v>3</v>
      </c>
      <c r="B52" s="114" t="str">
        <f>VLOOKUP(A52,'Overzicht locaties'!C:D,2,0)</f>
        <v>ROC Mobiliteit &amp; Logistiek</v>
      </c>
      <c r="C52" s="95" t="s">
        <v>162</v>
      </c>
      <c r="D52" s="6"/>
      <c r="E52" s="6"/>
      <c r="F52" s="95" t="s">
        <v>735</v>
      </c>
      <c r="G52" s="95" t="s">
        <v>792</v>
      </c>
      <c r="H52" s="95">
        <v>3</v>
      </c>
      <c r="I52" s="115" t="str">
        <f t="shared" si="0"/>
        <v>Verkeersruimte / Garderobe / Wachtruimte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21.2</v>
      </c>
      <c r="N52" s="117">
        <f t="shared" si="11"/>
        <v>21.2</v>
      </c>
      <c r="O52" s="149">
        <f t="shared" si="12"/>
        <v>0</v>
      </c>
      <c r="P52" s="119"/>
      <c r="Q52" s="95" t="s">
        <v>87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>IF(H52="nio","_",(N52/Y52)*VLOOKUP(Q52,Aanpassing_frequenties,3,0))*VLOOKUP(Q52,Aanpassing_frequenties,4,0)</f>
        <v>43.46</v>
      </c>
      <c r="AB52" s="120">
        <f t="shared" si="4"/>
        <v>0</v>
      </c>
      <c r="AC52" s="119"/>
      <c r="AD52" s="117" t="str">
        <f t="shared" si="5"/>
        <v>_</v>
      </c>
      <c r="AE52" s="120" t="str">
        <f t="shared" si="6"/>
        <v>_</v>
      </c>
      <c r="AF52" s="119"/>
      <c r="AG52" s="117" t="str">
        <f t="shared" si="7"/>
        <v>_</v>
      </c>
      <c r="AH52" s="120" t="str">
        <f t="shared" si="8"/>
        <v>_</v>
      </c>
      <c r="AI52" s="119"/>
      <c r="AJ52" s="117" t="str">
        <f t="shared" si="9"/>
        <v>_</v>
      </c>
      <c r="AK52" s="120" t="str">
        <f t="shared" si="10"/>
        <v>_</v>
      </c>
      <c r="AL52" s="119"/>
      <c r="AM52" s="117">
        <f>IF(H52="nio","_",SUM(AA52,AD52,AG52,AJ52))</f>
        <v>43.46</v>
      </c>
      <c r="AN52" s="120">
        <f>IF(H52="nio","_",SUM(AB52,AE52,AH52,AK52))</f>
        <v>0</v>
      </c>
      <c r="AO52" s="119"/>
      <c r="AS52" s="124"/>
    </row>
    <row r="53" spans="1:45">
      <c r="A53" s="7">
        <v>3</v>
      </c>
      <c r="B53" s="114" t="str">
        <f>VLOOKUP(A53,'Overzicht locaties'!C:D,2,0)</f>
        <v>ROC Mobiliteit &amp; Logistiek</v>
      </c>
      <c r="C53" s="95" t="s">
        <v>162</v>
      </c>
      <c r="D53" s="6"/>
      <c r="E53" s="6"/>
      <c r="F53" s="95" t="s">
        <v>736</v>
      </c>
      <c r="G53" s="95" t="s">
        <v>792</v>
      </c>
      <c r="H53" s="95">
        <v>3</v>
      </c>
      <c r="I53" s="115" t="str">
        <f t="shared" si="0"/>
        <v>Verkeersruimte / Garderobe / Wachtruimte</v>
      </c>
      <c r="J53" s="95" t="s">
        <v>796</v>
      </c>
      <c r="K53" s="116">
        <v>4</v>
      </c>
      <c r="L53" s="115" t="str">
        <f t="shared" si="1"/>
        <v>Tapijt</v>
      </c>
      <c r="M53" s="118">
        <v>9.1999999999999993</v>
      </c>
      <c r="N53" s="117">
        <f t="shared" si="11"/>
        <v>9.1999999999999993</v>
      </c>
      <c r="O53" s="149">
        <f t="shared" si="12"/>
        <v>0</v>
      </c>
      <c r="P53" s="119"/>
      <c r="Q53" s="95" t="s">
        <v>87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>IF(H53="nio","_",(N53/Y53)*VLOOKUP(Q53,Aanpassing_frequenties,3,0))*VLOOKUP(Q53,Aanpassing_frequenties,4,0)</f>
        <v>18.86</v>
      </c>
      <c r="AB53" s="120">
        <f t="shared" si="4"/>
        <v>0</v>
      </c>
      <c r="AC53" s="119"/>
      <c r="AD53" s="117" t="str">
        <f t="shared" si="5"/>
        <v>_</v>
      </c>
      <c r="AE53" s="120" t="str">
        <f t="shared" si="6"/>
        <v>_</v>
      </c>
      <c r="AF53" s="119"/>
      <c r="AG53" s="117" t="str">
        <f t="shared" si="7"/>
        <v>_</v>
      </c>
      <c r="AH53" s="120" t="str">
        <f t="shared" si="8"/>
        <v>_</v>
      </c>
      <c r="AI53" s="119"/>
      <c r="AJ53" s="117" t="str">
        <f t="shared" si="9"/>
        <v>_</v>
      </c>
      <c r="AK53" s="120" t="str">
        <f t="shared" si="10"/>
        <v>_</v>
      </c>
      <c r="AL53" s="119"/>
      <c r="AM53" s="117">
        <f>IF(H53="nio","_",SUM(AA53,AD53,AG53,AJ53))</f>
        <v>18.86</v>
      </c>
      <c r="AN53" s="120">
        <f>IF(H53="nio","_",SUM(AB53,AE53,AH53,AK53))</f>
        <v>0</v>
      </c>
      <c r="AO53" s="119"/>
      <c r="AS53" s="124"/>
    </row>
    <row r="54" spans="1:45">
      <c r="A54" s="7">
        <v>3</v>
      </c>
      <c r="B54" s="114" t="str">
        <f>VLOOKUP(A54,'Overzicht locaties'!C:D,2,0)</f>
        <v>ROC Mobiliteit &amp; Logistiek</v>
      </c>
      <c r="C54" s="95" t="s">
        <v>162</v>
      </c>
      <c r="D54" s="6" t="s">
        <v>783</v>
      </c>
      <c r="E54" s="6"/>
      <c r="F54" s="95" t="s">
        <v>326</v>
      </c>
      <c r="G54" s="95" t="s">
        <v>792</v>
      </c>
      <c r="H54" s="95">
        <v>1</v>
      </c>
      <c r="I54" s="115" t="str">
        <f t="shared" si="0"/>
        <v xml:space="preserve">Kantoorruimte / vergaderruimte 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7.68</v>
      </c>
      <c r="N54" s="117">
        <f t="shared" si="11"/>
        <v>7.68</v>
      </c>
      <c r="O54" s="149">
        <f t="shared" si="12"/>
        <v>0</v>
      </c>
      <c r="P54" s="119"/>
      <c r="Q54" s="95" t="s">
        <v>87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>IF(H54="nio","_",(N54/Y54)*VLOOKUP(Q54,Aanpassing_frequenties,3,0))*VLOOKUP(Q54,Aanpassing_frequenties,4,0)</f>
        <v>15.743999999999998</v>
      </c>
      <c r="AB54" s="120">
        <f t="shared" si="4"/>
        <v>0</v>
      </c>
      <c r="AC54" s="119"/>
      <c r="AD54" s="117" t="str">
        <f t="shared" si="5"/>
        <v>_</v>
      </c>
      <c r="AE54" s="120" t="str">
        <f t="shared" si="6"/>
        <v>_</v>
      </c>
      <c r="AF54" s="119"/>
      <c r="AG54" s="117" t="str">
        <f t="shared" si="7"/>
        <v>_</v>
      </c>
      <c r="AH54" s="120" t="str">
        <f t="shared" si="8"/>
        <v>_</v>
      </c>
      <c r="AI54" s="119"/>
      <c r="AJ54" s="117" t="str">
        <f t="shared" si="9"/>
        <v>_</v>
      </c>
      <c r="AK54" s="120" t="str">
        <f t="shared" si="10"/>
        <v>_</v>
      </c>
      <c r="AL54" s="119"/>
      <c r="AM54" s="117">
        <f>IF(H54="nio","_",SUM(AA54,AD54,AG54,AJ54))</f>
        <v>15.743999999999998</v>
      </c>
      <c r="AN54" s="120">
        <f>IF(H54="nio","_",SUM(AB54,AE54,AH54,AK54))</f>
        <v>0</v>
      </c>
      <c r="AO54" s="119"/>
      <c r="AS54" s="124"/>
    </row>
    <row r="55" spans="1:45">
      <c r="A55" s="7">
        <v>3</v>
      </c>
      <c r="B55" s="114" t="str">
        <f>VLOOKUP(A55,'Overzicht locaties'!C:D,2,0)</f>
        <v>ROC Mobiliteit &amp; Logistiek</v>
      </c>
      <c r="C55" s="95" t="s">
        <v>162</v>
      </c>
      <c r="D55" s="6" t="s">
        <v>784</v>
      </c>
      <c r="E55" s="6"/>
      <c r="F55" s="95" t="s">
        <v>737</v>
      </c>
      <c r="G55" s="95" t="s">
        <v>792</v>
      </c>
      <c r="H55" s="95">
        <v>4</v>
      </c>
      <c r="I55" s="115" t="str">
        <f t="shared" si="0"/>
        <v>Kleedruimte/ douche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11.6</v>
      </c>
      <c r="N55" s="117">
        <f t="shared" si="11"/>
        <v>11.6</v>
      </c>
      <c r="O55" s="149">
        <f t="shared" si="12"/>
        <v>0</v>
      </c>
      <c r="P55" s="119"/>
      <c r="Q55" s="95" t="s">
        <v>87</v>
      </c>
      <c r="R55" s="95"/>
      <c r="S55" s="95"/>
      <c r="T55" s="95"/>
      <c r="U55" s="119"/>
      <c r="V55" s="114" t="str">
        <f t="shared" si="2"/>
        <v>Sanitair</v>
      </c>
      <c r="W55" s="114" t="str">
        <f t="shared" si="3"/>
        <v>AQL 4%</v>
      </c>
      <c r="X55" s="119"/>
      <c r="Y55" s="101">
        <v>100</v>
      </c>
      <c r="Z55" s="119"/>
      <c r="AA55" s="117">
        <f>IF(H55="nio","_",(N55/Y55)*VLOOKUP(Q55,Aanpassing_frequenties,3,0))*VLOOKUP(Q55,Aanpassing_frequenties,4,0)</f>
        <v>23.779999999999998</v>
      </c>
      <c r="AB55" s="120">
        <f t="shared" si="4"/>
        <v>0</v>
      </c>
      <c r="AC55" s="119"/>
      <c r="AD55" s="117" t="str">
        <f t="shared" si="5"/>
        <v>_</v>
      </c>
      <c r="AE55" s="120" t="str">
        <f t="shared" si="6"/>
        <v>_</v>
      </c>
      <c r="AF55" s="119"/>
      <c r="AG55" s="117" t="str">
        <f t="shared" si="7"/>
        <v>_</v>
      </c>
      <c r="AH55" s="120" t="str">
        <f t="shared" si="8"/>
        <v>_</v>
      </c>
      <c r="AI55" s="119"/>
      <c r="AJ55" s="117" t="str">
        <f t="shared" si="9"/>
        <v>_</v>
      </c>
      <c r="AK55" s="120" t="str">
        <f t="shared" si="10"/>
        <v>_</v>
      </c>
      <c r="AL55" s="119"/>
      <c r="AM55" s="117">
        <f>IF(H55="nio","_",SUM(AA55,AD55,AG55,AJ55))</f>
        <v>23.779999999999998</v>
      </c>
      <c r="AN55" s="120">
        <f>IF(H55="nio","_",SUM(AB55,AE55,AH55,AK55))</f>
        <v>0</v>
      </c>
      <c r="AO55" s="119"/>
      <c r="AS55" s="124"/>
    </row>
    <row r="56" spans="1:45">
      <c r="A56" s="7">
        <v>3</v>
      </c>
      <c r="B56" s="114" t="str">
        <f>VLOOKUP(A56,'Overzicht locaties'!C:D,2,0)</f>
        <v>ROC Mobiliteit &amp; Logistiek</v>
      </c>
      <c r="C56" s="95" t="s">
        <v>162</v>
      </c>
      <c r="D56" s="6" t="s">
        <v>785</v>
      </c>
      <c r="E56" s="6"/>
      <c r="F56" s="95" t="s">
        <v>706</v>
      </c>
      <c r="G56" s="95" t="s">
        <v>792</v>
      </c>
      <c r="H56" s="95">
        <v>6</v>
      </c>
      <c r="I56" s="115" t="str">
        <f t="shared" si="0"/>
        <v>Leslokalen theorie</v>
      </c>
      <c r="J56" s="95" t="s">
        <v>5</v>
      </c>
      <c r="K56" s="116">
        <v>1</v>
      </c>
      <c r="L56" s="115" t="str">
        <f t="shared" si="1"/>
        <v>Vloerafwerking met polymeer beschermlaag</v>
      </c>
      <c r="M56" s="118">
        <v>51.23</v>
      </c>
      <c r="N56" s="117">
        <f t="shared" si="11"/>
        <v>51.23</v>
      </c>
      <c r="O56" s="149">
        <f t="shared" si="12"/>
        <v>0</v>
      </c>
      <c r="P56" s="119"/>
      <c r="Q56" s="95" t="s">
        <v>87</v>
      </c>
      <c r="R56" s="95"/>
      <c r="S56" s="95"/>
      <c r="T56" s="95"/>
      <c r="U56" s="119"/>
      <c r="V56" s="114" t="str">
        <f t="shared" si="2"/>
        <v>Les</v>
      </c>
      <c r="W56" s="114" t="str">
        <f t="shared" si="3"/>
        <v>AQL 7%</v>
      </c>
      <c r="X56" s="119"/>
      <c r="Y56" s="101">
        <v>100</v>
      </c>
      <c r="Z56" s="119"/>
      <c r="AA56" s="117">
        <f>IF(H56="nio","_",(N56/Y56)*VLOOKUP(Q56,Aanpassing_frequenties,3,0))*VLOOKUP(Q56,Aanpassing_frequenties,4,0)</f>
        <v>105.02149999999999</v>
      </c>
      <c r="AB56" s="120">
        <f t="shared" si="4"/>
        <v>0</v>
      </c>
      <c r="AC56" s="119"/>
      <c r="AD56" s="117" t="str">
        <f t="shared" si="5"/>
        <v>_</v>
      </c>
      <c r="AE56" s="120" t="str">
        <f t="shared" si="6"/>
        <v>_</v>
      </c>
      <c r="AF56" s="119"/>
      <c r="AG56" s="117" t="str">
        <f t="shared" si="7"/>
        <v>_</v>
      </c>
      <c r="AH56" s="120" t="str">
        <f t="shared" si="8"/>
        <v>_</v>
      </c>
      <c r="AI56" s="119"/>
      <c r="AJ56" s="117" t="str">
        <f t="shared" si="9"/>
        <v>_</v>
      </c>
      <c r="AK56" s="120" t="str">
        <f t="shared" si="10"/>
        <v>_</v>
      </c>
      <c r="AL56" s="119"/>
      <c r="AM56" s="117">
        <f>IF(H56="nio","_",SUM(AA56,AD56,AG56,AJ56))</f>
        <v>105.02149999999999</v>
      </c>
      <c r="AN56" s="120">
        <f>IF(H56="nio","_",SUM(AB56,AE56,AH56,AK56))</f>
        <v>0</v>
      </c>
      <c r="AO56" s="119"/>
      <c r="AS56" s="124"/>
    </row>
    <row r="57" spans="1:45">
      <c r="A57" s="7">
        <v>3</v>
      </c>
      <c r="B57" s="114" t="str">
        <f>VLOOKUP(A57,'Overzicht locaties'!C:D,2,0)</f>
        <v>ROC Mobiliteit &amp; Logistiek</v>
      </c>
      <c r="C57" s="95" t="s">
        <v>162</v>
      </c>
      <c r="D57" s="6" t="s">
        <v>786</v>
      </c>
      <c r="E57" s="6"/>
      <c r="F57" s="95" t="s">
        <v>738</v>
      </c>
      <c r="G57" s="95" t="s">
        <v>792</v>
      </c>
      <c r="H57" s="95">
        <v>6</v>
      </c>
      <c r="I57" s="115" t="str">
        <f t="shared" si="0"/>
        <v>Leslokalen theorie</v>
      </c>
      <c r="J57" s="95" t="s">
        <v>296</v>
      </c>
      <c r="K57" s="116">
        <v>3</v>
      </c>
      <c r="L57" s="115" t="str">
        <f t="shared" si="1"/>
        <v>Harde vloer zonder polymeer beschermlaag, met behandeling</v>
      </c>
      <c r="M57" s="118">
        <v>273.39999999999998</v>
      </c>
      <c r="N57" s="117">
        <f t="shared" si="11"/>
        <v>273.39999999999998</v>
      </c>
      <c r="O57" s="149">
        <f t="shared" si="12"/>
        <v>0</v>
      </c>
      <c r="P57" s="119"/>
      <c r="Q57" s="95" t="s">
        <v>87</v>
      </c>
      <c r="R57" s="95"/>
      <c r="S57" s="95"/>
      <c r="T57" s="95"/>
      <c r="U57" s="119"/>
      <c r="V57" s="114" t="str">
        <f t="shared" si="2"/>
        <v>Les</v>
      </c>
      <c r="W57" s="114" t="str">
        <f t="shared" si="3"/>
        <v>AQL 7%</v>
      </c>
      <c r="X57" s="119"/>
      <c r="Y57" s="101">
        <v>100</v>
      </c>
      <c r="Z57" s="119"/>
      <c r="AA57" s="117">
        <f>IF(H57="nio","_",(N57/Y57)*VLOOKUP(Q57,Aanpassing_frequenties,3,0))*VLOOKUP(Q57,Aanpassing_frequenties,4,0)</f>
        <v>560.47</v>
      </c>
      <c r="AB57" s="120">
        <f t="shared" si="4"/>
        <v>0</v>
      </c>
      <c r="AC57" s="119"/>
      <c r="AD57" s="117" t="str">
        <f t="shared" si="5"/>
        <v>_</v>
      </c>
      <c r="AE57" s="120" t="str">
        <f t="shared" si="6"/>
        <v>_</v>
      </c>
      <c r="AF57" s="119"/>
      <c r="AG57" s="117" t="str">
        <f t="shared" si="7"/>
        <v>_</v>
      </c>
      <c r="AH57" s="120" t="str">
        <f t="shared" si="8"/>
        <v>_</v>
      </c>
      <c r="AI57" s="119"/>
      <c r="AJ57" s="117" t="str">
        <f t="shared" si="9"/>
        <v>_</v>
      </c>
      <c r="AK57" s="120" t="str">
        <f t="shared" si="10"/>
        <v>_</v>
      </c>
      <c r="AL57" s="119"/>
      <c r="AM57" s="117">
        <f>IF(H57="nio","_",SUM(AA57,AD57,AG57,AJ57))</f>
        <v>560.47</v>
      </c>
      <c r="AN57" s="120">
        <f>IF(H57="nio","_",SUM(AB57,AE57,AH57,AK57))</f>
        <v>0</v>
      </c>
      <c r="AO57" s="119"/>
      <c r="AS57" s="124"/>
    </row>
    <row r="58" spans="1:45">
      <c r="A58" s="7">
        <v>3</v>
      </c>
      <c r="B58" s="114" t="str">
        <f>VLOOKUP(A58,'Overzicht locaties'!C:D,2,0)</f>
        <v>ROC Mobiliteit &amp; Logistiek</v>
      </c>
      <c r="C58" s="95" t="s">
        <v>162</v>
      </c>
      <c r="D58" s="6" t="s">
        <v>787</v>
      </c>
      <c r="E58" s="6"/>
      <c r="F58" s="95" t="s">
        <v>739</v>
      </c>
      <c r="G58" s="95" t="s">
        <v>792</v>
      </c>
      <c r="H58" s="95">
        <v>2</v>
      </c>
      <c r="I58" s="115" t="str">
        <f t="shared" si="0"/>
        <v>Sanitaire ruimte</v>
      </c>
      <c r="J58" s="95" t="s">
        <v>795</v>
      </c>
      <c r="K58" s="116">
        <v>3</v>
      </c>
      <c r="L58" s="115" t="str">
        <f t="shared" si="1"/>
        <v>Harde vloer zonder polymeer beschermlaag, met behandeling</v>
      </c>
      <c r="M58" s="118">
        <v>17.53</v>
      </c>
      <c r="N58" s="117">
        <f t="shared" si="11"/>
        <v>17.53</v>
      </c>
      <c r="O58" s="149">
        <f t="shared" si="12"/>
        <v>0</v>
      </c>
      <c r="P58" s="119"/>
      <c r="Q58" s="95" t="s">
        <v>86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>IF(H58="nio","_",(N58/Y58)*VLOOKUP(Q58,Aanpassing_frequenties,3,0))*VLOOKUP(Q58,Aanpassing_frequenties,4,0)</f>
        <v>71.873000000000005</v>
      </c>
      <c r="AB58" s="120">
        <f t="shared" si="4"/>
        <v>0</v>
      </c>
      <c r="AC58" s="119"/>
      <c r="AD58" s="117" t="str">
        <f t="shared" si="5"/>
        <v>_</v>
      </c>
      <c r="AE58" s="120" t="str">
        <f t="shared" si="6"/>
        <v>_</v>
      </c>
      <c r="AF58" s="119"/>
      <c r="AG58" s="117" t="str">
        <f t="shared" si="7"/>
        <v>_</v>
      </c>
      <c r="AH58" s="120" t="str">
        <f t="shared" si="8"/>
        <v>_</v>
      </c>
      <c r="AI58" s="119"/>
      <c r="AJ58" s="117" t="str">
        <f t="shared" si="9"/>
        <v>_</v>
      </c>
      <c r="AK58" s="120" t="str">
        <f t="shared" si="10"/>
        <v>_</v>
      </c>
      <c r="AL58" s="119"/>
      <c r="AM58" s="117">
        <f>IF(H58="nio","_",SUM(AA58,AD58,AG58,AJ58))</f>
        <v>71.873000000000005</v>
      </c>
      <c r="AN58" s="120">
        <f>IF(H58="nio","_",SUM(AB58,AE58,AH58,AK58))</f>
        <v>0</v>
      </c>
      <c r="AO58" s="119"/>
      <c r="AS58" s="124"/>
    </row>
    <row r="59" spans="1:45">
      <c r="A59" s="7">
        <v>3</v>
      </c>
      <c r="B59" s="114" t="str">
        <f>VLOOKUP(A59,'Overzicht locaties'!C:D,2,0)</f>
        <v>ROC Mobiliteit &amp; Logistiek</v>
      </c>
      <c r="C59" s="95" t="s">
        <v>162</v>
      </c>
      <c r="D59" s="6" t="s">
        <v>788</v>
      </c>
      <c r="E59" s="6"/>
      <c r="F59" s="95" t="s">
        <v>740</v>
      </c>
      <c r="G59" s="95" t="s">
        <v>792</v>
      </c>
      <c r="H59" s="95">
        <v>8</v>
      </c>
      <c r="I59" s="115" t="str">
        <f t="shared" si="0"/>
        <v>Overig / Magazijn / Archief / Berging / Technische ruimte</v>
      </c>
      <c r="J59" s="95" t="s">
        <v>795</v>
      </c>
      <c r="K59" s="116">
        <v>3</v>
      </c>
      <c r="L59" s="115" t="str">
        <f t="shared" si="1"/>
        <v>Harde vloer zonder polymeer beschermlaag, met behandeling</v>
      </c>
      <c r="M59" s="118">
        <v>5.57</v>
      </c>
      <c r="N59" s="117">
        <f t="shared" si="11"/>
        <v>5.57</v>
      </c>
      <c r="O59" s="149">
        <f t="shared" si="12"/>
        <v>0</v>
      </c>
      <c r="P59" s="119"/>
      <c r="Q59" s="95" t="s">
        <v>101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>IF(H59="nio","_",(N59/Y59)*VLOOKUP(Q59,Aanpassing_frequenties,3,0))*VLOOKUP(Q59,Aanpassing_frequenties,4,0)</f>
        <v>0.66839999999999999</v>
      </c>
      <c r="AB59" s="120">
        <f t="shared" si="4"/>
        <v>0</v>
      </c>
      <c r="AC59" s="119"/>
      <c r="AD59" s="117" t="str">
        <f t="shared" si="5"/>
        <v>_</v>
      </c>
      <c r="AE59" s="120" t="str">
        <f t="shared" si="6"/>
        <v>_</v>
      </c>
      <c r="AF59" s="119"/>
      <c r="AG59" s="117" t="str">
        <f t="shared" si="7"/>
        <v>_</v>
      </c>
      <c r="AH59" s="120" t="str">
        <f t="shared" si="8"/>
        <v>_</v>
      </c>
      <c r="AI59" s="119"/>
      <c r="AJ59" s="117" t="str">
        <f t="shared" si="9"/>
        <v>_</v>
      </c>
      <c r="AK59" s="120" t="str">
        <f t="shared" si="10"/>
        <v>_</v>
      </c>
      <c r="AL59" s="119"/>
      <c r="AM59" s="117">
        <f>IF(H59="nio","_",SUM(AA59,AD59,AG59,AJ59))</f>
        <v>0.66839999999999999</v>
      </c>
      <c r="AN59" s="120">
        <f>IF(H59="nio","_",SUM(AB59,AE59,AH59,AK59))</f>
        <v>0</v>
      </c>
      <c r="AO59" s="119"/>
      <c r="AS59" s="124"/>
    </row>
    <row r="60" spans="1:45">
      <c r="A60" s="7">
        <v>3</v>
      </c>
      <c r="B60" s="114" t="str">
        <f>VLOOKUP(A60,'Overzicht locaties'!C:D,2,0)</f>
        <v>ROC Mobiliteit &amp; Logistiek</v>
      </c>
      <c r="C60" s="95" t="s">
        <v>162</v>
      </c>
      <c r="D60" s="6" t="s">
        <v>789</v>
      </c>
      <c r="E60" s="6"/>
      <c r="F60" s="95" t="s">
        <v>741</v>
      </c>
      <c r="G60" s="95" t="s">
        <v>792</v>
      </c>
      <c r="H60" s="95">
        <v>1</v>
      </c>
      <c r="I60" s="115" t="str">
        <f t="shared" si="0"/>
        <v xml:space="preserve">Kantoorruimte / vergaderruimte 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32.869999999999997</v>
      </c>
      <c r="N60" s="117">
        <f t="shared" si="11"/>
        <v>32.869999999999997</v>
      </c>
      <c r="O60" s="149">
        <f t="shared" si="12"/>
        <v>0</v>
      </c>
      <c r="P60" s="119"/>
      <c r="Q60" s="95" t="s">
        <v>87</v>
      </c>
      <c r="R60" s="95"/>
      <c r="S60" s="95"/>
      <c r="T60" s="95"/>
      <c r="U60" s="119"/>
      <c r="V60" s="114" t="str">
        <f t="shared" si="2"/>
        <v>Bureau</v>
      </c>
      <c r="W60" s="114" t="str">
        <f t="shared" si="3"/>
        <v>AQL 7%</v>
      </c>
      <c r="X60" s="119"/>
      <c r="Y60" s="101">
        <v>100</v>
      </c>
      <c r="Z60" s="119"/>
      <c r="AA60" s="117">
        <f>IF(H60="nio","_",(N60/Y60)*VLOOKUP(Q60,Aanpassing_frequenties,3,0))*VLOOKUP(Q60,Aanpassing_frequenties,4,0)</f>
        <v>67.383499999999998</v>
      </c>
      <c r="AB60" s="120">
        <f t="shared" si="4"/>
        <v>0</v>
      </c>
      <c r="AC60" s="119"/>
      <c r="AD60" s="117" t="str">
        <f t="shared" si="5"/>
        <v>_</v>
      </c>
      <c r="AE60" s="120" t="str">
        <f t="shared" si="6"/>
        <v>_</v>
      </c>
      <c r="AF60" s="119"/>
      <c r="AG60" s="117" t="str">
        <f t="shared" si="7"/>
        <v>_</v>
      </c>
      <c r="AH60" s="120" t="str">
        <f t="shared" si="8"/>
        <v>_</v>
      </c>
      <c r="AI60" s="119"/>
      <c r="AJ60" s="117" t="str">
        <f t="shared" si="9"/>
        <v>_</v>
      </c>
      <c r="AK60" s="120" t="str">
        <f t="shared" si="10"/>
        <v>_</v>
      </c>
      <c r="AL60" s="119"/>
      <c r="AM60" s="117">
        <f>IF(H60="nio","_",SUM(AA60,AD60,AG60,AJ60))</f>
        <v>67.383499999999998</v>
      </c>
      <c r="AN60" s="120">
        <f>IF(H60="nio","_",SUM(AB60,AE60,AH60,AK60))</f>
        <v>0</v>
      </c>
      <c r="AO60" s="119"/>
      <c r="AS60" s="124"/>
    </row>
    <row r="61" spans="1:45">
      <c r="A61" s="7">
        <v>3</v>
      </c>
      <c r="B61" s="114" t="str">
        <f>VLOOKUP(A61,'Overzicht locaties'!C:D,2,0)</f>
        <v>ROC Mobiliteit &amp; Logistiek</v>
      </c>
      <c r="C61" s="95" t="s">
        <v>162</v>
      </c>
      <c r="D61" s="6" t="s">
        <v>790</v>
      </c>
      <c r="E61" s="6"/>
      <c r="F61" s="95" t="s">
        <v>742</v>
      </c>
      <c r="G61" s="95" t="s">
        <v>792</v>
      </c>
      <c r="H61" s="95">
        <v>6</v>
      </c>
      <c r="I61" s="115" t="str">
        <f t="shared" si="0"/>
        <v>Leslokalen theorie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63.7</v>
      </c>
      <c r="N61" s="117">
        <f t="shared" si="11"/>
        <v>63.7</v>
      </c>
      <c r="O61" s="149">
        <f t="shared" si="12"/>
        <v>0</v>
      </c>
      <c r="P61" s="119"/>
      <c r="Q61" s="95" t="s">
        <v>87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>IF(H61="nio","_",(N61/Y61)*VLOOKUP(Q61,Aanpassing_frequenties,3,0))*VLOOKUP(Q61,Aanpassing_frequenties,4,0)</f>
        <v>130.58500000000001</v>
      </c>
      <c r="AB61" s="120">
        <f t="shared" si="4"/>
        <v>0</v>
      </c>
      <c r="AC61" s="119"/>
      <c r="AD61" s="117" t="str">
        <f t="shared" si="5"/>
        <v>_</v>
      </c>
      <c r="AE61" s="120" t="str">
        <f t="shared" si="6"/>
        <v>_</v>
      </c>
      <c r="AF61" s="119"/>
      <c r="AG61" s="117" t="str">
        <f t="shared" si="7"/>
        <v>_</v>
      </c>
      <c r="AH61" s="120" t="str">
        <f t="shared" si="8"/>
        <v>_</v>
      </c>
      <c r="AI61" s="119"/>
      <c r="AJ61" s="117" t="str">
        <f t="shared" si="9"/>
        <v>_</v>
      </c>
      <c r="AK61" s="120" t="str">
        <f t="shared" si="10"/>
        <v>_</v>
      </c>
      <c r="AL61" s="119"/>
      <c r="AM61" s="117">
        <f>IF(H61="nio","_",SUM(AA61,AD61,AG61,AJ61))</f>
        <v>130.58500000000001</v>
      </c>
      <c r="AN61" s="120">
        <f>IF(H61="nio","_",SUM(AB61,AE61,AH61,AK61))</f>
        <v>0</v>
      </c>
      <c r="AO61" s="119"/>
      <c r="AS61" s="124"/>
    </row>
    <row r="62" spans="1:45">
      <c r="A62" s="7">
        <v>3</v>
      </c>
      <c r="B62" s="114" t="str">
        <f>VLOOKUP(A62,'Overzicht locaties'!C:D,2,0)</f>
        <v>ROC Mobiliteit &amp; Logistiek</v>
      </c>
      <c r="C62" s="95" t="s">
        <v>162</v>
      </c>
      <c r="D62" s="6" t="s">
        <v>791</v>
      </c>
      <c r="E62" s="6"/>
      <c r="F62" s="95" t="s">
        <v>382</v>
      </c>
      <c r="G62" s="95" t="s">
        <v>792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81.92</v>
      </c>
      <c r="N62" s="117">
        <f t="shared" si="11"/>
        <v>81.92</v>
      </c>
      <c r="O62" s="149">
        <f t="shared" si="12"/>
        <v>0</v>
      </c>
      <c r="P62" s="119"/>
      <c r="Q62" s="95" t="s">
        <v>87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>IF(H62="nio","_",(N62/Y62)*VLOOKUP(Q62,Aanpassing_frequenties,3,0))*VLOOKUP(Q62,Aanpassing_frequenties,4,0)</f>
        <v>167.93600000000001</v>
      </c>
      <c r="AB62" s="120">
        <f t="shared" si="4"/>
        <v>0</v>
      </c>
      <c r="AC62" s="119"/>
      <c r="AD62" s="117" t="str">
        <f t="shared" si="5"/>
        <v>_</v>
      </c>
      <c r="AE62" s="120" t="str">
        <f t="shared" si="6"/>
        <v>_</v>
      </c>
      <c r="AF62" s="119"/>
      <c r="AG62" s="117" t="str">
        <f t="shared" si="7"/>
        <v>_</v>
      </c>
      <c r="AH62" s="120" t="str">
        <f t="shared" si="8"/>
        <v>_</v>
      </c>
      <c r="AI62" s="119"/>
      <c r="AJ62" s="117" t="str">
        <f t="shared" si="9"/>
        <v>_</v>
      </c>
      <c r="AK62" s="120" t="str">
        <f t="shared" si="10"/>
        <v>_</v>
      </c>
      <c r="AL62" s="119"/>
      <c r="AM62" s="117">
        <f>IF(H62="nio","_",SUM(AA62,AD62,AG62,AJ62))</f>
        <v>167.93600000000001</v>
      </c>
      <c r="AN62" s="120">
        <f>IF(H62="nio","_",SUM(AB62,AE62,AH62,AK62))</f>
        <v>0</v>
      </c>
      <c r="AO62" s="119"/>
      <c r="AS62" s="124"/>
    </row>
    <row r="63" spans="1:45">
      <c r="A63" s="7">
        <v>3</v>
      </c>
      <c r="B63" s="114" t="str">
        <f>VLOOKUP(A63,'Overzicht locaties'!C:D,2,0)</f>
        <v>ROC Mobiliteit &amp; Logistiek</v>
      </c>
      <c r="C63" s="95" t="s">
        <v>162</v>
      </c>
      <c r="D63" s="6"/>
      <c r="E63" s="6"/>
      <c r="F63" s="95" t="s">
        <v>743</v>
      </c>
      <c r="G63" s="95" t="s">
        <v>792</v>
      </c>
      <c r="H63" s="95">
        <v>3</v>
      </c>
      <c r="I63" s="115" t="str">
        <f t="shared" si="0"/>
        <v>Verkeersruimte / Garderobe / Wachtruimte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62</v>
      </c>
      <c r="N63" s="117">
        <f t="shared" si="11"/>
        <v>62</v>
      </c>
      <c r="O63" s="149">
        <f t="shared" si="12"/>
        <v>0</v>
      </c>
      <c r="P63" s="119"/>
      <c r="Q63" s="95" t="s">
        <v>87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>IF(H63="nio","_",(N63/Y63)*VLOOKUP(Q63,Aanpassing_frequenties,3,0))*VLOOKUP(Q63,Aanpassing_frequenties,4,0)</f>
        <v>127.1</v>
      </c>
      <c r="AB63" s="120">
        <f t="shared" si="4"/>
        <v>0</v>
      </c>
      <c r="AC63" s="119"/>
      <c r="AD63" s="117" t="str">
        <f t="shared" si="5"/>
        <v>_</v>
      </c>
      <c r="AE63" s="120" t="str">
        <f t="shared" si="6"/>
        <v>_</v>
      </c>
      <c r="AF63" s="119"/>
      <c r="AG63" s="117" t="str">
        <f t="shared" si="7"/>
        <v>_</v>
      </c>
      <c r="AH63" s="120" t="str">
        <f t="shared" si="8"/>
        <v>_</v>
      </c>
      <c r="AI63" s="119"/>
      <c r="AJ63" s="117" t="str">
        <f t="shared" si="9"/>
        <v>_</v>
      </c>
      <c r="AK63" s="120" t="str">
        <f t="shared" si="10"/>
        <v>_</v>
      </c>
      <c r="AL63" s="119"/>
      <c r="AM63" s="117">
        <f>IF(H63="nio","_",SUM(AA63,AD63,AG63,AJ63))</f>
        <v>127.1</v>
      </c>
      <c r="AN63" s="120">
        <f>IF(H63="nio","_",SUM(AB63,AE63,AH63,AK63))</f>
        <v>0</v>
      </c>
      <c r="AO63" s="119"/>
      <c r="AS63" s="124"/>
    </row>
    <row r="64" spans="1:45">
      <c r="A64" s="7">
        <v>3</v>
      </c>
      <c r="B64" s="114" t="str">
        <f>VLOOKUP(A64,'Overzicht locaties'!C:D,2,0)</f>
        <v>ROC Mobiliteit &amp; Logistiek</v>
      </c>
      <c r="C64" s="95" t="s">
        <v>162</v>
      </c>
      <c r="D64" s="6"/>
      <c r="E64" s="6"/>
      <c r="F64" s="95" t="s">
        <v>744</v>
      </c>
      <c r="G64" s="95" t="s">
        <v>792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8</v>
      </c>
      <c r="N64" s="117">
        <f t="shared" si="11"/>
        <v>8</v>
      </c>
      <c r="O64" s="149">
        <f t="shared" si="12"/>
        <v>0</v>
      </c>
      <c r="P64" s="119"/>
      <c r="Q64" s="95" t="s">
        <v>87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>IF(H64="nio","_",(N64/Y64)*VLOOKUP(Q64,Aanpassing_frequenties,3,0))*VLOOKUP(Q64,Aanpassing_frequenties,4,0)</f>
        <v>16.399999999999999</v>
      </c>
      <c r="AB64" s="120">
        <f t="shared" si="4"/>
        <v>0</v>
      </c>
      <c r="AC64" s="119"/>
      <c r="AD64" s="117" t="str">
        <f t="shared" si="5"/>
        <v>_</v>
      </c>
      <c r="AE64" s="120" t="str">
        <f t="shared" si="6"/>
        <v>_</v>
      </c>
      <c r="AF64" s="119"/>
      <c r="AG64" s="117" t="str">
        <f t="shared" si="7"/>
        <v>_</v>
      </c>
      <c r="AH64" s="120" t="str">
        <f t="shared" si="8"/>
        <v>_</v>
      </c>
      <c r="AI64" s="119"/>
      <c r="AJ64" s="117" t="str">
        <f t="shared" si="9"/>
        <v>_</v>
      </c>
      <c r="AK64" s="120" t="str">
        <f t="shared" si="10"/>
        <v>_</v>
      </c>
      <c r="AL64" s="119"/>
      <c r="AM64" s="117">
        <f>IF(H64="nio","_",SUM(AA64,AD64,AG64,AJ64))</f>
        <v>16.399999999999999</v>
      </c>
      <c r="AN64" s="120">
        <f>IF(H64="nio","_",SUM(AB64,AE64,AH64,AK64))</f>
        <v>0</v>
      </c>
      <c r="AO64" s="119"/>
      <c r="AS64" s="124"/>
    </row>
    <row r="65" spans="1:45">
      <c r="A65" s="7">
        <v>3</v>
      </c>
      <c r="B65" s="114" t="str">
        <f>VLOOKUP(A65,'Overzicht locaties'!C:D,2,0)</f>
        <v>ROC Mobiliteit &amp; Logistiek</v>
      </c>
      <c r="C65" s="95" t="s">
        <v>162</v>
      </c>
      <c r="D65" s="6"/>
      <c r="E65" s="6"/>
      <c r="F65" s="95" t="s">
        <v>745</v>
      </c>
      <c r="G65" s="95" t="s">
        <v>792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26.43</v>
      </c>
      <c r="N65" s="117">
        <f t="shared" si="11"/>
        <v>26.43</v>
      </c>
      <c r="O65" s="149">
        <f t="shared" si="12"/>
        <v>0</v>
      </c>
      <c r="P65" s="119"/>
      <c r="Q65" s="95" t="s">
        <v>87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>IF(H65="nio","_",(N65/Y65)*VLOOKUP(Q65,Aanpassing_frequenties,3,0))*VLOOKUP(Q65,Aanpassing_frequenties,4,0)</f>
        <v>54.181499999999993</v>
      </c>
      <c r="AB65" s="120">
        <f t="shared" si="4"/>
        <v>0</v>
      </c>
      <c r="AC65" s="119"/>
      <c r="AD65" s="117" t="str">
        <f t="shared" si="5"/>
        <v>_</v>
      </c>
      <c r="AE65" s="120" t="str">
        <f t="shared" si="6"/>
        <v>_</v>
      </c>
      <c r="AF65" s="119"/>
      <c r="AG65" s="117" t="str">
        <f t="shared" si="7"/>
        <v>_</v>
      </c>
      <c r="AH65" s="120" t="str">
        <f t="shared" si="8"/>
        <v>_</v>
      </c>
      <c r="AI65" s="119"/>
      <c r="AJ65" s="117" t="str">
        <f t="shared" si="9"/>
        <v>_</v>
      </c>
      <c r="AK65" s="120" t="str">
        <f t="shared" si="10"/>
        <v>_</v>
      </c>
      <c r="AL65" s="119"/>
      <c r="AM65" s="117">
        <f>IF(H65="nio","_",SUM(AA65,AD65,AG65,AJ65))</f>
        <v>54.181499999999993</v>
      </c>
      <c r="AN65" s="120">
        <f>IF(H65="nio","_",SUM(AB65,AE65,AH65,AK65))</f>
        <v>0</v>
      </c>
      <c r="AO65" s="119"/>
      <c r="AS65" s="124"/>
    </row>
    <row r="66" spans="1:45">
      <c r="A66" s="119"/>
      <c r="B66" s="119"/>
      <c r="C66" s="119"/>
      <c r="D66" s="144"/>
      <c r="E66" s="144"/>
      <c r="F66" s="119"/>
      <c r="G66" s="119"/>
      <c r="H66" s="119"/>
      <c r="I66" s="119"/>
      <c r="J66" s="119"/>
      <c r="K66" s="119">
        <v>1</v>
      </c>
      <c r="L66" s="147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37">
        <f>SUM(AM5:AM65)</f>
        <v>6615.7656999999981</v>
      </c>
      <c r="AN66" s="138">
        <f>SUM(AN5:AN24)</f>
        <v>0</v>
      </c>
      <c r="AO66" s="119"/>
    </row>
    <row r="67" spans="1:45">
      <c r="M67" s="124"/>
    </row>
    <row r="68" spans="1:45">
      <c r="AA68" s="124"/>
    </row>
    <row r="69" spans="1:45">
      <c r="M69" s="10"/>
    </row>
    <row r="70" spans="1:45">
      <c r="M70" s="10"/>
    </row>
    <row r="71" spans="1:45">
      <c r="I71" s="143"/>
      <c r="K71" s="9"/>
      <c r="M71" s="10"/>
    </row>
    <row r="72" spans="1:45">
      <c r="I72" s="143"/>
      <c r="K72" s="9"/>
    </row>
    <row r="73" spans="1:45">
      <c r="I73" s="143"/>
      <c r="K73" s="9"/>
    </row>
    <row r="74" spans="1:45" s="107" customFormat="1">
      <c r="A74" s="9"/>
      <c r="B74" s="9"/>
      <c r="C74" s="9"/>
      <c r="D74" s="143"/>
      <c r="E74" s="143"/>
      <c r="F74" s="9"/>
      <c r="G74" s="9"/>
      <c r="I74" s="143"/>
      <c r="J74" s="9"/>
      <c r="K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107" customFormat="1">
      <c r="A75" s="9"/>
      <c r="B75" s="9"/>
      <c r="C75" s="9"/>
      <c r="D75" s="143"/>
      <c r="E75" s="143"/>
      <c r="F75" s="9"/>
      <c r="G75" s="9"/>
      <c r="I75" s="143"/>
      <c r="J75" s="9"/>
      <c r="K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s="107" customFormat="1">
      <c r="A76" s="9"/>
      <c r="B76" s="9"/>
      <c r="C76" s="9"/>
      <c r="D76" s="143"/>
      <c r="E76" s="143"/>
      <c r="F76" s="9"/>
      <c r="G76" s="9"/>
      <c r="I76" s="143"/>
      <c r="J76" s="9"/>
      <c r="K76" s="108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</sheetData>
  <autoFilter ref="A4:AS66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65" xr:uid="{41380C37-D3F9-4D85-84AD-0ACA2AD93B93}">
      <formula1>Vloer_code</formula1>
    </dataValidation>
    <dataValidation type="list" allowBlank="1" showInputMessage="1" showErrorMessage="1" sqref="R5:T65" xr:uid="{6EEAAD7B-5252-43C7-9FBA-DDE9165ABA71}">
      <formula1>Frequenties</formula1>
    </dataValidation>
    <dataValidation type="list" allowBlank="1" showInputMessage="1" showErrorMessage="1" sqref="H5:H65" xr:uid="{A556D059-5D2B-47FD-A103-FF3975F148D5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99B4C3-8412-4B72-A9F8-3304CDA23463}">
          <x14:formula1>
            <xm:f>Productienormen!$A$25:$A$40</xm:f>
          </x14:formula1>
          <xm:sqref>Q5:Q65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13C8-282C-4353-807A-472D13EC0504}">
  <sheetPr>
    <pageSetUpPr fitToPage="1"/>
  </sheetPr>
  <dimension ref="A1:AS41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4</v>
      </c>
      <c r="B5" s="114" t="str">
        <f>VLOOKUP(A5,'Overzicht locaties'!C:D,2,0)</f>
        <v>ROC Tarweweg</v>
      </c>
      <c r="C5" s="95" t="s">
        <v>797</v>
      </c>
      <c r="D5" s="6"/>
      <c r="E5" s="6"/>
      <c r="F5" s="95" t="s">
        <v>185</v>
      </c>
      <c r="G5" s="95" t="s">
        <v>294</v>
      </c>
      <c r="H5" s="95">
        <v>3</v>
      </c>
      <c r="I5" s="115" t="str">
        <f t="shared" ref="I5:I30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30" si="1">VLOOKUP(K5,Legenda_vloerafwerking,2,0)</f>
        <v>Tapijt</v>
      </c>
      <c r="M5" s="118">
        <v>8</v>
      </c>
      <c r="N5" s="117">
        <f>M5-O5</f>
        <v>8</v>
      </c>
      <c r="O5" s="149">
        <f>IF(H5="nio",M5,0)</f>
        <v>0</v>
      </c>
      <c r="P5" s="119"/>
      <c r="Q5" s="95" t="s">
        <v>87</v>
      </c>
      <c r="R5" s="95"/>
      <c r="S5" s="95"/>
      <c r="T5" s="95"/>
      <c r="U5" s="119"/>
      <c r="V5" s="114" t="str">
        <f t="shared" ref="V5:V30" si="2">IF(H5="nio","_",VLOOKUP(H5,cat_omschrijving,3,0))</f>
        <v>Verkeer</v>
      </c>
      <c r="W5" s="114" t="str">
        <f t="shared" ref="W5:W30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16.399999999999999</v>
      </c>
      <c r="AB5" s="120">
        <f t="shared" ref="AB5:AB30" si="4">IF(H5="nio","_",AA5*Rekentarief)</f>
        <v>0</v>
      </c>
      <c r="AC5" s="119"/>
      <c r="AD5" s="117" t="str">
        <f t="shared" ref="AD5:AD30" si="5">IF(OR($H5="nio",R5=""),"_",($N5/$Y5)*VLOOKUP(R5,Aanpassing_frequenties,3,0))</f>
        <v>_</v>
      </c>
      <c r="AE5" s="120" t="str">
        <f t="shared" ref="AE5:AE30" si="6">IF(OR($H5="nio",R5=""),"_",AD5*Rekentarief30)</f>
        <v>_</v>
      </c>
      <c r="AF5" s="119"/>
      <c r="AG5" s="117" t="str">
        <f t="shared" ref="AG5:AG30" si="7">IF(OR($H5="nio",S5=""),"_",($N5/$Y5)*VLOOKUP(S5,Aanpassing_frequenties,3,0))</f>
        <v>_</v>
      </c>
      <c r="AH5" s="120" t="str">
        <f t="shared" ref="AH5:AH30" si="8">IF(OR($H5="nio",S5=""),"_",AG5*Rekentarief50)</f>
        <v>_</v>
      </c>
      <c r="AI5" s="119"/>
      <c r="AJ5" s="117" t="str">
        <f t="shared" ref="AJ5:AJ30" si="9">IF(OR($H5="nio",T5=""),"_",($N5/$Y5)*VLOOKUP(T5,Aanpassing_frequenties,3,0))</f>
        <v>_</v>
      </c>
      <c r="AK5" s="120" t="str">
        <f t="shared" ref="AK5:AK30" si="10">IF(OR($H5="nio",T5=""),"_",AJ5*rekentarief150)</f>
        <v>_</v>
      </c>
      <c r="AL5" s="119"/>
      <c r="AM5" s="117">
        <f t="shared" ref="AM5:AM30" si="11">IF(H5="nio","_",SUM(AA5,AD5,AG5,AJ5))</f>
        <v>16.399999999999999</v>
      </c>
      <c r="AN5" s="120">
        <f t="shared" ref="AN5:AN30" si="12">IF(H5="nio","_",SUM(AB5,AE5,AH5,AK5))</f>
        <v>0</v>
      </c>
      <c r="AO5" s="119"/>
    </row>
    <row r="6" spans="1:45">
      <c r="A6" s="7">
        <v>4</v>
      </c>
      <c r="B6" s="114" t="str">
        <f>VLOOKUP(A6,'Overzicht locaties'!C:D,2,0)</f>
        <v>ROC Tarweweg</v>
      </c>
      <c r="C6" s="95" t="s">
        <v>797</v>
      </c>
      <c r="D6" s="6"/>
      <c r="E6" s="6"/>
      <c r="F6" s="95" t="s">
        <v>136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112</v>
      </c>
      <c r="N6" s="117">
        <f t="shared" ref="N6:N30" si="13">M6-O6</f>
        <v>112</v>
      </c>
      <c r="O6" s="149">
        <f t="shared" ref="O6:O30" si="14">IF(H6="nio",M6,0)</f>
        <v>0</v>
      </c>
      <c r="P6" s="119"/>
      <c r="Q6" s="95" t="s">
        <v>87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229.60000000000002</v>
      </c>
      <c r="AB6" s="120">
        <f t="shared" si="4"/>
        <v>0</v>
      </c>
      <c r="AC6" s="119"/>
      <c r="AD6" s="117" t="str">
        <f t="shared" si="5"/>
        <v>_</v>
      </c>
      <c r="AE6" s="120" t="str">
        <f t="shared" si="6"/>
        <v>_</v>
      </c>
      <c r="AF6" s="119"/>
      <c r="AG6" s="117" t="str">
        <f t="shared" si="7"/>
        <v>_</v>
      </c>
      <c r="AH6" s="120" t="str">
        <f t="shared" si="8"/>
        <v>_</v>
      </c>
      <c r="AI6" s="119"/>
      <c r="AJ6" s="117" t="str">
        <f t="shared" si="9"/>
        <v>_</v>
      </c>
      <c r="AK6" s="120" t="str">
        <f t="shared" si="10"/>
        <v>_</v>
      </c>
      <c r="AL6" s="119"/>
      <c r="AM6" s="117">
        <f t="shared" si="11"/>
        <v>229.60000000000002</v>
      </c>
      <c r="AN6" s="120">
        <f t="shared" si="12"/>
        <v>0</v>
      </c>
      <c r="AO6" s="119"/>
      <c r="AS6" s="124"/>
    </row>
    <row r="7" spans="1:45">
      <c r="A7" s="7">
        <v>4</v>
      </c>
      <c r="B7" s="114" t="str">
        <f>VLOOKUP(A7,'Overzicht locaties'!C:D,2,0)</f>
        <v>ROC Tarweweg</v>
      </c>
      <c r="C7" s="95" t="s">
        <v>797</v>
      </c>
      <c r="D7" s="6"/>
      <c r="E7" s="6"/>
      <c r="F7" s="95" t="s">
        <v>152</v>
      </c>
      <c r="G7" s="95" t="s">
        <v>294</v>
      </c>
      <c r="H7" s="95">
        <v>2</v>
      </c>
      <c r="I7" s="115" t="str">
        <f t="shared" si="0"/>
        <v>Sanitaire ruimte</v>
      </c>
      <c r="J7" s="95" t="s">
        <v>812</v>
      </c>
      <c r="K7" s="116">
        <v>3</v>
      </c>
      <c r="L7" s="115" t="str">
        <f t="shared" si="1"/>
        <v>Harde vloer zonder polymeer beschermlaag, met behandeling</v>
      </c>
      <c r="M7" s="118">
        <v>7.5</v>
      </c>
      <c r="N7" s="117">
        <f t="shared" si="13"/>
        <v>7.5</v>
      </c>
      <c r="O7" s="149">
        <f t="shared" si="14"/>
        <v>0</v>
      </c>
      <c r="P7" s="119"/>
      <c r="Q7" s="95" t="s">
        <v>87</v>
      </c>
      <c r="R7" s="95"/>
      <c r="S7" s="95"/>
      <c r="T7" s="95"/>
      <c r="U7" s="119"/>
      <c r="V7" s="114" t="str">
        <f t="shared" si="2"/>
        <v>Sanitair</v>
      </c>
      <c r="W7" s="114" t="str">
        <f t="shared" si="3"/>
        <v>AQL 4%</v>
      </c>
      <c r="X7" s="119"/>
      <c r="Y7" s="101">
        <v>100</v>
      </c>
      <c r="Z7" s="119"/>
      <c r="AA7" s="117">
        <f>IF(H7="nio","_",(N7/Y7)*VLOOKUP(Q7,Aanpassing_frequenties,3,0))*VLOOKUP(Q7,Aanpassing_frequenties,4,0)</f>
        <v>15.375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6"/>
        <v>_</v>
      </c>
      <c r="AF7" s="119"/>
      <c r="AG7" s="117" t="str">
        <f t="shared" si="7"/>
        <v>_</v>
      </c>
      <c r="AH7" s="120" t="str">
        <f t="shared" si="8"/>
        <v>_</v>
      </c>
      <c r="AI7" s="119"/>
      <c r="AJ7" s="117" t="str">
        <f t="shared" si="9"/>
        <v>_</v>
      </c>
      <c r="AK7" s="120" t="str">
        <f t="shared" si="10"/>
        <v>_</v>
      </c>
      <c r="AL7" s="119"/>
      <c r="AM7" s="117">
        <f t="shared" si="11"/>
        <v>15.375</v>
      </c>
      <c r="AN7" s="120">
        <f t="shared" si="12"/>
        <v>0</v>
      </c>
      <c r="AO7" s="119"/>
      <c r="AS7" s="124"/>
    </row>
    <row r="8" spans="1:45">
      <c r="A8" s="7">
        <v>4</v>
      </c>
      <c r="B8" s="114" t="str">
        <f>VLOOKUP(A8,'Overzicht locaties'!C:D,2,0)</f>
        <v>ROC Tarweweg</v>
      </c>
      <c r="C8" s="95" t="s">
        <v>797</v>
      </c>
      <c r="D8" s="6"/>
      <c r="E8" s="6"/>
      <c r="F8" s="95" t="s">
        <v>160</v>
      </c>
      <c r="G8" s="95" t="s">
        <v>294</v>
      </c>
      <c r="H8" s="95">
        <v>5</v>
      </c>
      <c r="I8" s="115" t="str">
        <f t="shared" si="0"/>
        <v>Pantry / keuken / koffie / restaurant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11</v>
      </c>
      <c r="N8" s="117">
        <f t="shared" si="13"/>
        <v>11</v>
      </c>
      <c r="O8" s="149">
        <f t="shared" si="14"/>
        <v>0</v>
      </c>
      <c r="P8" s="119"/>
      <c r="Q8" s="95" t="s">
        <v>87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>IF(H8="nio","_",(N8/Y8)*VLOOKUP(Q8,Aanpassing_frequenties,3,0))*VLOOKUP(Q8,Aanpassing_frequenties,4,0)</f>
        <v>22.55</v>
      </c>
      <c r="AB8" s="120">
        <f t="shared" si="4"/>
        <v>0</v>
      </c>
      <c r="AC8" s="119"/>
      <c r="AD8" s="117" t="str">
        <f t="shared" si="5"/>
        <v>_</v>
      </c>
      <c r="AE8" s="120" t="str">
        <f t="shared" si="6"/>
        <v>_</v>
      </c>
      <c r="AF8" s="119"/>
      <c r="AG8" s="117" t="str">
        <f t="shared" si="7"/>
        <v>_</v>
      </c>
      <c r="AH8" s="120" t="str">
        <f t="shared" si="8"/>
        <v>_</v>
      </c>
      <c r="AI8" s="119"/>
      <c r="AJ8" s="117" t="str">
        <f t="shared" si="9"/>
        <v>_</v>
      </c>
      <c r="AK8" s="120" t="str">
        <f t="shared" si="10"/>
        <v>_</v>
      </c>
      <c r="AL8" s="119"/>
      <c r="AM8" s="117">
        <f t="shared" si="11"/>
        <v>22.55</v>
      </c>
      <c r="AN8" s="120">
        <f t="shared" si="12"/>
        <v>0</v>
      </c>
      <c r="AO8" s="119"/>
      <c r="AS8" s="124"/>
    </row>
    <row r="9" spans="1:45">
      <c r="A9" s="7">
        <v>4</v>
      </c>
      <c r="B9" s="114" t="str">
        <f>VLOOKUP(A9,'Overzicht locaties'!C:D,2,0)</f>
        <v>ROC Tarweweg</v>
      </c>
      <c r="C9" s="95" t="s">
        <v>797</v>
      </c>
      <c r="D9" s="6"/>
      <c r="E9" s="6"/>
      <c r="F9" s="95" t="s">
        <v>159</v>
      </c>
      <c r="G9" s="95" t="s">
        <v>294</v>
      </c>
      <c r="H9" s="95">
        <v>1</v>
      </c>
      <c r="I9" s="115" t="str">
        <f t="shared" si="0"/>
        <v xml:space="preserve">Kantoorruimte / vergaderruimte </v>
      </c>
      <c r="J9" s="95" t="s">
        <v>6</v>
      </c>
      <c r="K9" s="116">
        <v>4</v>
      </c>
      <c r="L9" s="115" t="str">
        <f t="shared" si="1"/>
        <v>Tapijt</v>
      </c>
      <c r="M9" s="118">
        <v>17</v>
      </c>
      <c r="N9" s="117">
        <f t="shared" si="13"/>
        <v>17</v>
      </c>
      <c r="O9" s="149">
        <f t="shared" si="14"/>
        <v>0</v>
      </c>
      <c r="P9" s="119"/>
      <c r="Q9" s="95" t="s">
        <v>87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>IF(H9="nio","_",(N9/Y9)*VLOOKUP(Q9,Aanpassing_frequenties,3,0))*VLOOKUP(Q9,Aanpassing_frequenties,4,0)</f>
        <v>34.85</v>
      </c>
      <c r="AB9" s="120">
        <f t="shared" si="4"/>
        <v>0</v>
      </c>
      <c r="AC9" s="119"/>
      <c r="AD9" s="117" t="str">
        <f t="shared" si="5"/>
        <v>_</v>
      </c>
      <c r="AE9" s="120" t="str">
        <f t="shared" si="6"/>
        <v>_</v>
      </c>
      <c r="AF9" s="119"/>
      <c r="AG9" s="117" t="str">
        <f t="shared" si="7"/>
        <v>_</v>
      </c>
      <c r="AH9" s="120" t="str">
        <f t="shared" si="8"/>
        <v>_</v>
      </c>
      <c r="AI9" s="119"/>
      <c r="AJ9" s="117" t="str">
        <f t="shared" si="9"/>
        <v>_</v>
      </c>
      <c r="AK9" s="120" t="str">
        <f t="shared" si="10"/>
        <v>_</v>
      </c>
      <c r="AL9" s="119"/>
      <c r="AM9" s="117">
        <f t="shared" si="11"/>
        <v>34.85</v>
      </c>
      <c r="AN9" s="120">
        <f t="shared" si="12"/>
        <v>0</v>
      </c>
      <c r="AO9" s="119"/>
      <c r="AS9" s="124"/>
    </row>
    <row r="10" spans="1:45">
      <c r="A10" s="7">
        <v>4</v>
      </c>
      <c r="B10" s="114" t="str">
        <f>VLOOKUP(A10,'Overzicht locaties'!C:D,2,0)</f>
        <v>ROC Tarweweg</v>
      </c>
      <c r="C10" s="95" t="s">
        <v>797</v>
      </c>
      <c r="D10" s="6"/>
      <c r="E10" s="6"/>
      <c r="F10" s="95" t="s">
        <v>159</v>
      </c>
      <c r="G10" s="95" t="s">
        <v>294</v>
      </c>
      <c r="H10" s="95">
        <v>1</v>
      </c>
      <c r="I10" s="115" t="str">
        <f t="shared" si="0"/>
        <v xml:space="preserve">Kantoorruimte / vergaderruimte </v>
      </c>
      <c r="J10" s="95" t="s">
        <v>6</v>
      </c>
      <c r="K10" s="116">
        <v>4</v>
      </c>
      <c r="L10" s="115" t="str">
        <f t="shared" si="1"/>
        <v>Tapijt</v>
      </c>
      <c r="M10" s="118">
        <v>17</v>
      </c>
      <c r="N10" s="117">
        <f t="shared" si="13"/>
        <v>17</v>
      </c>
      <c r="O10" s="149">
        <f t="shared" si="14"/>
        <v>0</v>
      </c>
      <c r="P10" s="119"/>
      <c r="Q10" s="95" t="s">
        <v>87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34.85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6"/>
        <v>_</v>
      </c>
      <c r="AF10" s="119"/>
      <c r="AG10" s="117" t="str">
        <f t="shared" si="7"/>
        <v>_</v>
      </c>
      <c r="AH10" s="120" t="str">
        <f t="shared" si="8"/>
        <v>_</v>
      </c>
      <c r="AI10" s="119"/>
      <c r="AJ10" s="117" t="str">
        <f t="shared" si="9"/>
        <v>_</v>
      </c>
      <c r="AK10" s="120" t="str">
        <f t="shared" si="10"/>
        <v>_</v>
      </c>
      <c r="AL10" s="119"/>
      <c r="AM10" s="117">
        <f t="shared" si="11"/>
        <v>34.85</v>
      </c>
      <c r="AN10" s="120">
        <f t="shared" si="12"/>
        <v>0</v>
      </c>
      <c r="AO10" s="119"/>
      <c r="AS10" s="124"/>
    </row>
    <row r="11" spans="1:45">
      <c r="A11" s="7">
        <v>4</v>
      </c>
      <c r="B11" s="114" t="str">
        <f>VLOOKUP(A11,'Overzicht locaties'!C:D,2,0)</f>
        <v>ROC Tarweweg</v>
      </c>
      <c r="C11" s="95" t="s">
        <v>797</v>
      </c>
      <c r="D11" s="6"/>
      <c r="E11" s="6"/>
      <c r="F11" s="95" t="s">
        <v>136</v>
      </c>
      <c r="G11" s="95" t="s">
        <v>294</v>
      </c>
      <c r="H11" s="95">
        <v>3</v>
      </c>
      <c r="I11" s="115" t="str">
        <f t="shared" si="0"/>
        <v>Verkeersruimte / Garderobe / Wachtruimte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27</v>
      </c>
      <c r="N11" s="117">
        <f t="shared" si="13"/>
        <v>27</v>
      </c>
      <c r="O11" s="149">
        <f t="shared" si="14"/>
        <v>0</v>
      </c>
      <c r="P11" s="119"/>
      <c r="Q11" s="95" t="s">
        <v>87</v>
      </c>
      <c r="R11" s="95"/>
      <c r="S11" s="95"/>
      <c r="T11" s="95"/>
      <c r="U11" s="119"/>
      <c r="V11" s="114" t="str">
        <f t="shared" si="2"/>
        <v>Verkeer</v>
      </c>
      <c r="W11" s="114" t="str">
        <f t="shared" si="3"/>
        <v>AQL 7%</v>
      </c>
      <c r="X11" s="119"/>
      <c r="Y11" s="101">
        <v>100</v>
      </c>
      <c r="Z11" s="119"/>
      <c r="AA11" s="117">
        <f>IF(H11="nio","_",(N11/Y11)*VLOOKUP(Q11,Aanpassing_frequenties,3,0))*VLOOKUP(Q11,Aanpassing_frequenties,4,0)</f>
        <v>55.35</v>
      </c>
      <c r="AB11" s="120">
        <f t="shared" si="4"/>
        <v>0</v>
      </c>
      <c r="AC11" s="119"/>
      <c r="AD11" s="117" t="str">
        <f t="shared" si="5"/>
        <v>_</v>
      </c>
      <c r="AE11" s="120" t="str">
        <f t="shared" si="6"/>
        <v>_</v>
      </c>
      <c r="AF11" s="119"/>
      <c r="AG11" s="117" t="str">
        <f t="shared" si="7"/>
        <v>_</v>
      </c>
      <c r="AH11" s="120" t="str">
        <f t="shared" si="8"/>
        <v>_</v>
      </c>
      <c r="AI11" s="119"/>
      <c r="AJ11" s="117" t="str">
        <f t="shared" si="9"/>
        <v>_</v>
      </c>
      <c r="AK11" s="120" t="str">
        <f t="shared" si="10"/>
        <v>_</v>
      </c>
      <c r="AL11" s="119"/>
      <c r="AM11" s="117">
        <f t="shared" si="11"/>
        <v>55.35</v>
      </c>
      <c r="AN11" s="120">
        <f t="shared" si="12"/>
        <v>0</v>
      </c>
      <c r="AO11" s="119"/>
      <c r="AS11" s="124"/>
    </row>
    <row r="12" spans="1:45">
      <c r="A12" s="7">
        <v>4</v>
      </c>
      <c r="B12" s="114" t="str">
        <f>VLOOKUP(A12,'Overzicht locaties'!C:D,2,0)</f>
        <v>ROC Tarweweg</v>
      </c>
      <c r="C12" s="95" t="s">
        <v>797</v>
      </c>
      <c r="D12" s="6"/>
      <c r="E12" s="6"/>
      <c r="F12" s="95" t="s">
        <v>798</v>
      </c>
      <c r="G12" s="95" t="s">
        <v>294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91</v>
      </c>
      <c r="N12" s="117">
        <f t="shared" si="13"/>
        <v>91</v>
      </c>
      <c r="O12" s="149">
        <f t="shared" si="14"/>
        <v>0</v>
      </c>
      <c r="P12" s="119"/>
      <c r="Q12" s="95" t="s">
        <v>87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186.55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6"/>
        <v>_</v>
      </c>
      <c r="AF12" s="119"/>
      <c r="AG12" s="117" t="str">
        <f t="shared" si="7"/>
        <v>_</v>
      </c>
      <c r="AH12" s="120" t="str">
        <f t="shared" si="8"/>
        <v>_</v>
      </c>
      <c r="AI12" s="119"/>
      <c r="AJ12" s="117" t="str">
        <f t="shared" si="9"/>
        <v>_</v>
      </c>
      <c r="AK12" s="120" t="str">
        <f t="shared" si="10"/>
        <v>_</v>
      </c>
      <c r="AL12" s="119"/>
      <c r="AM12" s="117">
        <f t="shared" si="11"/>
        <v>186.55</v>
      </c>
      <c r="AN12" s="120">
        <f t="shared" si="12"/>
        <v>0</v>
      </c>
      <c r="AO12" s="119"/>
      <c r="AS12" s="124"/>
    </row>
    <row r="13" spans="1:45">
      <c r="A13" s="7">
        <v>4</v>
      </c>
      <c r="B13" s="114" t="str">
        <f>VLOOKUP(A13,'Overzicht locaties'!C:D,2,0)</f>
        <v>ROC Tarweweg</v>
      </c>
      <c r="C13" s="95" t="s">
        <v>797</v>
      </c>
      <c r="D13" s="6"/>
      <c r="E13" s="6"/>
      <c r="F13" s="95" t="s">
        <v>799</v>
      </c>
      <c r="G13" s="95" t="s">
        <v>294</v>
      </c>
      <c r="H13" s="95">
        <v>1</v>
      </c>
      <c r="I13" s="115" t="str">
        <f t="shared" si="0"/>
        <v xml:space="preserve">Kantoorruimte / vergaderruimte </v>
      </c>
      <c r="J13" s="95" t="s">
        <v>6</v>
      </c>
      <c r="K13" s="116">
        <v>4</v>
      </c>
      <c r="L13" s="115" t="str">
        <f t="shared" si="1"/>
        <v>Tapijt</v>
      </c>
      <c r="M13" s="118">
        <v>26</v>
      </c>
      <c r="N13" s="117">
        <f t="shared" si="13"/>
        <v>26</v>
      </c>
      <c r="O13" s="149">
        <f t="shared" si="14"/>
        <v>0</v>
      </c>
      <c r="P13" s="119"/>
      <c r="Q13" s="95" t="s">
        <v>87</v>
      </c>
      <c r="R13" s="95"/>
      <c r="S13" s="95"/>
      <c r="T13" s="95"/>
      <c r="U13" s="119"/>
      <c r="V13" s="114" t="str">
        <f t="shared" si="2"/>
        <v>Bureau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53.300000000000004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6"/>
        <v>_</v>
      </c>
      <c r="AF13" s="119"/>
      <c r="AG13" s="117" t="str">
        <f t="shared" si="7"/>
        <v>_</v>
      </c>
      <c r="AH13" s="120" t="str">
        <f t="shared" si="8"/>
        <v>_</v>
      </c>
      <c r="AI13" s="119"/>
      <c r="AJ13" s="117" t="str">
        <f t="shared" si="9"/>
        <v>_</v>
      </c>
      <c r="AK13" s="120" t="str">
        <f t="shared" si="10"/>
        <v>_</v>
      </c>
      <c r="AL13" s="119"/>
      <c r="AM13" s="117">
        <f t="shared" si="11"/>
        <v>53.300000000000004</v>
      </c>
      <c r="AN13" s="120">
        <f t="shared" si="12"/>
        <v>0</v>
      </c>
      <c r="AO13" s="119"/>
      <c r="AS13" s="124"/>
    </row>
    <row r="14" spans="1:45">
      <c r="A14" s="7">
        <v>4</v>
      </c>
      <c r="B14" s="114" t="str">
        <f>VLOOKUP(A14,'Overzicht locaties'!C:D,2,0)</f>
        <v>ROC Tarweweg</v>
      </c>
      <c r="C14" s="95" t="s">
        <v>797</v>
      </c>
      <c r="D14" s="6"/>
      <c r="E14" s="6"/>
      <c r="F14" s="95" t="s">
        <v>800</v>
      </c>
      <c r="G14" s="95" t="s">
        <v>294</v>
      </c>
      <c r="H14" s="95">
        <v>1</v>
      </c>
      <c r="I14" s="115" t="str">
        <f t="shared" si="0"/>
        <v xml:space="preserve">Kantoorruimte / vergaderruimte </v>
      </c>
      <c r="J14" s="95" t="s">
        <v>6</v>
      </c>
      <c r="K14" s="116">
        <v>4</v>
      </c>
      <c r="L14" s="115" t="str">
        <f t="shared" si="1"/>
        <v>Tapijt</v>
      </c>
      <c r="M14" s="118">
        <v>27</v>
      </c>
      <c r="N14" s="117">
        <f t="shared" si="13"/>
        <v>27</v>
      </c>
      <c r="O14" s="149">
        <f t="shared" si="14"/>
        <v>0</v>
      </c>
      <c r="P14" s="119"/>
      <c r="Q14" s="95" t="s">
        <v>87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55.35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6"/>
        <v>_</v>
      </c>
      <c r="AF14" s="119"/>
      <c r="AG14" s="117" t="str">
        <f t="shared" si="7"/>
        <v>_</v>
      </c>
      <c r="AH14" s="120" t="str">
        <f t="shared" si="8"/>
        <v>_</v>
      </c>
      <c r="AI14" s="119"/>
      <c r="AJ14" s="117" t="str">
        <f t="shared" si="9"/>
        <v>_</v>
      </c>
      <c r="AK14" s="120" t="str">
        <f t="shared" si="10"/>
        <v>_</v>
      </c>
      <c r="AL14" s="119"/>
      <c r="AM14" s="117">
        <f t="shared" si="11"/>
        <v>55.35</v>
      </c>
      <c r="AN14" s="120">
        <f t="shared" si="12"/>
        <v>0</v>
      </c>
      <c r="AO14" s="119"/>
      <c r="AS14" s="124"/>
    </row>
    <row r="15" spans="1:45">
      <c r="A15" s="7">
        <v>4</v>
      </c>
      <c r="B15" s="114" t="str">
        <f>VLOOKUP(A15,'Overzicht locaties'!C:D,2,0)</f>
        <v>ROC Tarweweg</v>
      </c>
      <c r="C15" s="95" t="s">
        <v>797</v>
      </c>
      <c r="D15" s="6"/>
      <c r="E15" s="6"/>
      <c r="F15" s="95" t="s">
        <v>801</v>
      </c>
      <c r="G15" s="95" t="s">
        <v>294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320</v>
      </c>
      <c r="N15" s="117">
        <f t="shared" si="13"/>
        <v>320</v>
      </c>
      <c r="O15" s="149">
        <f t="shared" si="14"/>
        <v>0</v>
      </c>
      <c r="P15" s="119"/>
      <c r="Q15" s="95" t="s">
        <v>87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656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6"/>
        <v>_</v>
      </c>
      <c r="AF15" s="119"/>
      <c r="AG15" s="117" t="str">
        <f t="shared" si="7"/>
        <v>_</v>
      </c>
      <c r="AH15" s="120" t="str">
        <f t="shared" si="8"/>
        <v>_</v>
      </c>
      <c r="AI15" s="119"/>
      <c r="AJ15" s="117" t="str">
        <f t="shared" si="9"/>
        <v>_</v>
      </c>
      <c r="AK15" s="120" t="str">
        <f t="shared" si="10"/>
        <v>_</v>
      </c>
      <c r="AL15" s="119"/>
      <c r="AM15" s="117">
        <f t="shared" si="11"/>
        <v>656</v>
      </c>
      <c r="AN15" s="120">
        <f t="shared" si="12"/>
        <v>0</v>
      </c>
      <c r="AO15" s="119"/>
      <c r="AS15" s="124"/>
    </row>
    <row r="16" spans="1:45">
      <c r="A16" s="7">
        <v>4</v>
      </c>
      <c r="B16" s="114" t="str">
        <f>VLOOKUP(A16,'Overzicht locaties'!C:D,2,0)</f>
        <v>ROC Tarweweg</v>
      </c>
      <c r="C16" s="95" t="s">
        <v>797</v>
      </c>
      <c r="D16" s="6"/>
      <c r="E16" s="6"/>
      <c r="F16" s="95" t="s">
        <v>802</v>
      </c>
      <c r="G16" s="95" t="s">
        <v>294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3"/>
        <v>15</v>
      </c>
      <c r="O16" s="149">
        <f t="shared" si="14"/>
        <v>0</v>
      </c>
      <c r="P16" s="119"/>
      <c r="Q16" s="95" t="s">
        <v>87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30.75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6"/>
        <v>_</v>
      </c>
      <c r="AF16" s="119"/>
      <c r="AG16" s="117" t="str">
        <f t="shared" si="7"/>
        <v>_</v>
      </c>
      <c r="AH16" s="120" t="str">
        <f t="shared" si="8"/>
        <v>_</v>
      </c>
      <c r="AI16" s="119"/>
      <c r="AJ16" s="117" t="str">
        <f t="shared" si="9"/>
        <v>_</v>
      </c>
      <c r="AK16" s="120" t="str">
        <f t="shared" si="10"/>
        <v>_</v>
      </c>
      <c r="AL16" s="119"/>
      <c r="AM16" s="117">
        <f t="shared" si="11"/>
        <v>30.75</v>
      </c>
      <c r="AN16" s="120">
        <f t="shared" si="12"/>
        <v>0</v>
      </c>
      <c r="AO16" s="119"/>
      <c r="AS16" s="124"/>
    </row>
    <row r="17" spans="1:45">
      <c r="A17" s="7">
        <v>4</v>
      </c>
      <c r="B17" s="114" t="str">
        <f>VLOOKUP(A17,'Overzicht locaties'!C:D,2,0)</f>
        <v>ROC Tarweweg</v>
      </c>
      <c r="C17" s="95" t="s">
        <v>797</v>
      </c>
      <c r="D17" s="6"/>
      <c r="E17" s="6"/>
      <c r="F17" s="95" t="s">
        <v>803</v>
      </c>
      <c r="G17" s="95" t="s">
        <v>294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3"/>
        <v>15</v>
      </c>
      <c r="O17" s="149">
        <f t="shared" si="14"/>
        <v>0</v>
      </c>
      <c r="P17" s="119"/>
      <c r="Q17" s="95" t="s">
        <v>87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30.75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si="6"/>
        <v>_</v>
      </c>
      <c r="AF17" s="119"/>
      <c r="AG17" s="117" t="str">
        <f t="shared" si="7"/>
        <v>_</v>
      </c>
      <c r="AH17" s="120" t="str">
        <f t="shared" si="8"/>
        <v>_</v>
      </c>
      <c r="AI17" s="119"/>
      <c r="AJ17" s="117" t="str">
        <f t="shared" si="9"/>
        <v>_</v>
      </c>
      <c r="AK17" s="120" t="str">
        <f t="shared" si="10"/>
        <v>_</v>
      </c>
      <c r="AL17" s="119"/>
      <c r="AM17" s="117">
        <f t="shared" si="11"/>
        <v>30.75</v>
      </c>
      <c r="AN17" s="120">
        <f t="shared" si="12"/>
        <v>0</v>
      </c>
      <c r="AO17" s="119"/>
      <c r="AS17" s="124"/>
    </row>
    <row r="18" spans="1:45">
      <c r="A18" s="7">
        <v>4</v>
      </c>
      <c r="B18" s="114" t="str">
        <f>VLOOKUP(A18,'Overzicht locaties'!C:D,2,0)</f>
        <v>ROC Tarweweg</v>
      </c>
      <c r="C18" s="95" t="s">
        <v>199</v>
      </c>
      <c r="D18" s="6"/>
      <c r="E18" s="6"/>
      <c r="F18" s="95" t="s">
        <v>136</v>
      </c>
      <c r="G18" s="95" t="s">
        <v>294</v>
      </c>
      <c r="H18" s="95">
        <v>3</v>
      </c>
      <c r="I18" s="115" t="str">
        <f t="shared" si="0"/>
        <v>Verkeersruimte / Garderobe / Wachtruimte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37</v>
      </c>
      <c r="N18" s="117">
        <f t="shared" si="13"/>
        <v>37</v>
      </c>
      <c r="O18" s="149">
        <f t="shared" si="14"/>
        <v>0</v>
      </c>
      <c r="P18" s="119"/>
      <c r="Q18" s="95" t="s">
        <v>87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75.849999999999994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6"/>
        <v>_</v>
      </c>
      <c r="AF18" s="119"/>
      <c r="AG18" s="117" t="str">
        <f t="shared" si="7"/>
        <v>_</v>
      </c>
      <c r="AH18" s="120" t="str">
        <f t="shared" si="8"/>
        <v>_</v>
      </c>
      <c r="AI18" s="119"/>
      <c r="AJ18" s="117" t="str">
        <f t="shared" si="9"/>
        <v>_</v>
      </c>
      <c r="AK18" s="120" t="str">
        <f t="shared" si="10"/>
        <v>_</v>
      </c>
      <c r="AL18" s="119"/>
      <c r="AM18" s="117">
        <f t="shared" si="11"/>
        <v>75.849999999999994</v>
      </c>
      <c r="AN18" s="120">
        <f t="shared" si="12"/>
        <v>0</v>
      </c>
      <c r="AO18" s="119"/>
      <c r="AS18" s="124"/>
    </row>
    <row r="19" spans="1:45">
      <c r="A19" s="7">
        <v>4</v>
      </c>
      <c r="B19" s="114" t="str">
        <f>VLOOKUP(A19,'Overzicht locaties'!C:D,2,0)</f>
        <v>ROC Tarweweg</v>
      </c>
      <c r="C19" s="95" t="s">
        <v>199</v>
      </c>
      <c r="D19" s="6"/>
      <c r="E19" s="6"/>
      <c r="F19" s="95" t="s">
        <v>804</v>
      </c>
      <c r="G19" s="95" t="s">
        <v>294</v>
      </c>
      <c r="H19" s="95">
        <v>3</v>
      </c>
      <c r="I19" s="115" t="str">
        <f t="shared" si="0"/>
        <v>Verkeersruimte / Garderobe / Wachtruimte</v>
      </c>
      <c r="J19" s="95" t="s">
        <v>67</v>
      </c>
      <c r="K19" s="116">
        <v>5</v>
      </c>
      <c r="L19" s="115" t="str">
        <f t="shared" si="1"/>
        <v>Hout</v>
      </c>
      <c r="M19" s="118">
        <v>4</v>
      </c>
      <c r="N19" s="117">
        <f t="shared" si="13"/>
        <v>4</v>
      </c>
      <c r="O19" s="149">
        <f t="shared" si="14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8.1999999999999993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si="6"/>
        <v>_</v>
      </c>
      <c r="AF19" s="119"/>
      <c r="AG19" s="117" t="str">
        <f t="shared" si="7"/>
        <v>_</v>
      </c>
      <c r="AH19" s="120" t="str">
        <f t="shared" si="8"/>
        <v>_</v>
      </c>
      <c r="AI19" s="119"/>
      <c r="AJ19" s="117" t="str">
        <f t="shared" si="9"/>
        <v>_</v>
      </c>
      <c r="AK19" s="120" t="str">
        <f t="shared" si="10"/>
        <v>_</v>
      </c>
      <c r="AL19" s="119"/>
      <c r="AM19" s="117">
        <f t="shared" si="11"/>
        <v>8.1999999999999993</v>
      </c>
      <c r="AN19" s="120">
        <f t="shared" si="12"/>
        <v>0</v>
      </c>
      <c r="AO19" s="119"/>
      <c r="AS19" s="124"/>
    </row>
    <row r="20" spans="1:45">
      <c r="A20" s="7">
        <v>4</v>
      </c>
      <c r="B20" s="114" t="str">
        <f>VLOOKUP(A20,'Overzicht locaties'!C:D,2,0)</f>
        <v>ROC Tarweweg</v>
      </c>
      <c r="C20" s="95" t="s">
        <v>199</v>
      </c>
      <c r="D20" s="6"/>
      <c r="E20" s="6"/>
      <c r="F20" s="95" t="s">
        <v>805</v>
      </c>
      <c r="G20" s="95" t="s">
        <v>294</v>
      </c>
      <c r="H20" s="95">
        <v>1</v>
      </c>
      <c r="I20" s="115" t="str">
        <f t="shared" si="0"/>
        <v xml:space="preserve">Kantoorruimte / vergaderruimte </v>
      </c>
      <c r="J20" s="95" t="s">
        <v>6</v>
      </c>
      <c r="K20" s="116">
        <v>4</v>
      </c>
      <c r="L20" s="115" t="str">
        <f t="shared" si="1"/>
        <v>Tapijt</v>
      </c>
      <c r="M20" s="118">
        <v>114.5</v>
      </c>
      <c r="N20" s="117">
        <f t="shared" si="13"/>
        <v>114.5</v>
      </c>
      <c r="O20" s="149">
        <f t="shared" si="14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234.72499999999999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6"/>
        <v>_</v>
      </c>
      <c r="AF20" s="119"/>
      <c r="AG20" s="117" t="str">
        <f t="shared" si="7"/>
        <v>_</v>
      </c>
      <c r="AH20" s="120" t="str">
        <f t="shared" si="8"/>
        <v>_</v>
      </c>
      <c r="AI20" s="119"/>
      <c r="AJ20" s="117" t="str">
        <f t="shared" si="9"/>
        <v>_</v>
      </c>
      <c r="AK20" s="120" t="str">
        <f t="shared" si="10"/>
        <v>_</v>
      </c>
      <c r="AL20" s="119"/>
      <c r="AM20" s="117">
        <f t="shared" si="11"/>
        <v>234.72499999999999</v>
      </c>
      <c r="AN20" s="120">
        <f t="shared" si="12"/>
        <v>0</v>
      </c>
      <c r="AO20" s="119"/>
      <c r="AS20" s="124"/>
    </row>
    <row r="21" spans="1:45">
      <c r="A21" s="7">
        <v>4</v>
      </c>
      <c r="B21" s="114" t="str">
        <f>VLOOKUP(A21,'Overzicht locaties'!C:D,2,0)</f>
        <v>ROC Tarweweg</v>
      </c>
      <c r="C21" s="95" t="s">
        <v>199</v>
      </c>
      <c r="D21" s="6"/>
      <c r="E21" s="6"/>
      <c r="F21" s="95" t="s">
        <v>806</v>
      </c>
      <c r="G21" s="95" t="s">
        <v>294</v>
      </c>
      <c r="H21" s="95">
        <v>1</v>
      </c>
      <c r="I21" s="115" t="str">
        <f t="shared" si="0"/>
        <v xml:space="preserve">Kantoorruimte / vergaderruimte </v>
      </c>
      <c r="J21" s="95" t="s">
        <v>6</v>
      </c>
      <c r="K21" s="116">
        <v>4</v>
      </c>
      <c r="L21" s="115" t="str">
        <f t="shared" si="1"/>
        <v>Tapijt</v>
      </c>
      <c r="M21" s="118">
        <v>69.5</v>
      </c>
      <c r="N21" s="117">
        <f t="shared" si="13"/>
        <v>69.5</v>
      </c>
      <c r="O21" s="149">
        <f t="shared" si="14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142.47499999999999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6"/>
        <v>_</v>
      </c>
      <c r="AF21" s="119"/>
      <c r="AG21" s="117" t="str">
        <f t="shared" si="7"/>
        <v>_</v>
      </c>
      <c r="AH21" s="120" t="str">
        <f t="shared" si="8"/>
        <v>_</v>
      </c>
      <c r="AI21" s="119"/>
      <c r="AJ21" s="117" t="str">
        <f t="shared" si="9"/>
        <v>_</v>
      </c>
      <c r="AK21" s="120" t="str">
        <f t="shared" si="10"/>
        <v>_</v>
      </c>
      <c r="AL21" s="119"/>
      <c r="AM21" s="117">
        <f t="shared" si="11"/>
        <v>142.47499999999999</v>
      </c>
      <c r="AN21" s="120">
        <f t="shared" si="12"/>
        <v>0</v>
      </c>
      <c r="AO21" s="119"/>
      <c r="AS21" s="124"/>
    </row>
    <row r="22" spans="1:45">
      <c r="A22" s="7">
        <v>4</v>
      </c>
      <c r="B22" s="114" t="str">
        <f>VLOOKUP(A22,'Overzicht locaties'!C:D,2,0)</f>
        <v>ROC Tarweweg</v>
      </c>
      <c r="C22" s="95" t="s">
        <v>199</v>
      </c>
      <c r="D22" s="6"/>
      <c r="E22" s="6"/>
      <c r="F22" s="95" t="s">
        <v>807</v>
      </c>
      <c r="G22" s="95" t="s">
        <v>294</v>
      </c>
      <c r="H22" s="95">
        <v>1</v>
      </c>
      <c r="I22" s="115" t="str">
        <f t="shared" si="0"/>
        <v xml:space="preserve">Kantoorruimte / vergaderruimte </v>
      </c>
      <c r="J22" s="95" t="s">
        <v>6</v>
      </c>
      <c r="K22" s="116">
        <v>4</v>
      </c>
      <c r="L22" s="115" t="str">
        <f t="shared" si="1"/>
        <v>Tapijt</v>
      </c>
      <c r="M22" s="118">
        <v>17</v>
      </c>
      <c r="N22" s="117">
        <f t="shared" si="13"/>
        <v>17</v>
      </c>
      <c r="O22" s="149">
        <f t="shared" si="14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34.85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6"/>
        <v>_</v>
      </c>
      <c r="AF22" s="119"/>
      <c r="AG22" s="117" t="str">
        <f t="shared" si="7"/>
        <v>_</v>
      </c>
      <c r="AH22" s="120" t="str">
        <f t="shared" si="8"/>
        <v>_</v>
      </c>
      <c r="AI22" s="119"/>
      <c r="AJ22" s="117" t="str">
        <f t="shared" si="9"/>
        <v>_</v>
      </c>
      <c r="AK22" s="120" t="str">
        <f t="shared" si="10"/>
        <v>_</v>
      </c>
      <c r="AL22" s="119"/>
      <c r="AM22" s="117">
        <f t="shared" si="11"/>
        <v>34.85</v>
      </c>
      <c r="AN22" s="120">
        <f t="shared" si="12"/>
        <v>0</v>
      </c>
      <c r="AO22" s="119"/>
      <c r="AS22" s="124"/>
    </row>
    <row r="23" spans="1:45">
      <c r="A23" s="7">
        <v>4</v>
      </c>
      <c r="B23" s="114" t="str">
        <f>VLOOKUP(A23,'Overzicht locaties'!C:D,2,0)</f>
        <v>ROC Tarweweg</v>
      </c>
      <c r="C23" s="95" t="s">
        <v>199</v>
      </c>
      <c r="D23" s="6"/>
      <c r="E23" s="6"/>
      <c r="F23" s="95" t="s">
        <v>808</v>
      </c>
      <c r="G23" s="95" t="s">
        <v>294</v>
      </c>
      <c r="H23" s="95">
        <v>3</v>
      </c>
      <c r="I23" s="115" t="str">
        <f t="shared" si="0"/>
        <v>Verkeersruimte / Garderobe / Wachtruimte</v>
      </c>
      <c r="J23" s="95" t="s">
        <v>6</v>
      </c>
      <c r="K23" s="116">
        <v>4</v>
      </c>
      <c r="L23" s="115" t="str">
        <f t="shared" si="1"/>
        <v>Tapijt</v>
      </c>
      <c r="M23" s="118">
        <v>37</v>
      </c>
      <c r="N23" s="117">
        <f t="shared" si="13"/>
        <v>37</v>
      </c>
      <c r="O23" s="149">
        <f t="shared" si="14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75.849999999999994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6"/>
        <v>_</v>
      </c>
      <c r="AF23" s="119"/>
      <c r="AG23" s="117" t="str">
        <f t="shared" si="7"/>
        <v>_</v>
      </c>
      <c r="AH23" s="120" t="str">
        <f t="shared" si="8"/>
        <v>_</v>
      </c>
      <c r="AI23" s="119"/>
      <c r="AJ23" s="117" t="str">
        <f t="shared" si="9"/>
        <v>_</v>
      </c>
      <c r="AK23" s="120" t="str">
        <f t="shared" si="10"/>
        <v>_</v>
      </c>
      <c r="AL23" s="119"/>
      <c r="AM23" s="117">
        <f t="shared" si="11"/>
        <v>75.849999999999994</v>
      </c>
      <c r="AN23" s="120">
        <f t="shared" si="12"/>
        <v>0</v>
      </c>
      <c r="AO23" s="119"/>
      <c r="AS23" s="124"/>
    </row>
    <row r="24" spans="1:45">
      <c r="A24" s="7">
        <v>4</v>
      </c>
      <c r="B24" s="114" t="str">
        <f>VLOOKUP(A24,'Overzicht locaties'!C:D,2,0)</f>
        <v>ROC Tarweweg</v>
      </c>
      <c r="C24" s="95" t="s">
        <v>199</v>
      </c>
      <c r="D24" s="6"/>
      <c r="E24" s="6"/>
      <c r="F24" s="95" t="s">
        <v>809</v>
      </c>
      <c r="G24" s="95" t="s">
        <v>294</v>
      </c>
      <c r="H24" s="95">
        <v>1</v>
      </c>
      <c r="I24" s="115" t="str">
        <f t="shared" si="0"/>
        <v xml:space="preserve">Kantoorruimte / vergaderruimte </v>
      </c>
      <c r="J24" s="95" t="s">
        <v>6</v>
      </c>
      <c r="K24" s="116">
        <v>4</v>
      </c>
      <c r="L24" s="115" t="str">
        <f t="shared" si="1"/>
        <v>Tapijt</v>
      </c>
      <c r="M24" s="118">
        <v>7.5</v>
      </c>
      <c r="N24" s="117">
        <f t="shared" si="13"/>
        <v>7.5</v>
      </c>
      <c r="O24" s="149">
        <f t="shared" si="14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15.375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6"/>
        <v>_</v>
      </c>
      <c r="AF24" s="119"/>
      <c r="AG24" s="117" t="str">
        <f t="shared" si="7"/>
        <v>_</v>
      </c>
      <c r="AH24" s="120" t="str">
        <f t="shared" si="8"/>
        <v>_</v>
      </c>
      <c r="AI24" s="119"/>
      <c r="AJ24" s="117" t="str">
        <f t="shared" si="9"/>
        <v>_</v>
      </c>
      <c r="AK24" s="120" t="str">
        <f t="shared" si="10"/>
        <v>_</v>
      </c>
      <c r="AL24" s="119"/>
      <c r="AM24" s="117">
        <f t="shared" si="11"/>
        <v>15.375</v>
      </c>
      <c r="AN24" s="120">
        <f t="shared" si="12"/>
        <v>0</v>
      </c>
      <c r="AO24" s="119"/>
      <c r="AS24" s="124"/>
    </row>
    <row r="25" spans="1:45">
      <c r="A25" s="7">
        <v>4</v>
      </c>
      <c r="B25" s="114" t="str">
        <f>VLOOKUP(A25,'Overzicht locaties'!C:D,2,0)</f>
        <v>ROC Tarweweg</v>
      </c>
      <c r="C25" s="95" t="s">
        <v>199</v>
      </c>
      <c r="D25" s="6"/>
      <c r="E25" s="6"/>
      <c r="F25" s="95" t="s">
        <v>810</v>
      </c>
      <c r="G25" s="95" t="s">
        <v>294</v>
      </c>
      <c r="H25" s="95">
        <v>1</v>
      </c>
      <c r="I25" s="115" t="str">
        <f t="shared" si="0"/>
        <v xml:space="preserve">Kantoorruimte / vergaderruimte </v>
      </c>
      <c r="J25" s="95" t="s">
        <v>6</v>
      </c>
      <c r="K25" s="116">
        <v>4</v>
      </c>
      <c r="L25" s="115" t="str">
        <f t="shared" si="1"/>
        <v>Tapijt</v>
      </c>
      <c r="M25" s="118">
        <v>7.5</v>
      </c>
      <c r="N25" s="117">
        <f t="shared" si="13"/>
        <v>7.5</v>
      </c>
      <c r="O25" s="149">
        <f t="shared" si="14"/>
        <v>0</v>
      </c>
      <c r="P25" s="119"/>
      <c r="Q25" s="95" t="s">
        <v>87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15.375</v>
      </c>
      <c r="AB25" s="120">
        <f t="shared" si="4"/>
        <v>0</v>
      </c>
      <c r="AC25" s="119"/>
      <c r="AD25" s="117" t="str">
        <f t="shared" si="5"/>
        <v>_</v>
      </c>
      <c r="AE25" s="120" t="str">
        <f t="shared" si="6"/>
        <v>_</v>
      </c>
      <c r="AF25" s="119"/>
      <c r="AG25" s="117" t="str">
        <f t="shared" si="7"/>
        <v>_</v>
      </c>
      <c r="AH25" s="120" t="str">
        <f t="shared" si="8"/>
        <v>_</v>
      </c>
      <c r="AI25" s="119"/>
      <c r="AJ25" s="117" t="str">
        <f t="shared" si="9"/>
        <v>_</v>
      </c>
      <c r="AK25" s="120" t="str">
        <f t="shared" si="10"/>
        <v>_</v>
      </c>
      <c r="AL25" s="119"/>
      <c r="AM25" s="117">
        <f t="shared" si="11"/>
        <v>15.375</v>
      </c>
      <c r="AN25" s="120">
        <f t="shared" si="12"/>
        <v>0</v>
      </c>
      <c r="AO25" s="119"/>
      <c r="AS25" s="124"/>
    </row>
    <row r="26" spans="1:45">
      <c r="A26" s="7">
        <v>4</v>
      </c>
      <c r="B26" s="114" t="str">
        <f>VLOOKUP(A26,'Overzicht locaties'!C:D,2,0)</f>
        <v>ROC Tarweweg</v>
      </c>
      <c r="C26" s="95" t="s">
        <v>199</v>
      </c>
      <c r="D26" s="6"/>
      <c r="E26" s="6"/>
      <c r="F26" s="95" t="s">
        <v>160</v>
      </c>
      <c r="G26" s="95" t="s">
        <v>294</v>
      </c>
      <c r="H26" s="95">
        <v>5</v>
      </c>
      <c r="I26" s="115" t="str">
        <f t="shared" si="0"/>
        <v>Pantry / keuken / koffie / restaurant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6</v>
      </c>
      <c r="N26" s="117">
        <f t="shared" si="13"/>
        <v>6</v>
      </c>
      <c r="O26" s="149">
        <f t="shared" si="14"/>
        <v>0</v>
      </c>
      <c r="P26" s="119"/>
      <c r="Q26" s="95" t="s">
        <v>87</v>
      </c>
      <c r="R26" s="95"/>
      <c r="S26" s="95"/>
      <c r="T26" s="95"/>
      <c r="U26" s="119"/>
      <c r="V26" s="114" t="str">
        <f t="shared" si="2"/>
        <v>Verkeer</v>
      </c>
      <c r="W26" s="114" t="str">
        <f t="shared" si="3"/>
        <v>AQL 7%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12.299999999999999</v>
      </c>
      <c r="AB26" s="120">
        <f t="shared" si="4"/>
        <v>0</v>
      </c>
      <c r="AC26" s="119"/>
      <c r="AD26" s="117" t="str">
        <f t="shared" si="5"/>
        <v>_</v>
      </c>
      <c r="AE26" s="120" t="str">
        <f t="shared" si="6"/>
        <v>_</v>
      </c>
      <c r="AF26" s="119"/>
      <c r="AG26" s="117" t="str">
        <f t="shared" si="7"/>
        <v>_</v>
      </c>
      <c r="AH26" s="120" t="str">
        <f t="shared" si="8"/>
        <v>_</v>
      </c>
      <c r="AI26" s="119"/>
      <c r="AJ26" s="117" t="str">
        <f t="shared" si="9"/>
        <v>_</v>
      </c>
      <c r="AK26" s="120" t="str">
        <f t="shared" si="10"/>
        <v>_</v>
      </c>
      <c r="AL26" s="119"/>
      <c r="AM26" s="117">
        <f t="shared" si="11"/>
        <v>12.299999999999999</v>
      </c>
      <c r="AN26" s="120">
        <f t="shared" si="12"/>
        <v>0</v>
      </c>
      <c r="AO26" s="119"/>
      <c r="AS26" s="124"/>
    </row>
    <row r="27" spans="1:45">
      <c r="A27" s="7">
        <v>4</v>
      </c>
      <c r="B27" s="114" t="str">
        <f>VLOOKUP(A27,'Overzicht locaties'!C:D,2,0)</f>
        <v>ROC Tarweweg</v>
      </c>
      <c r="C27" s="95" t="s">
        <v>199</v>
      </c>
      <c r="D27" s="6"/>
      <c r="E27" s="6"/>
      <c r="F27" s="95" t="s">
        <v>136</v>
      </c>
      <c r="G27" s="95" t="s">
        <v>294</v>
      </c>
      <c r="H27" s="95">
        <v>3</v>
      </c>
      <c r="I27" s="115" t="str">
        <f t="shared" si="0"/>
        <v>Verkeersruimte / Garderobe / Wachtruimte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4.5</v>
      </c>
      <c r="N27" s="117">
        <f t="shared" si="13"/>
        <v>4.5</v>
      </c>
      <c r="O27" s="149">
        <f t="shared" si="14"/>
        <v>0</v>
      </c>
      <c r="P27" s="119"/>
      <c r="Q27" s="95" t="s">
        <v>87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9.2249999999999996</v>
      </c>
      <c r="AB27" s="120">
        <f t="shared" si="4"/>
        <v>0</v>
      </c>
      <c r="AC27" s="119"/>
      <c r="AD27" s="117" t="str">
        <f t="shared" si="5"/>
        <v>_</v>
      </c>
      <c r="AE27" s="120" t="str">
        <f t="shared" si="6"/>
        <v>_</v>
      </c>
      <c r="AF27" s="119"/>
      <c r="AG27" s="117" t="str">
        <f t="shared" si="7"/>
        <v>_</v>
      </c>
      <c r="AH27" s="120" t="str">
        <f t="shared" si="8"/>
        <v>_</v>
      </c>
      <c r="AI27" s="119"/>
      <c r="AJ27" s="117" t="str">
        <f t="shared" si="9"/>
        <v>_</v>
      </c>
      <c r="AK27" s="120" t="str">
        <f t="shared" si="10"/>
        <v>_</v>
      </c>
      <c r="AL27" s="119"/>
      <c r="AM27" s="117">
        <f t="shared" si="11"/>
        <v>9.2249999999999996</v>
      </c>
      <c r="AN27" s="120">
        <f t="shared" si="12"/>
        <v>0</v>
      </c>
      <c r="AO27" s="119"/>
      <c r="AS27" s="124"/>
    </row>
    <row r="28" spans="1:45">
      <c r="A28" s="7">
        <v>4</v>
      </c>
      <c r="B28" s="114" t="str">
        <f>VLOOKUP(A28,'Overzicht locaties'!C:D,2,0)</f>
        <v>ROC Tarweweg</v>
      </c>
      <c r="C28" s="95" t="s">
        <v>199</v>
      </c>
      <c r="D28" s="6"/>
      <c r="E28" s="6"/>
      <c r="F28" s="95" t="s">
        <v>152</v>
      </c>
      <c r="G28" s="95" t="s">
        <v>294</v>
      </c>
      <c r="H28" s="95">
        <v>2</v>
      </c>
      <c r="I28" s="115" t="str">
        <f t="shared" si="0"/>
        <v>Sanitaire ruimte</v>
      </c>
      <c r="J28" s="95" t="s">
        <v>812</v>
      </c>
      <c r="K28" s="116">
        <v>3</v>
      </c>
      <c r="L28" s="115" t="str">
        <f t="shared" si="1"/>
        <v>Harde vloer zonder polymeer beschermlaag, met behandeling</v>
      </c>
      <c r="M28" s="118">
        <v>7</v>
      </c>
      <c r="N28" s="117">
        <f t="shared" si="13"/>
        <v>7</v>
      </c>
      <c r="O28" s="149">
        <f t="shared" si="14"/>
        <v>0</v>
      </c>
      <c r="P28" s="119"/>
      <c r="Q28" s="95" t="s">
        <v>87</v>
      </c>
      <c r="R28" s="95"/>
      <c r="S28" s="95"/>
      <c r="T28" s="95"/>
      <c r="U28" s="119"/>
      <c r="V28" s="114" t="str">
        <f t="shared" si="2"/>
        <v>Sanitair</v>
      </c>
      <c r="W28" s="114" t="str">
        <f t="shared" si="3"/>
        <v>AQL 4%</v>
      </c>
      <c r="X28" s="119"/>
      <c r="Y28" s="101">
        <v>100</v>
      </c>
      <c r="Z28" s="119"/>
      <c r="AA28" s="117">
        <f>IF(H28="nio","_",(N28/Y28)*VLOOKUP(Q28,Aanpassing_frequenties,3,0))*VLOOKUP(Q28,Aanpassing_frequenties,4,0)</f>
        <v>14.350000000000001</v>
      </c>
      <c r="AB28" s="120">
        <f t="shared" si="4"/>
        <v>0</v>
      </c>
      <c r="AC28" s="119"/>
      <c r="AD28" s="117" t="str">
        <f t="shared" si="5"/>
        <v>_</v>
      </c>
      <c r="AE28" s="120" t="str">
        <f t="shared" si="6"/>
        <v>_</v>
      </c>
      <c r="AF28" s="119"/>
      <c r="AG28" s="117" t="str">
        <f t="shared" si="7"/>
        <v>_</v>
      </c>
      <c r="AH28" s="120" t="str">
        <f t="shared" si="8"/>
        <v>_</v>
      </c>
      <c r="AI28" s="119"/>
      <c r="AJ28" s="117" t="str">
        <f t="shared" si="9"/>
        <v>_</v>
      </c>
      <c r="AK28" s="120" t="str">
        <f t="shared" si="10"/>
        <v>_</v>
      </c>
      <c r="AL28" s="119"/>
      <c r="AM28" s="117">
        <f t="shared" si="11"/>
        <v>14.350000000000001</v>
      </c>
      <c r="AN28" s="120">
        <f t="shared" si="12"/>
        <v>0</v>
      </c>
      <c r="AO28" s="119"/>
      <c r="AS28" s="124"/>
    </row>
    <row r="29" spans="1:45">
      <c r="A29" s="7">
        <v>4</v>
      </c>
      <c r="B29" s="114" t="str">
        <f>VLOOKUP(A29,'Overzicht locaties'!C:D,2,0)</f>
        <v>ROC Tarweweg</v>
      </c>
      <c r="C29" s="95" t="s">
        <v>199</v>
      </c>
      <c r="D29" s="6"/>
      <c r="E29" s="6"/>
      <c r="F29" s="95" t="s">
        <v>152</v>
      </c>
      <c r="G29" s="95" t="s">
        <v>294</v>
      </c>
      <c r="H29" s="95">
        <v>2</v>
      </c>
      <c r="I29" s="115" t="str">
        <f t="shared" si="0"/>
        <v>Sanitaire ruimte</v>
      </c>
      <c r="J29" s="95" t="s">
        <v>812</v>
      </c>
      <c r="K29" s="116">
        <v>3</v>
      </c>
      <c r="L29" s="115" t="str">
        <f t="shared" si="1"/>
        <v>Harde vloer zonder polymeer beschermlaag, met behandeling</v>
      </c>
      <c r="M29" s="118">
        <v>6.5</v>
      </c>
      <c r="N29" s="117">
        <f t="shared" si="13"/>
        <v>6.5</v>
      </c>
      <c r="O29" s="149">
        <f t="shared" si="14"/>
        <v>0</v>
      </c>
      <c r="P29" s="119"/>
      <c r="Q29" s="95" t="s">
        <v>87</v>
      </c>
      <c r="R29" s="95"/>
      <c r="S29" s="95"/>
      <c r="T29" s="95"/>
      <c r="U29" s="119"/>
      <c r="V29" s="114" t="str">
        <f t="shared" si="2"/>
        <v>Sanitair</v>
      </c>
      <c r="W29" s="114" t="str">
        <f t="shared" si="3"/>
        <v>AQL 4%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13.325000000000001</v>
      </c>
      <c r="AB29" s="120">
        <f t="shared" si="4"/>
        <v>0</v>
      </c>
      <c r="AC29" s="119"/>
      <c r="AD29" s="117" t="str">
        <f t="shared" si="5"/>
        <v>_</v>
      </c>
      <c r="AE29" s="120" t="str">
        <f t="shared" si="6"/>
        <v>_</v>
      </c>
      <c r="AF29" s="119"/>
      <c r="AG29" s="117" t="str">
        <f t="shared" si="7"/>
        <v>_</v>
      </c>
      <c r="AH29" s="120" t="str">
        <f t="shared" si="8"/>
        <v>_</v>
      </c>
      <c r="AI29" s="119"/>
      <c r="AJ29" s="117" t="str">
        <f t="shared" si="9"/>
        <v>_</v>
      </c>
      <c r="AK29" s="120" t="str">
        <f t="shared" si="10"/>
        <v>_</v>
      </c>
      <c r="AL29" s="119"/>
      <c r="AM29" s="117">
        <f t="shared" si="11"/>
        <v>13.325000000000001</v>
      </c>
      <c r="AN29" s="120">
        <f t="shared" si="12"/>
        <v>0</v>
      </c>
      <c r="AO29" s="119"/>
      <c r="AS29" s="124"/>
    </row>
    <row r="30" spans="1:45">
      <c r="A30" s="7">
        <v>4</v>
      </c>
      <c r="B30" s="114" t="str">
        <f>VLOOKUP(A30,'Overzicht locaties'!C:D,2,0)</f>
        <v>ROC Tarweweg</v>
      </c>
      <c r="C30" s="95" t="s">
        <v>199</v>
      </c>
      <c r="D30" s="6"/>
      <c r="E30" s="6"/>
      <c r="F30" s="95" t="s">
        <v>811</v>
      </c>
      <c r="G30" s="95" t="s">
        <v>294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58</v>
      </c>
      <c r="N30" s="117">
        <f t="shared" si="13"/>
        <v>58</v>
      </c>
      <c r="O30" s="149">
        <f t="shared" si="14"/>
        <v>0</v>
      </c>
      <c r="P30" s="119"/>
      <c r="Q30" s="95" t="s">
        <v>87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118.89999999999999</v>
      </c>
      <c r="AB30" s="120">
        <f t="shared" si="4"/>
        <v>0</v>
      </c>
      <c r="AC30" s="119"/>
      <c r="AD30" s="117" t="str">
        <f t="shared" si="5"/>
        <v>_</v>
      </c>
      <c r="AE30" s="120" t="str">
        <f t="shared" si="6"/>
        <v>_</v>
      </c>
      <c r="AF30" s="119"/>
      <c r="AG30" s="117" t="str">
        <f t="shared" si="7"/>
        <v>_</v>
      </c>
      <c r="AH30" s="120" t="str">
        <f t="shared" si="8"/>
        <v>_</v>
      </c>
      <c r="AI30" s="119"/>
      <c r="AJ30" s="117" t="str">
        <f t="shared" si="9"/>
        <v>_</v>
      </c>
      <c r="AK30" s="120" t="str">
        <f t="shared" si="10"/>
        <v>_</v>
      </c>
      <c r="AL30" s="119"/>
      <c r="AM30" s="117">
        <f t="shared" si="11"/>
        <v>118.89999999999999</v>
      </c>
      <c r="AN30" s="120">
        <f t="shared" si="12"/>
        <v>0</v>
      </c>
      <c r="AO30" s="119"/>
      <c r="AS30" s="124"/>
    </row>
    <row r="31" spans="1:45">
      <c r="A31" s="119"/>
      <c r="B31" s="119"/>
      <c r="C31" s="119"/>
      <c r="D31" s="144"/>
      <c r="E31" s="144"/>
      <c r="F31" s="119"/>
      <c r="G31" s="119"/>
      <c r="H31" s="119"/>
      <c r="I31" s="119"/>
      <c r="J31" s="119"/>
      <c r="K31" s="119"/>
      <c r="L31" s="147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37">
        <f>SUM(AM5:AM30)</f>
        <v>2192.4749999999995</v>
      </c>
      <c r="AN31" s="138">
        <f>SUM(AN5:AN24)</f>
        <v>0</v>
      </c>
      <c r="AO31" s="119"/>
    </row>
    <row r="32" spans="1:45">
      <c r="M32" s="124"/>
    </row>
    <row r="33" spans="1:45">
      <c r="AA33" s="124"/>
    </row>
    <row r="34" spans="1:45">
      <c r="M34" s="10"/>
    </row>
    <row r="35" spans="1:45">
      <c r="M35" s="10"/>
    </row>
    <row r="36" spans="1:45">
      <c r="I36" s="143"/>
      <c r="K36" s="9"/>
      <c r="M36" s="10"/>
    </row>
    <row r="37" spans="1:45">
      <c r="I37" s="143"/>
      <c r="K37" s="9"/>
    </row>
    <row r="38" spans="1:45">
      <c r="I38" s="143"/>
      <c r="K38" s="9"/>
    </row>
    <row r="39" spans="1:45" s="107" customFormat="1">
      <c r="A39" s="9"/>
      <c r="B39" s="9"/>
      <c r="C39" s="9"/>
      <c r="D39" s="143"/>
      <c r="E39" s="143"/>
      <c r="F39" s="9"/>
      <c r="G39" s="9"/>
      <c r="I39" s="143"/>
      <c r="J39" s="9"/>
      <c r="K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 s="107" customFormat="1">
      <c r="A40" s="9"/>
      <c r="B40" s="9"/>
      <c r="C40" s="9"/>
      <c r="D40" s="143"/>
      <c r="E40" s="143"/>
      <c r="F40" s="9"/>
      <c r="G40" s="9"/>
      <c r="I40" s="143"/>
      <c r="J40" s="9"/>
      <c r="K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 s="107" customFormat="1">
      <c r="A41" s="9"/>
      <c r="B41" s="9"/>
      <c r="C41" s="9"/>
      <c r="D41" s="143"/>
      <c r="E41" s="143"/>
      <c r="F41" s="9"/>
      <c r="G41" s="9"/>
      <c r="I41" s="143"/>
      <c r="J41" s="9"/>
      <c r="K41" s="10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</sheetData>
  <autoFilter ref="A4:AS31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H5:H30" xr:uid="{14D98C7C-EDAF-4E7E-B1FF-277C47E01F3A}">
      <formula1 xml:space="preserve"> Ruimte_code</formula1>
    </dataValidation>
    <dataValidation type="list" allowBlank="1" showInputMessage="1" showErrorMessage="1" sqref="R5:T30" xr:uid="{1EBFFA61-A753-4BB9-A363-E1109754F36C}">
      <formula1>Frequenties</formula1>
    </dataValidation>
    <dataValidation type="list" allowBlank="1" showInputMessage="1" showErrorMessage="1" sqref="K5:K30" xr:uid="{FE153013-E561-42C3-B9DB-AE525766B454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A622E1-895D-494D-A853-6A213FDB8022}">
          <x14:formula1>
            <xm:f>Productienormen!$A$25:$A$40</xm:f>
          </x14:formula1>
          <xm:sqref>Q5:Q30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E343-9218-475A-9C54-5DD6B1CED50F}">
  <sheetPr>
    <pageSetUpPr fitToPage="1"/>
  </sheetPr>
  <dimension ref="A1:AS493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43.8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5</v>
      </c>
      <c r="B5" s="114" t="str">
        <f>VLOOKUP(A5,'Overzicht locaties'!C:D,2,0)</f>
        <v>ROC Campusbaan</v>
      </c>
      <c r="C5" s="95" t="s">
        <v>926</v>
      </c>
      <c r="D5" s="6" t="s">
        <v>1581</v>
      </c>
      <c r="E5" s="6"/>
      <c r="F5" s="95" t="s">
        <v>937</v>
      </c>
      <c r="G5" s="95" t="s">
        <v>294</v>
      </c>
      <c r="H5" s="95">
        <v>3</v>
      </c>
      <c r="I5" s="115" t="str">
        <f t="shared" ref="I5:I65" si="0">VLOOKUP(H5,cat_omschrijving,2,0)</f>
        <v>Verkeersruimte / Garderobe / Wachtruimte</v>
      </c>
      <c r="J5" s="95" t="s">
        <v>694</v>
      </c>
      <c r="K5" s="116">
        <v>2</v>
      </c>
      <c r="L5" s="115" t="str">
        <f t="shared" ref="L5:L65" si="1">VLOOKUP(K5,Legenda_vloerafwerking,2,0)</f>
        <v>Harde vloeren zonder extra behandeling</v>
      </c>
      <c r="M5" s="118">
        <v>821</v>
      </c>
      <c r="N5" s="117">
        <f>M5-O5</f>
        <v>821</v>
      </c>
      <c r="O5" s="149">
        <f>IF(H5="nio",M5,0)</f>
        <v>0</v>
      </c>
      <c r="P5" s="119"/>
      <c r="Q5" s="95" t="s">
        <v>101</v>
      </c>
      <c r="R5" s="95"/>
      <c r="S5" s="95"/>
      <c r="T5" s="95"/>
      <c r="U5" s="119"/>
      <c r="V5" s="114" t="str">
        <f t="shared" ref="V5:V65" si="2">IF(H5="nio","_",VLOOKUP(H5,cat_omschrijving,3,0))</f>
        <v>Verkeer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98.52000000000001</v>
      </c>
      <c r="AB5" s="120">
        <f t="shared" ref="AB5:AB65" si="4">IF(H5="nio","_",AA5*Rekentarief)</f>
        <v>0</v>
      </c>
      <c r="AC5" s="119"/>
      <c r="AD5" s="117" t="str">
        <f t="shared" ref="AD5:AD65" si="5">IF(OR($H5="nio",R5=""),"_",($N5/$Y5)*VLOOKUP(R5,Aanpassing_frequenties,3,0))</f>
        <v>_</v>
      </c>
      <c r="AE5" s="120" t="str">
        <f t="shared" ref="AE5:AE65" si="6">IF(OR($H5="nio",R5=""),"_",AD5*Rekentarief30)</f>
        <v>_</v>
      </c>
      <c r="AF5" s="119"/>
      <c r="AG5" s="117" t="str">
        <f t="shared" ref="AG5:AG65" si="7">IF(OR($H5="nio",S5=""),"_",($N5/$Y5)*VLOOKUP(S5,Aanpassing_frequenties,3,0))</f>
        <v>_</v>
      </c>
      <c r="AH5" s="120" t="str">
        <f t="shared" ref="AH5:AH65" si="8">IF(OR($H5="nio",S5=""),"_",AG5*Rekentarief50)</f>
        <v>_</v>
      </c>
      <c r="AI5" s="119"/>
      <c r="AJ5" s="117" t="str">
        <f t="shared" ref="AJ5:AJ65" si="9">IF(OR($H5="nio",T5=""),"_",($N5/$Y5)*VLOOKUP(T5,Aanpassing_frequenties,3,0))</f>
        <v>_</v>
      </c>
      <c r="AK5" s="120" t="str">
        <f t="shared" ref="AK5:AK65" si="10">IF(OR($H5="nio",T5=""),"_",AJ5*rekentarief150)</f>
        <v>_</v>
      </c>
      <c r="AL5" s="119"/>
      <c r="AM5" s="117">
        <f t="shared" ref="AM5:AM65" si="11">IF(H5="nio","_",SUM(AA5,AD5,AG5,AJ5))</f>
        <v>98.52000000000001</v>
      </c>
      <c r="AN5" s="120">
        <f t="shared" ref="AN5:AN65" si="12">IF(H5="nio","_",SUM(AB5,AE5,AH5,AK5))</f>
        <v>0</v>
      </c>
      <c r="AO5" s="119"/>
    </row>
    <row r="6" spans="1:45">
      <c r="A6" s="7">
        <v>5</v>
      </c>
      <c r="B6" s="114" t="str">
        <f>VLOOKUP(A6,'Overzicht locaties'!C:D,2,0)</f>
        <v>ROC Campusbaan</v>
      </c>
      <c r="C6" s="95" t="s">
        <v>926</v>
      </c>
      <c r="D6" s="6" t="s">
        <v>1117</v>
      </c>
      <c r="E6" s="6"/>
      <c r="F6" s="95" t="s">
        <v>938</v>
      </c>
      <c r="G6" s="95" t="s">
        <v>293</v>
      </c>
      <c r="H6" s="95">
        <v>3</v>
      </c>
      <c r="I6" s="115" t="str">
        <f t="shared" si="0"/>
        <v>Verkeersruimte / Garderobe / Wachtruimte</v>
      </c>
      <c r="J6" s="95" t="s">
        <v>6</v>
      </c>
      <c r="K6" s="116">
        <v>4</v>
      </c>
      <c r="L6" s="115" t="str">
        <f t="shared" si="1"/>
        <v>Tapijt</v>
      </c>
      <c r="M6" s="118">
        <v>36.799999999999997</v>
      </c>
      <c r="N6" s="117">
        <f t="shared" ref="N6:N66" si="13">M6-O6</f>
        <v>36.799999999999997</v>
      </c>
      <c r="O6" s="149">
        <f t="shared" ref="O6:O66" si="14">IF(H6="nio",M6,0)</f>
        <v>0</v>
      </c>
      <c r="P6" s="119"/>
      <c r="Q6" s="95" t="s">
        <v>101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4.4160000000000004</v>
      </c>
      <c r="AB6" s="120">
        <f t="shared" si="4"/>
        <v>0</v>
      </c>
      <c r="AC6" s="119"/>
      <c r="AD6" s="117" t="str">
        <f t="shared" si="5"/>
        <v>_</v>
      </c>
      <c r="AE6" s="120" t="str">
        <f t="shared" si="6"/>
        <v>_</v>
      </c>
      <c r="AF6" s="119"/>
      <c r="AG6" s="117" t="str">
        <f t="shared" si="7"/>
        <v>_</v>
      </c>
      <c r="AH6" s="120" t="str">
        <f t="shared" si="8"/>
        <v>_</v>
      </c>
      <c r="AI6" s="119"/>
      <c r="AJ6" s="117" t="str">
        <f t="shared" si="9"/>
        <v>_</v>
      </c>
      <c r="AK6" s="120" t="str">
        <f t="shared" si="10"/>
        <v>_</v>
      </c>
      <c r="AL6" s="119"/>
      <c r="AM6" s="117">
        <f t="shared" si="11"/>
        <v>4.4160000000000004</v>
      </c>
      <c r="AN6" s="120">
        <f t="shared" si="12"/>
        <v>0</v>
      </c>
      <c r="AO6" s="119"/>
      <c r="AS6" s="124"/>
    </row>
    <row r="7" spans="1:45">
      <c r="A7" s="7">
        <v>5</v>
      </c>
      <c r="B7" s="114" t="str">
        <f>VLOOKUP(A7,'Overzicht locaties'!C:D,2,0)</f>
        <v>ROC Campusbaan</v>
      </c>
      <c r="C7" s="95" t="s">
        <v>926</v>
      </c>
      <c r="D7" s="6" t="s">
        <v>1118</v>
      </c>
      <c r="E7" s="6"/>
      <c r="F7" s="95" t="s">
        <v>804</v>
      </c>
      <c r="G7" s="95" t="s">
        <v>293</v>
      </c>
      <c r="H7" s="95">
        <v>3</v>
      </c>
      <c r="I7" s="115" t="str">
        <f t="shared" si="0"/>
        <v>Verkeersruimte / Garderobe / Wachtruimte</v>
      </c>
      <c r="J7" s="95" t="s">
        <v>187</v>
      </c>
      <c r="K7" s="116">
        <v>4</v>
      </c>
      <c r="L7" s="115" t="str">
        <f t="shared" si="1"/>
        <v>Tapijt</v>
      </c>
      <c r="M7" s="118">
        <v>8</v>
      </c>
      <c r="N7" s="117">
        <f t="shared" si="13"/>
        <v>8</v>
      </c>
      <c r="O7" s="149">
        <f t="shared" si="14"/>
        <v>0</v>
      </c>
      <c r="P7" s="119"/>
      <c r="Q7" s="95" t="s">
        <v>95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>IF(H7="nio","_",(N7/Y7)*VLOOKUP(Q7,Aanpassing_frequenties,3,0))*VLOOKUP(Q7,Aanpassing_frequenties,4,0)</f>
        <v>3.2800000000000002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6"/>
        <v>_</v>
      </c>
      <c r="AF7" s="119"/>
      <c r="AG7" s="117" t="str">
        <f t="shared" si="7"/>
        <v>_</v>
      </c>
      <c r="AH7" s="120" t="str">
        <f t="shared" si="8"/>
        <v>_</v>
      </c>
      <c r="AI7" s="119"/>
      <c r="AJ7" s="117" t="str">
        <f t="shared" si="9"/>
        <v>_</v>
      </c>
      <c r="AK7" s="120" t="str">
        <f t="shared" si="10"/>
        <v>_</v>
      </c>
      <c r="AL7" s="119"/>
      <c r="AM7" s="117">
        <f t="shared" si="11"/>
        <v>3.2800000000000002</v>
      </c>
      <c r="AN7" s="120">
        <f t="shared" si="12"/>
        <v>0</v>
      </c>
      <c r="AO7" s="119"/>
      <c r="AS7" s="124"/>
    </row>
    <row r="8" spans="1:45">
      <c r="A8" s="7">
        <v>5</v>
      </c>
      <c r="B8" s="114" t="str">
        <f>VLOOKUP(A8,'Overzicht locaties'!C:D,2,0)</f>
        <v>ROC Campusbaan</v>
      </c>
      <c r="C8" s="95" t="s">
        <v>926</v>
      </c>
      <c r="D8" s="6" t="s">
        <v>521</v>
      </c>
      <c r="E8" s="6"/>
      <c r="F8" s="95" t="s">
        <v>939</v>
      </c>
      <c r="G8" s="95" t="s">
        <v>294</v>
      </c>
      <c r="H8" s="95">
        <v>1</v>
      </c>
      <c r="I8" s="115" t="str">
        <f t="shared" si="0"/>
        <v xml:space="preserve">Kantoorruimte / vergaderruimte </v>
      </c>
      <c r="J8" s="95" t="s">
        <v>297</v>
      </c>
      <c r="K8" s="116">
        <v>3</v>
      </c>
      <c r="L8" s="115" t="str">
        <f t="shared" si="1"/>
        <v>Harde vloer zonder polymeer beschermlaag, met behandeling</v>
      </c>
      <c r="M8" s="118">
        <v>28.6</v>
      </c>
      <c r="N8" s="117">
        <f t="shared" si="13"/>
        <v>28.6</v>
      </c>
      <c r="O8" s="149">
        <f t="shared" si="14"/>
        <v>0</v>
      </c>
      <c r="P8" s="119"/>
      <c r="Q8" s="95" t="s">
        <v>87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>IF(H8="nio","_",(N8/Y8)*VLOOKUP(Q8,Aanpassing_frequenties,3,0))*VLOOKUP(Q8,Aanpassing_frequenties,4,0)</f>
        <v>58.63000000000001</v>
      </c>
      <c r="AB8" s="120">
        <f t="shared" si="4"/>
        <v>0</v>
      </c>
      <c r="AC8" s="119"/>
      <c r="AD8" s="117" t="str">
        <f t="shared" si="5"/>
        <v>_</v>
      </c>
      <c r="AE8" s="120" t="str">
        <f t="shared" si="6"/>
        <v>_</v>
      </c>
      <c r="AF8" s="119"/>
      <c r="AG8" s="117" t="str">
        <f t="shared" si="7"/>
        <v>_</v>
      </c>
      <c r="AH8" s="120" t="str">
        <f t="shared" si="8"/>
        <v>_</v>
      </c>
      <c r="AI8" s="119"/>
      <c r="AJ8" s="117" t="str">
        <f t="shared" si="9"/>
        <v>_</v>
      </c>
      <c r="AK8" s="120" t="str">
        <f t="shared" si="10"/>
        <v>_</v>
      </c>
      <c r="AL8" s="119"/>
      <c r="AM8" s="117">
        <f t="shared" si="11"/>
        <v>58.63000000000001</v>
      </c>
      <c r="AN8" s="120">
        <f t="shared" si="12"/>
        <v>0</v>
      </c>
      <c r="AO8" s="119"/>
      <c r="AS8" s="124"/>
    </row>
    <row r="9" spans="1:45">
      <c r="A9" s="7">
        <v>5</v>
      </c>
      <c r="B9" s="114" t="str">
        <f>VLOOKUP(A9,'Overzicht locaties'!C:D,2,0)</f>
        <v>ROC Campusbaan</v>
      </c>
      <c r="C9" s="95" t="s">
        <v>926</v>
      </c>
      <c r="D9" s="6" t="s">
        <v>533</v>
      </c>
      <c r="E9" s="6"/>
      <c r="F9" s="95" t="s">
        <v>940</v>
      </c>
      <c r="G9" s="95" t="s">
        <v>294</v>
      </c>
      <c r="H9" s="95">
        <v>8</v>
      </c>
      <c r="I9" s="115" t="str">
        <f t="shared" si="0"/>
        <v>Overig / Magazijn / Archief / Berging / Technische ruimte</v>
      </c>
      <c r="J9" s="95" t="s">
        <v>297</v>
      </c>
      <c r="K9" s="116">
        <v>3</v>
      </c>
      <c r="L9" s="115" t="str">
        <f t="shared" si="1"/>
        <v>Harde vloer zonder polymeer beschermlaag, met behandeling</v>
      </c>
      <c r="M9" s="118">
        <v>20.5</v>
      </c>
      <c r="N9" s="117">
        <f t="shared" si="13"/>
        <v>20.5</v>
      </c>
      <c r="O9" s="149">
        <f t="shared" si="14"/>
        <v>0</v>
      </c>
      <c r="P9" s="119"/>
      <c r="Q9" s="95" t="s">
        <v>101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>IF(H9="nio","_",(N9/Y9)*VLOOKUP(Q9,Aanpassing_frequenties,3,0))*VLOOKUP(Q9,Aanpassing_frequenties,4,0)</f>
        <v>2.46</v>
      </c>
      <c r="AB9" s="120">
        <f t="shared" si="4"/>
        <v>0</v>
      </c>
      <c r="AC9" s="119"/>
      <c r="AD9" s="117" t="str">
        <f t="shared" si="5"/>
        <v>_</v>
      </c>
      <c r="AE9" s="120" t="str">
        <f t="shared" si="6"/>
        <v>_</v>
      </c>
      <c r="AF9" s="119"/>
      <c r="AG9" s="117" t="str">
        <f t="shared" si="7"/>
        <v>_</v>
      </c>
      <c r="AH9" s="120" t="str">
        <f t="shared" si="8"/>
        <v>_</v>
      </c>
      <c r="AI9" s="119"/>
      <c r="AJ9" s="117" t="str">
        <f t="shared" si="9"/>
        <v>_</v>
      </c>
      <c r="AK9" s="120" t="str">
        <f t="shared" si="10"/>
        <v>_</v>
      </c>
      <c r="AL9" s="119"/>
      <c r="AM9" s="117">
        <f t="shared" si="11"/>
        <v>2.46</v>
      </c>
      <c r="AN9" s="120">
        <f t="shared" si="12"/>
        <v>0</v>
      </c>
      <c r="AO9" s="119"/>
      <c r="AS9" s="124"/>
    </row>
    <row r="10" spans="1:45">
      <c r="A10" s="7">
        <v>5</v>
      </c>
      <c r="B10" s="114" t="str">
        <f>VLOOKUP(A10,'Overzicht locaties'!C:D,2,0)</f>
        <v>ROC Campusbaan</v>
      </c>
      <c r="C10" s="95" t="s">
        <v>926</v>
      </c>
      <c r="D10" s="6" t="s">
        <v>1119</v>
      </c>
      <c r="E10" s="6"/>
      <c r="F10" s="95" t="s">
        <v>941</v>
      </c>
      <c r="G10" s="95" t="s">
        <v>293</v>
      </c>
      <c r="H10" s="95">
        <v>4</v>
      </c>
      <c r="I10" s="115" t="str">
        <f t="shared" si="0"/>
        <v>Kleedruimte/ douche</v>
      </c>
      <c r="J10" s="95" t="s">
        <v>5</v>
      </c>
      <c r="K10" s="116">
        <v>1</v>
      </c>
      <c r="L10" s="115" t="str">
        <f t="shared" si="1"/>
        <v>Vloerafwerking met polymeer beschermlaag</v>
      </c>
      <c r="M10" s="118">
        <v>64</v>
      </c>
      <c r="N10" s="117">
        <f t="shared" si="13"/>
        <v>64</v>
      </c>
      <c r="O10" s="149">
        <f t="shared" si="14"/>
        <v>0</v>
      </c>
      <c r="P10" s="119"/>
      <c r="Q10" s="95" t="s">
        <v>87</v>
      </c>
      <c r="R10" s="95"/>
      <c r="S10" s="95"/>
      <c r="T10" s="95"/>
      <c r="U10" s="119"/>
      <c r="V10" s="114" t="str">
        <f t="shared" si="2"/>
        <v>Sanitair</v>
      </c>
      <c r="W10" s="114" t="str">
        <f t="shared" si="3"/>
        <v>AQL 4%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131.19999999999999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6"/>
        <v>_</v>
      </c>
      <c r="AF10" s="119"/>
      <c r="AG10" s="117" t="str">
        <f t="shared" si="7"/>
        <v>_</v>
      </c>
      <c r="AH10" s="120" t="str">
        <f t="shared" si="8"/>
        <v>_</v>
      </c>
      <c r="AI10" s="119"/>
      <c r="AJ10" s="117" t="str">
        <f t="shared" si="9"/>
        <v>_</v>
      </c>
      <c r="AK10" s="120" t="str">
        <f t="shared" si="10"/>
        <v>_</v>
      </c>
      <c r="AL10" s="119"/>
      <c r="AM10" s="117">
        <f t="shared" si="11"/>
        <v>131.19999999999999</v>
      </c>
      <c r="AN10" s="120">
        <f t="shared" si="12"/>
        <v>0</v>
      </c>
      <c r="AO10" s="119"/>
      <c r="AS10" s="124"/>
    </row>
    <row r="11" spans="1:45">
      <c r="A11" s="7">
        <v>5</v>
      </c>
      <c r="B11" s="114" t="str">
        <f>VLOOKUP(A11,'Overzicht locaties'!C:D,2,0)</f>
        <v>ROC Campusbaan</v>
      </c>
      <c r="C11" s="95" t="s">
        <v>926</v>
      </c>
      <c r="D11" s="6" t="s">
        <v>1120</v>
      </c>
      <c r="E11" s="6"/>
      <c r="F11" s="95" t="s">
        <v>941</v>
      </c>
      <c r="G11" s="95" t="s">
        <v>293</v>
      </c>
      <c r="H11" s="95">
        <v>4</v>
      </c>
      <c r="I11" s="115" t="str">
        <f t="shared" si="0"/>
        <v>Kleedruimte/ douche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29</v>
      </c>
      <c r="N11" s="117">
        <f t="shared" si="13"/>
        <v>29</v>
      </c>
      <c r="O11" s="149">
        <f t="shared" si="14"/>
        <v>0</v>
      </c>
      <c r="P11" s="119"/>
      <c r="Q11" s="95" t="s">
        <v>87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>IF(H11="nio","_",(N11/Y11)*VLOOKUP(Q11,Aanpassing_frequenties,3,0))*VLOOKUP(Q11,Aanpassing_frequenties,4,0)</f>
        <v>59.449999999999996</v>
      </c>
      <c r="AB11" s="120">
        <f t="shared" si="4"/>
        <v>0</v>
      </c>
      <c r="AC11" s="119"/>
      <c r="AD11" s="117" t="str">
        <f t="shared" si="5"/>
        <v>_</v>
      </c>
      <c r="AE11" s="120" t="str">
        <f t="shared" si="6"/>
        <v>_</v>
      </c>
      <c r="AF11" s="119"/>
      <c r="AG11" s="117" t="str">
        <f t="shared" si="7"/>
        <v>_</v>
      </c>
      <c r="AH11" s="120" t="str">
        <f t="shared" si="8"/>
        <v>_</v>
      </c>
      <c r="AI11" s="119"/>
      <c r="AJ11" s="117" t="str">
        <f t="shared" si="9"/>
        <v>_</v>
      </c>
      <c r="AK11" s="120" t="str">
        <f t="shared" si="10"/>
        <v>_</v>
      </c>
      <c r="AL11" s="119"/>
      <c r="AM11" s="117">
        <f t="shared" si="11"/>
        <v>59.449999999999996</v>
      </c>
      <c r="AN11" s="120">
        <f t="shared" si="12"/>
        <v>0</v>
      </c>
      <c r="AO11" s="119"/>
      <c r="AS11" s="124"/>
    </row>
    <row r="12" spans="1:45">
      <c r="A12" s="7">
        <v>5</v>
      </c>
      <c r="B12" s="114" t="str">
        <f>VLOOKUP(A12,'Overzicht locaties'!C:D,2,0)</f>
        <v>ROC Campusbaan</v>
      </c>
      <c r="C12" s="95" t="s">
        <v>926</v>
      </c>
      <c r="D12" s="6" t="s">
        <v>1121</v>
      </c>
      <c r="E12" s="6"/>
      <c r="F12" s="95" t="s">
        <v>225</v>
      </c>
      <c r="G12" s="95" t="s">
        <v>293</v>
      </c>
      <c r="H12" s="95">
        <v>4</v>
      </c>
      <c r="I12" s="115" t="str">
        <f t="shared" si="0"/>
        <v>Kleedruimte/ douche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28</v>
      </c>
      <c r="N12" s="117">
        <f t="shared" si="13"/>
        <v>28</v>
      </c>
      <c r="O12" s="149">
        <f t="shared" si="14"/>
        <v>0</v>
      </c>
      <c r="P12" s="119"/>
      <c r="Q12" s="95" t="s">
        <v>87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57.400000000000006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6"/>
        <v>_</v>
      </c>
      <c r="AF12" s="119"/>
      <c r="AG12" s="117" t="str">
        <f t="shared" si="7"/>
        <v>_</v>
      </c>
      <c r="AH12" s="120" t="str">
        <f t="shared" si="8"/>
        <v>_</v>
      </c>
      <c r="AI12" s="119"/>
      <c r="AJ12" s="117" t="str">
        <f t="shared" si="9"/>
        <v>_</v>
      </c>
      <c r="AK12" s="120" t="str">
        <f t="shared" si="10"/>
        <v>_</v>
      </c>
      <c r="AL12" s="119"/>
      <c r="AM12" s="117">
        <f t="shared" si="11"/>
        <v>57.400000000000006</v>
      </c>
      <c r="AN12" s="120">
        <f t="shared" si="12"/>
        <v>0</v>
      </c>
      <c r="AO12" s="119"/>
      <c r="AS12" s="124"/>
    </row>
    <row r="13" spans="1:45">
      <c r="A13" s="7">
        <v>5</v>
      </c>
      <c r="B13" s="114" t="str">
        <f>VLOOKUP(A13,'Overzicht locaties'!C:D,2,0)</f>
        <v>ROC Campusbaan</v>
      </c>
      <c r="C13" s="95" t="s">
        <v>926</v>
      </c>
      <c r="D13" s="6" t="s">
        <v>1122</v>
      </c>
      <c r="E13" s="6"/>
      <c r="F13" s="95" t="s">
        <v>942</v>
      </c>
      <c r="G13" s="95" t="s">
        <v>293</v>
      </c>
      <c r="H13" s="95">
        <v>7</v>
      </c>
      <c r="I13" s="115" t="str">
        <f t="shared" si="0"/>
        <v>Leslokalen praktijk</v>
      </c>
      <c r="J13" s="95" t="s">
        <v>1573</v>
      </c>
      <c r="K13" s="116">
        <v>3</v>
      </c>
      <c r="L13" s="115" t="str">
        <f t="shared" si="1"/>
        <v>Harde vloer zonder polymeer beschermlaag, met behandeling</v>
      </c>
      <c r="M13" s="118">
        <v>285</v>
      </c>
      <c r="N13" s="117">
        <f t="shared" si="13"/>
        <v>285</v>
      </c>
      <c r="O13" s="149">
        <f t="shared" si="14"/>
        <v>0</v>
      </c>
      <c r="P13" s="119"/>
      <c r="Q13" s="95" t="s">
        <v>95</v>
      </c>
      <c r="R13" s="95"/>
      <c r="S13" s="95"/>
      <c r="T13" s="95"/>
      <c r="U13" s="119"/>
      <c r="V13" s="114" t="str">
        <f t="shared" si="2"/>
        <v>Les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116.85000000000001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6"/>
        <v>_</v>
      </c>
      <c r="AF13" s="119"/>
      <c r="AG13" s="117" t="str">
        <f t="shared" si="7"/>
        <v>_</v>
      </c>
      <c r="AH13" s="120" t="str">
        <f t="shared" si="8"/>
        <v>_</v>
      </c>
      <c r="AI13" s="119"/>
      <c r="AJ13" s="117" t="str">
        <f t="shared" si="9"/>
        <v>_</v>
      </c>
      <c r="AK13" s="120" t="str">
        <f t="shared" si="10"/>
        <v>_</v>
      </c>
      <c r="AL13" s="119"/>
      <c r="AM13" s="117">
        <f t="shared" si="11"/>
        <v>116.85000000000001</v>
      </c>
      <c r="AN13" s="120">
        <f t="shared" si="12"/>
        <v>0</v>
      </c>
      <c r="AO13" s="119"/>
      <c r="AS13" s="124"/>
    </row>
    <row r="14" spans="1:45">
      <c r="A14" s="7">
        <v>5</v>
      </c>
      <c r="B14" s="114" t="str">
        <f>VLOOKUP(A14,'Overzicht locaties'!C:D,2,0)</f>
        <v>ROC Campusbaan</v>
      </c>
      <c r="C14" s="95" t="s">
        <v>926</v>
      </c>
      <c r="D14" s="6" t="s">
        <v>1123</v>
      </c>
      <c r="E14" s="6"/>
      <c r="F14" s="95" t="s">
        <v>943</v>
      </c>
      <c r="G14" s="95" t="s">
        <v>293</v>
      </c>
      <c r="H14" s="95">
        <v>7</v>
      </c>
      <c r="I14" s="115" t="str">
        <f t="shared" si="0"/>
        <v>Leslokalen praktijk</v>
      </c>
      <c r="J14" s="95" t="s">
        <v>67</v>
      </c>
      <c r="K14" s="116">
        <v>5</v>
      </c>
      <c r="L14" s="115" t="str">
        <f t="shared" si="1"/>
        <v>Hout</v>
      </c>
      <c r="M14" s="118">
        <v>260</v>
      </c>
      <c r="N14" s="117">
        <f t="shared" si="13"/>
        <v>260</v>
      </c>
      <c r="O14" s="149">
        <f t="shared" si="14"/>
        <v>0</v>
      </c>
      <c r="P14" s="119"/>
      <c r="Q14" s="95" t="s">
        <v>95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106.60000000000001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6"/>
        <v>_</v>
      </c>
      <c r="AF14" s="119"/>
      <c r="AG14" s="117" t="str">
        <f t="shared" si="7"/>
        <v>_</v>
      </c>
      <c r="AH14" s="120" t="str">
        <f t="shared" si="8"/>
        <v>_</v>
      </c>
      <c r="AI14" s="119"/>
      <c r="AJ14" s="117" t="str">
        <f t="shared" si="9"/>
        <v>_</v>
      </c>
      <c r="AK14" s="120" t="str">
        <f t="shared" si="10"/>
        <v>_</v>
      </c>
      <c r="AL14" s="119"/>
      <c r="AM14" s="117">
        <f t="shared" si="11"/>
        <v>106.60000000000001</v>
      </c>
      <c r="AN14" s="120">
        <f t="shared" si="12"/>
        <v>0</v>
      </c>
      <c r="AO14" s="119"/>
      <c r="AS14" s="124"/>
    </row>
    <row r="15" spans="1:45">
      <c r="A15" s="7">
        <v>5</v>
      </c>
      <c r="B15" s="114" t="str">
        <f>VLOOKUP(A15,'Overzicht locaties'!C:D,2,0)</f>
        <v>ROC Campusbaan</v>
      </c>
      <c r="C15" s="95" t="s">
        <v>926</v>
      </c>
      <c r="D15" s="6" t="s">
        <v>1124</v>
      </c>
      <c r="E15" s="6"/>
      <c r="F15" s="95" t="s">
        <v>225</v>
      </c>
      <c r="G15" s="95" t="s">
        <v>293</v>
      </c>
      <c r="H15" s="95">
        <v>4</v>
      </c>
      <c r="I15" s="115" t="str">
        <f t="shared" si="0"/>
        <v>Kleedruimte/ douche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42</v>
      </c>
      <c r="N15" s="117">
        <f t="shared" si="13"/>
        <v>42</v>
      </c>
      <c r="O15" s="149">
        <f t="shared" si="14"/>
        <v>0</v>
      </c>
      <c r="P15" s="119"/>
      <c r="Q15" s="95" t="s">
        <v>87</v>
      </c>
      <c r="R15" s="95"/>
      <c r="S15" s="95"/>
      <c r="T15" s="95"/>
      <c r="U15" s="119"/>
      <c r="V15" s="114" t="str">
        <f t="shared" si="2"/>
        <v>Sanitair</v>
      </c>
      <c r="W15" s="114" t="str">
        <f t="shared" si="3"/>
        <v>AQL 4%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86.1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6"/>
        <v>_</v>
      </c>
      <c r="AF15" s="119"/>
      <c r="AG15" s="117" t="str">
        <f t="shared" si="7"/>
        <v>_</v>
      </c>
      <c r="AH15" s="120" t="str">
        <f t="shared" si="8"/>
        <v>_</v>
      </c>
      <c r="AI15" s="119"/>
      <c r="AJ15" s="117" t="str">
        <f t="shared" si="9"/>
        <v>_</v>
      </c>
      <c r="AK15" s="120" t="str">
        <f t="shared" si="10"/>
        <v>_</v>
      </c>
      <c r="AL15" s="119"/>
      <c r="AM15" s="117">
        <f t="shared" si="11"/>
        <v>86.1</v>
      </c>
      <c r="AN15" s="120">
        <f t="shared" si="12"/>
        <v>0</v>
      </c>
      <c r="AO15" s="119"/>
      <c r="AS15" s="124"/>
    </row>
    <row r="16" spans="1:45">
      <c r="A16" s="7">
        <v>5</v>
      </c>
      <c r="B16" s="114" t="str">
        <f>VLOOKUP(A16,'Overzicht locaties'!C:D,2,0)</f>
        <v>ROC Campusbaan</v>
      </c>
      <c r="C16" s="95" t="s">
        <v>926</v>
      </c>
      <c r="D16" s="6" t="s">
        <v>1125</v>
      </c>
      <c r="E16" s="6"/>
      <c r="F16" s="95" t="s">
        <v>944</v>
      </c>
      <c r="G16" s="95" t="s">
        <v>293</v>
      </c>
      <c r="H16" s="95">
        <v>4</v>
      </c>
      <c r="I16" s="115" t="str">
        <f t="shared" si="0"/>
        <v>Kleedruimte/ douche</v>
      </c>
      <c r="J16" s="95" t="s">
        <v>297</v>
      </c>
      <c r="K16" s="116">
        <v>3</v>
      </c>
      <c r="L16" s="115" t="str">
        <f t="shared" si="1"/>
        <v>Harde vloer zonder polymeer beschermlaag, met behandeling</v>
      </c>
      <c r="M16" s="118">
        <v>20</v>
      </c>
      <c r="N16" s="117">
        <f t="shared" si="13"/>
        <v>20</v>
      </c>
      <c r="O16" s="149">
        <f t="shared" si="14"/>
        <v>0</v>
      </c>
      <c r="P16" s="119"/>
      <c r="Q16" s="95" t="s">
        <v>87</v>
      </c>
      <c r="R16" s="95"/>
      <c r="S16" s="95"/>
      <c r="T16" s="95"/>
      <c r="U16" s="119"/>
      <c r="V16" s="114" t="str">
        <f t="shared" si="2"/>
        <v>Sanitair</v>
      </c>
      <c r="W16" s="114" t="str">
        <f t="shared" si="3"/>
        <v>AQL 4%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41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6"/>
        <v>_</v>
      </c>
      <c r="AF16" s="119"/>
      <c r="AG16" s="117" t="str">
        <f t="shared" si="7"/>
        <v>_</v>
      </c>
      <c r="AH16" s="120" t="str">
        <f t="shared" si="8"/>
        <v>_</v>
      </c>
      <c r="AI16" s="119"/>
      <c r="AJ16" s="117" t="str">
        <f t="shared" si="9"/>
        <v>_</v>
      </c>
      <c r="AK16" s="120" t="str">
        <f t="shared" si="10"/>
        <v>_</v>
      </c>
      <c r="AL16" s="119"/>
      <c r="AM16" s="117">
        <f t="shared" si="11"/>
        <v>41</v>
      </c>
      <c r="AN16" s="120">
        <f t="shared" si="12"/>
        <v>0</v>
      </c>
      <c r="AO16" s="119"/>
      <c r="AS16" s="124"/>
    </row>
    <row r="17" spans="1:45">
      <c r="A17" s="7">
        <v>5</v>
      </c>
      <c r="B17" s="114" t="str">
        <f>VLOOKUP(A17,'Overzicht locaties'!C:D,2,0)</f>
        <v>ROC Campusbaan</v>
      </c>
      <c r="C17" s="95" t="s">
        <v>926</v>
      </c>
      <c r="D17" s="6" t="s">
        <v>1126</v>
      </c>
      <c r="E17" s="6"/>
      <c r="F17" s="95" t="s">
        <v>137</v>
      </c>
      <c r="G17" s="95" t="s">
        <v>293</v>
      </c>
      <c r="H17" s="95">
        <v>2</v>
      </c>
      <c r="I17" s="115" t="str">
        <f t="shared" si="0"/>
        <v>Sanitaire ruimte</v>
      </c>
      <c r="J17" s="95" t="s">
        <v>795</v>
      </c>
      <c r="K17" s="116">
        <v>3</v>
      </c>
      <c r="L17" s="115" t="str">
        <f t="shared" si="1"/>
        <v>Harde vloer zonder polymeer beschermlaag, met behandeling</v>
      </c>
      <c r="M17" s="118">
        <v>7</v>
      </c>
      <c r="N17" s="117">
        <f t="shared" si="13"/>
        <v>7</v>
      </c>
      <c r="O17" s="149">
        <f t="shared" si="14"/>
        <v>0</v>
      </c>
      <c r="P17" s="119"/>
      <c r="Q17" s="95" t="s">
        <v>303</v>
      </c>
      <c r="R17" s="95"/>
      <c r="S17" s="95"/>
      <c r="T17" s="95"/>
      <c r="U17" s="119"/>
      <c r="V17" s="114" t="str">
        <f t="shared" si="2"/>
        <v>Sanitair</v>
      </c>
      <c r="W17" s="114" t="str">
        <f t="shared" si="3"/>
        <v>AQL 4%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43.050000000000004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si="6"/>
        <v>_</v>
      </c>
      <c r="AF17" s="119"/>
      <c r="AG17" s="117" t="str">
        <f t="shared" si="7"/>
        <v>_</v>
      </c>
      <c r="AH17" s="120" t="str">
        <f t="shared" si="8"/>
        <v>_</v>
      </c>
      <c r="AI17" s="119"/>
      <c r="AJ17" s="117" t="str">
        <f t="shared" si="9"/>
        <v>_</v>
      </c>
      <c r="AK17" s="120" t="str">
        <f t="shared" si="10"/>
        <v>_</v>
      </c>
      <c r="AL17" s="119"/>
      <c r="AM17" s="117">
        <f t="shared" si="11"/>
        <v>43.050000000000004</v>
      </c>
      <c r="AN17" s="120">
        <f t="shared" si="12"/>
        <v>0</v>
      </c>
      <c r="AO17" s="119"/>
      <c r="AS17" s="124"/>
    </row>
    <row r="18" spans="1:45">
      <c r="A18" s="7">
        <v>5</v>
      </c>
      <c r="B18" s="114" t="str">
        <f>VLOOKUP(A18,'Overzicht locaties'!C:D,2,0)</f>
        <v>ROC Campusbaan</v>
      </c>
      <c r="C18" s="95" t="s">
        <v>926</v>
      </c>
      <c r="D18" s="6" t="s">
        <v>1127</v>
      </c>
      <c r="E18" s="6"/>
      <c r="F18" s="95" t="s">
        <v>137</v>
      </c>
      <c r="G18" s="95" t="s">
        <v>293</v>
      </c>
      <c r="H18" s="95">
        <v>2</v>
      </c>
      <c r="I18" s="115" t="str">
        <f t="shared" si="0"/>
        <v>Sanitaire ruimte</v>
      </c>
      <c r="J18" s="95" t="s">
        <v>795</v>
      </c>
      <c r="K18" s="116">
        <v>3</v>
      </c>
      <c r="L18" s="115" t="str">
        <f t="shared" si="1"/>
        <v>Harde vloer zonder polymeer beschermlaag, met behandeling</v>
      </c>
      <c r="M18" s="118">
        <v>7</v>
      </c>
      <c r="N18" s="117">
        <f t="shared" si="13"/>
        <v>7</v>
      </c>
      <c r="O18" s="149">
        <f t="shared" si="14"/>
        <v>0</v>
      </c>
      <c r="P18" s="119"/>
      <c r="Q18" s="95" t="s">
        <v>303</v>
      </c>
      <c r="R18" s="95"/>
      <c r="S18" s="95"/>
      <c r="T18" s="95"/>
      <c r="U18" s="119"/>
      <c r="V18" s="114" t="str">
        <f t="shared" si="2"/>
        <v>Sanitair</v>
      </c>
      <c r="W18" s="114" t="str">
        <f t="shared" si="3"/>
        <v>AQL 4%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43.050000000000004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6"/>
        <v>_</v>
      </c>
      <c r="AF18" s="119"/>
      <c r="AG18" s="117" t="str">
        <f t="shared" si="7"/>
        <v>_</v>
      </c>
      <c r="AH18" s="120" t="str">
        <f t="shared" si="8"/>
        <v>_</v>
      </c>
      <c r="AI18" s="119"/>
      <c r="AJ18" s="117" t="str">
        <f t="shared" si="9"/>
        <v>_</v>
      </c>
      <c r="AK18" s="120" t="str">
        <f t="shared" si="10"/>
        <v>_</v>
      </c>
      <c r="AL18" s="119"/>
      <c r="AM18" s="117">
        <f t="shared" si="11"/>
        <v>43.050000000000004</v>
      </c>
      <c r="AN18" s="120">
        <f t="shared" si="12"/>
        <v>0</v>
      </c>
      <c r="AO18" s="119"/>
      <c r="AS18" s="124"/>
    </row>
    <row r="19" spans="1:45">
      <c r="A19" s="7">
        <v>5</v>
      </c>
      <c r="B19" s="114" t="str">
        <f>VLOOKUP(A19,'Overzicht locaties'!C:D,2,0)</f>
        <v>ROC Campusbaan</v>
      </c>
      <c r="C19" s="95" t="s">
        <v>926</v>
      </c>
      <c r="D19" s="6" t="s">
        <v>1128</v>
      </c>
      <c r="E19" s="6"/>
      <c r="F19" s="95" t="s">
        <v>945</v>
      </c>
      <c r="G19" s="95" t="s">
        <v>294</v>
      </c>
      <c r="H19" s="95">
        <v>7</v>
      </c>
      <c r="I19" s="115" t="str">
        <f t="shared" si="0"/>
        <v>Leslokalen praktijk</v>
      </c>
      <c r="J19" s="95" t="s">
        <v>297</v>
      </c>
      <c r="K19" s="116">
        <v>3</v>
      </c>
      <c r="L19" s="115" t="str">
        <f t="shared" si="1"/>
        <v>Harde vloer zonder polymeer beschermlaag, met behandeling</v>
      </c>
      <c r="M19" s="118">
        <v>70</v>
      </c>
      <c r="N19" s="117">
        <f t="shared" si="13"/>
        <v>70</v>
      </c>
      <c r="O19" s="149">
        <f t="shared" si="14"/>
        <v>0</v>
      </c>
      <c r="P19" s="119"/>
      <c r="Q19" s="95" t="s">
        <v>95</v>
      </c>
      <c r="R19" s="95"/>
      <c r="S19" s="95"/>
      <c r="T19" s="95"/>
      <c r="U19" s="119"/>
      <c r="V19" s="114" t="str">
        <f t="shared" si="2"/>
        <v>Les</v>
      </c>
      <c r="W19" s="114" t="str">
        <f t="shared" si="3"/>
        <v>AQL 7%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28.7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si="6"/>
        <v>_</v>
      </c>
      <c r="AF19" s="119"/>
      <c r="AG19" s="117" t="str">
        <f t="shared" si="7"/>
        <v>_</v>
      </c>
      <c r="AH19" s="120" t="str">
        <f t="shared" si="8"/>
        <v>_</v>
      </c>
      <c r="AI19" s="119"/>
      <c r="AJ19" s="117" t="str">
        <f t="shared" si="9"/>
        <v>_</v>
      </c>
      <c r="AK19" s="120" t="str">
        <f t="shared" si="10"/>
        <v>_</v>
      </c>
      <c r="AL19" s="119"/>
      <c r="AM19" s="117">
        <f t="shared" si="11"/>
        <v>28.7</v>
      </c>
      <c r="AN19" s="120">
        <f t="shared" si="12"/>
        <v>0</v>
      </c>
      <c r="AO19" s="119"/>
      <c r="AS19" s="124"/>
    </row>
    <row r="20" spans="1:45">
      <c r="A20" s="7">
        <v>5</v>
      </c>
      <c r="B20" s="114" t="str">
        <f>VLOOKUP(A20,'Overzicht locaties'!C:D,2,0)</f>
        <v>ROC Campusbaan</v>
      </c>
      <c r="C20" s="95" t="s">
        <v>926</v>
      </c>
      <c r="D20" s="6" t="s">
        <v>1129</v>
      </c>
      <c r="E20" s="6"/>
      <c r="F20" s="95" t="s">
        <v>946</v>
      </c>
      <c r="G20" s="95" t="s">
        <v>293</v>
      </c>
      <c r="H20" s="95">
        <v>3</v>
      </c>
      <c r="I20" s="115" t="str">
        <f t="shared" si="0"/>
        <v>Verkeersruimte / Garderobe / Wachtruimte</v>
      </c>
      <c r="J20" s="95" t="s">
        <v>297</v>
      </c>
      <c r="K20" s="116">
        <v>3</v>
      </c>
      <c r="L20" s="115" t="str">
        <f t="shared" si="1"/>
        <v>Harde vloer zonder polymeer beschermlaag, met behandeling</v>
      </c>
      <c r="M20" s="118">
        <v>44</v>
      </c>
      <c r="N20" s="117">
        <f t="shared" si="13"/>
        <v>44</v>
      </c>
      <c r="O20" s="149">
        <f t="shared" si="14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90.2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6"/>
        <v>_</v>
      </c>
      <c r="AF20" s="119"/>
      <c r="AG20" s="117" t="str">
        <f t="shared" si="7"/>
        <v>_</v>
      </c>
      <c r="AH20" s="120" t="str">
        <f t="shared" si="8"/>
        <v>_</v>
      </c>
      <c r="AI20" s="119"/>
      <c r="AJ20" s="117" t="str">
        <f t="shared" si="9"/>
        <v>_</v>
      </c>
      <c r="AK20" s="120" t="str">
        <f t="shared" si="10"/>
        <v>_</v>
      </c>
      <c r="AL20" s="119"/>
      <c r="AM20" s="117">
        <f t="shared" si="11"/>
        <v>90.2</v>
      </c>
      <c r="AN20" s="120">
        <f t="shared" si="12"/>
        <v>0</v>
      </c>
      <c r="AO20" s="119"/>
      <c r="AS20" s="124"/>
    </row>
    <row r="21" spans="1:45">
      <c r="A21" s="7">
        <v>5</v>
      </c>
      <c r="B21" s="114" t="str">
        <f>VLOOKUP(A21,'Overzicht locaties'!C:D,2,0)</f>
        <v>ROC Campusbaan</v>
      </c>
      <c r="C21" s="95" t="s">
        <v>926</v>
      </c>
      <c r="D21" s="6" t="s">
        <v>1129</v>
      </c>
      <c r="E21" s="6"/>
      <c r="F21" s="95" t="s">
        <v>947</v>
      </c>
      <c r="G21" s="95" t="s">
        <v>293</v>
      </c>
      <c r="H21" s="95">
        <v>3</v>
      </c>
      <c r="I21" s="115" t="str">
        <f t="shared" si="0"/>
        <v>Verkeersruimte / Garderobe / Wachtruimte</v>
      </c>
      <c r="J21" s="95" t="s">
        <v>297</v>
      </c>
      <c r="K21" s="116">
        <v>3</v>
      </c>
      <c r="L21" s="115" t="str">
        <f t="shared" si="1"/>
        <v>Harde vloer zonder polymeer beschermlaag, met behandeling</v>
      </c>
      <c r="M21" s="118">
        <v>107.6</v>
      </c>
      <c r="N21" s="117">
        <f t="shared" si="13"/>
        <v>107.6</v>
      </c>
      <c r="O21" s="149">
        <f t="shared" si="14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220.57999999999996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6"/>
        <v>_</v>
      </c>
      <c r="AF21" s="119"/>
      <c r="AG21" s="117" t="str">
        <f t="shared" si="7"/>
        <v>_</v>
      </c>
      <c r="AH21" s="120" t="str">
        <f t="shared" si="8"/>
        <v>_</v>
      </c>
      <c r="AI21" s="119"/>
      <c r="AJ21" s="117" t="str">
        <f t="shared" si="9"/>
        <v>_</v>
      </c>
      <c r="AK21" s="120" t="str">
        <f t="shared" si="10"/>
        <v>_</v>
      </c>
      <c r="AL21" s="119"/>
      <c r="AM21" s="117">
        <f t="shared" si="11"/>
        <v>220.57999999999996</v>
      </c>
      <c r="AN21" s="120">
        <f t="shared" si="12"/>
        <v>0</v>
      </c>
      <c r="AO21" s="119"/>
      <c r="AS21" s="124"/>
    </row>
    <row r="22" spans="1:45">
      <c r="A22" s="7">
        <v>5</v>
      </c>
      <c r="B22" s="114" t="str">
        <f>VLOOKUP(A22,'Overzicht locaties'!C:D,2,0)</f>
        <v>ROC Campusbaan</v>
      </c>
      <c r="C22" s="95" t="s">
        <v>926</v>
      </c>
      <c r="D22" s="6"/>
      <c r="E22" s="6"/>
      <c r="F22" s="95" t="s">
        <v>948</v>
      </c>
      <c r="G22" s="95" t="s">
        <v>293</v>
      </c>
      <c r="H22" s="95">
        <v>3</v>
      </c>
      <c r="I22" s="115" t="str">
        <f t="shared" si="0"/>
        <v>Verkeersruimte / Garderobe / Wachtruimte</v>
      </c>
      <c r="J22" s="95" t="s">
        <v>700</v>
      </c>
      <c r="K22" s="116">
        <v>2</v>
      </c>
      <c r="L22" s="115" t="str">
        <f t="shared" si="1"/>
        <v>Harde vloeren zonder extra behandeling</v>
      </c>
      <c r="M22" s="118">
        <v>12</v>
      </c>
      <c r="N22" s="117">
        <f t="shared" si="13"/>
        <v>12</v>
      </c>
      <c r="O22" s="149">
        <f t="shared" si="14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Verkeer</v>
      </c>
      <c r="W22" s="114" t="str">
        <f t="shared" si="3"/>
        <v>AQL 7%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24.599999999999998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6"/>
        <v>_</v>
      </c>
      <c r="AF22" s="119"/>
      <c r="AG22" s="117" t="str">
        <f t="shared" si="7"/>
        <v>_</v>
      </c>
      <c r="AH22" s="120" t="str">
        <f t="shared" si="8"/>
        <v>_</v>
      </c>
      <c r="AI22" s="119"/>
      <c r="AJ22" s="117" t="str">
        <f t="shared" si="9"/>
        <v>_</v>
      </c>
      <c r="AK22" s="120" t="str">
        <f t="shared" si="10"/>
        <v>_</v>
      </c>
      <c r="AL22" s="119"/>
      <c r="AM22" s="117">
        <f t="shared" si="11"/>
        <v>24.599999999999998</v>
      </c>
      <c r="AN22" s="120">
        <f t="shared" si="12"/>
        <v>0</v>
      </c>
      <c r="AO22" s="119"/>
      <c r="AS22" s="124"/>
    </row>
    <row r="23" spans="1:45">
      <c r="A23" s="7">
        <v>5</v>
      </c>
      <c r="B23" s="114" t="str">
        <f>VLOOKUP(A23,'Overzicht locaties'!C:D,2,0)</f>
        <v>ROC Campusbaan</v>
      </c>
      <c r="C23" s="95" t="s">
        <v>926</v>
      </c>
      <c r="D23" s="6" t="s">
        <v>1129</v>
      </c>
      <c r="E23" s="6"/>
      <c r="F23" s="95" t="s">
        <v>949</v>
      </c>
      <c r="G23" s="95" t="s">
        <v>293</v>
      </c>
      <c r="H23" s="95">
        <v>3</v>
      </c>
      <c r="I23" s="115" t="str">
        <f t="shared" si="0"/>
        <v>Verkeersruimte / Garderobe / Wachtruimte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8</v>
      </c>
      <c r="N23" s="117">
        <f t="shared" si="13"/>
        <v>8</v>
      </c>
      <c r="O23" s="149">
        <f t="shared" si="14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16.399999999999999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6"/>
        <v>_</v>
      </c>
      <c r="AF23" s="119"/>
      <c r="AG23" s="117" t="str">
        <f t="shared" si="7"/>
        <v>_</v>
      </c>
      <c r="AH23" s="120" t="str">
        <f t="shared" si="8"/>
        <v>_</v>
      </c>
      <c r="AI23" s="119"/>
      <c r="AJ23" s="117" t="str">
        <f t="shared" si="9"/>
        <v>_</v>
      </c>
      <c r="AK23" s="120" t="str">
        <f t="shared" si="10"/>
        <v>_</v>
      </c>
      <c r="AL23" s="119"/>
      <c r="AM23" s="117">
        <f t="shared" si="11"/>
        <v>16.399999999999999</v>
      </c>
      <c r="AN23" s="120">
        <f t="shared" si="12"/>
        <v>0</v>
      </c>
      <c r="AO23" s="119"/>
      <c r="AS23" s="124"/>
    </row>
    <row r="24" spans="1:45">
      <c r="A24" s="7">
        <v>5</v>
      </c>
      <c r="B24" s="114" t="str">
        <f>VLOOKUP(A24,'Overzicht locaties'!C:D,2,0)</f>
        <v>ROC Campusbaan</v>
      </c>
      <c r="C24" s="95" t="s">
        <v>926</v>
      </c>
      <c r="D24" s="6" t="s">
        <v>1130</v>
      </c>
      <c r="E24" s="6"/>
      <c r="F24" s="95" t="s">
        <v>804</v>
      </c>
      <c r="G24" s="95" t="s">
        <v>293</v>
      </c>
      <c r="H24" s="95">
        <v>3</v>
      </c>
      <c r="I24" s="115" t="str">
        <f t="shared" si="0"/>
        <v>Verkeersruimte / Garderobe / Wachtruimte</v>
      </c>
      <c r="J24" s="95" t="s">
        <v>297</v>
      </c>
      <c r="K24" s="116">
        <v>3</v>
      </c>
      <c r="L24" s="115" t="str">
        <f t="shared" si="1"/>
        <v>Harde vloer zonder polymeer beschermlaag, met behandeling</v>
      </c>
      <c r="M24" s="118">
        <v>12</v>
      </c>
      <c r="N24" s="117">
        <f t="shared" si="13"/>
        <v>12</v>
      </c>
      <c r="O24" s="149">
        <f t="shared" si="14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Verkeer</v>
      </c>
      <c r="W24" s="114" t="str">
        <f t="shared" si="3"/>
        <v>AQL 7%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24.599999999999998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6"/>
        <v>_</v>
      </c>
      <c r="AF24" s="119"/>
      <c r="AG24" s="117" t="str">
        <f t="shared" si="7"/>
        <v>_</v>
      </c>
      <c r="AH24" s="120" t="str">
        <f t="shared" si="8"/>
        <v>_</v>
      </c>
      <c r="AI24" s="119"/>
      <c r="AJ24" s="117" t="str">
        <f t="shared" si="9"/>
        <v>_</v>
      </c>
      <c r="AK24" s="120" t="str">
        <f t="shared" si="10"/>
        <v>_</v>
      </c>
      <c r="AL24" s="119"/>
      <c r="AM24" s="117">
        <f t="shared" si="11"/>
        <v>24.599999999999998</v>
      </c>
      <c r="AN24" s="120">
        <f t="shared" si="12"/>
        <v>0</v>
      </c>
      <c r="AO24" s="119"/>
      <c r="AS24" s="124"/>
    </row>
    <row r="25" spans="1:45">
      <c r="A25" s="7">
        <v>5</v>
      </c>
      <c r="B25" s="114" t="str">
        <f>VLOOKUP(A25,'Overzicht locaties'!C:D,2,0)</f>
        <v>ROC Campusbaan</v>
      </c>
      <c r="C25" s="95" t="s">
        <v>927</v>
      </c>
      <c r="D25" s="6" t="s">
        <v>1131</v>
      </c>
      <c r="E25" s="6"/>
      <c r="F25" s="95" t="s">
        <v>950</v>
      </c>
      <c r="G25" s="95" t="s">
        <v>294</v>
      </c>
      <c r="H25" s="95">
        <v>1</v>
      </c>
      <c r="I25" s="115" t="str">
        <f t="shared" si="0"/>
        <v xml:space="preserve">Kantoorruimte / vergaderruimte </v>
      </c>
      <c r="J25" s="95" t="s">
        <v>297</v>
      </c>
      <c r="K25" s="116">
        <v>3</v>
      </c>
      <c r="L25" s="115" t="str">
        <f t="shared" si="1"/>
        <v>Harde vloer zonder polymeer beschermlaag, met behandeling</v>
      </c>
      <c r="M25" s="118">
        <v>54</v>
      </c>
      <c r="N25" s="117">
        <f t="shared" si="13"/>
        <v>54</v>
      </c>
      <c r="O25" s="149">
        <f t="shared" si="14"/>
        <v>0</v>
      </c>
      <c r="P25" s="119"/>
      <c r="Q25" s="95" t="s">
        <v>87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110.7</v>
      </c>
      <c r="AB25" s="120">
        <f t="shared" si="4"/>
        <v>0</v>
      </c>
      <c r="AC25" s="119"/>
      <c r="AD25" s="117" t="str">
        <f t="shared" si="5"/>
        <v>_</v>
      </c>
      <c r="AE25" s="120" t="str">
        <f t="shared" si="6"/>
        <v>_</v>
      </c>
      <c r="AF25" s="119"/>
      <c r="AG25" s="117" t="str">
        <f t="shared" si="7"/>
        <v>_</v>
      </c>
      <c r="AH25" s="120" t="str">
        <f t="shared" si="8"/>
        <v>_</v>
      </c>
      <c r="AI25" s="119"/>
      <c r="AJ25" s="117" t="str">
        <f t="shared" si="9"/>
        <v>_</v>
      </c>
      <c r="AK25" s="120" t="str">
        <f t="shared" si="10"/>
        <v>_</v>
      </c>
      <c r="AL25" s="119"/>
      <c r="AM25" s="117">
        <f t="shared" si="11"/>
        <v>110.7</v>
      </c>
      <c r="AN25" s="120">
        <f t="shared" si="12"/>
        <v>0</v>
      </c>
      <c r="AO25" s="119"/>
      <c r="AS25" s="124"/>
    </row>
    <row r="26" spans="1:45">
      <c r="A26" s="7">
        <v>5</v>
      </c>
      <c r="B26" s="114" t="str">
        <f>VLOOKUP(A26,'Overzicht locaties'!C:D,2,0)</f>
        <v>ROC Campusbaan</v>
      </c>
      <c r="C26" s="95" t="s">
        <v>927</v>
      </c>
      <c r="D26" s="6" t="s">
        <v>1132</v>
      </c>
      <c r="E26" s="6"/>
      <c r="F26" s="95" t="s">
        <v>951</v>
      </c>
      <c r="G26" s="95" t="s">
        <v>294</v>
      </c>
      <c r="H26" s="95">
        <v>1</v>
      </c>
      <c r="I26" s="115" t="str">
        <f t="shared" si="0"/>
        <v xml:space="preserve">Kantoorruimte / vergaderruimte </v>
      </c>
      <c r="J26" s="95" t="s">
        <v>297</v>
      </c>
      <c r="K26" s="116">
        <v>3</v>
      </c>
      <c r="L26" s="115" t="str">
        <f t="shared" si="1"/>
        <v>Harde vloer zonder polymeer beschermlaag, met behandeling</v>
      </c>
      <c r="M26" s="118">
        <v>49</v>
      </c>
      <c r="N26" s="117">
        <f t="shared" si="13"/>
        <v>49</v>
      </c>
      <c r="O26" s="149">
        <f t="shared" si="14"/>
        <v>0</v>
      </c>
      <c r="P26" s="119"/>
      <c r="Q26" s="95" t="s">
        <v>87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100.45</v>
      </c>
      <c r="AB26" s="120">
        <f t="shared" si="4"/>
        <v>0</v>
      </c>
      <c r="AC26" s="119"/>
      <c r="AD26" s="117" t="str">
        <f t="shared" si="5"/>
        <v>_</v>
      </c>
      <c r="AE26" s="120" t="str">
        <f t="shared" si="6"/>
        <v>_</v>
      </c>
      <c r="AF26" s="119"/>
      <c r="AG26" s="117" t="str">
        <f t="shared" si="7"/>
        <v>_</v>
      </c>
      <c r="AH26" s="120" t="str">
        <f t="shared" si="8"/>
        <v>_</v>
      </c>
      <c r="AI26" s="119"/>
      <c r="AJ26" s="117" t="str">
        <f t="shared" si="9"/>
        <v>_</v>
      </c>
      <c r="AK26" s="120" t="str">
        <f t="shared" si="10"/>
        <v>_</v>
      </c>
      <c r="AL26" s="119"/>
      <c r="AM26" s="117">
        <f t="shared" si="11"/>
        <v>100.45</v>
      </c>
      <c r="AN26" s="120">
        <f t="shared" si="12"/>
        <v>0</v>
      </c>
      <c r="AO26" s="119"/>
      <c r="AS26" s="124"/>
    </row>
    <row r="27" spans="1:45">
      <c r="A27" s="7">
        <v>5</v>
      </c>
      <c r="B27" s="114" t="str">
        <f>VLOOKUP(A27,'Overzicht locaties'!C:D,2,0)</f>
        <v>ROC Campusbaan</v>
      </c>
      <c r="C27" s="95" t="s">
        <v>927</v>
      </c>
      <c r="D27" s="6" t="s">
        <v>1133</v>
      </c>
      <c r="E27" s="6"/>
      <c r="F27" s="95" t="s">
        <v>326</v>
      </c>
      <c r="G27" s="95" t="s">
        <v>294</v>
      </c>
      <c r="H27" s="95">
        <v>1</v>
      </c>
      <c r="I27" s="115" t="str">
        <f t="shared" si="0"/>
        <v xml:space="preserve">Kantoorruimte / vergaderruimte </v>
      </c>
      <c r="J27" s="95" t="s">
        <v>297</v>
      </c>
      <c r="K27" s="116">
        <v>3</v>
      </c>
      <c r="L27" s="115" t="str">
        <f t="shared" si="1"/>
        <v>Harde vloer zonder polymeer beschermlaag, met behandeling</v>
      </c>
      <c r="M27" s="118">
        <v>5.5</v>
      </c>
      <c r="N27" s="117">
        <f t="shared" si="13"/>
        <v>5.5</v>
      </c>
      <c r="O27" s="149">
        <f t="shared" si="14"/>
        <v>0</v>
      </c>
      <c r="P27" s="119"/>
      <c r="Q27" s="95" t="s">
        <v>87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11.275</v>
      </c>
      <c r="AB27" s="120">
        <f t="shared" si="4"/>
        <v>0</v>
      </c>
      <c r="AC27" s="119"/>
      <c r="AD27" s="117" t="str">
        <f t="shared" si="5"/>
        <v>_</v>
      </c>
      <c r="AE27" s="120" t="str">
        <f t="shared" si="6"/>
        <v>_</v>
      </c>
      <c r="AF27" s="119"/>
      <c r="AG27" s="117" t="str">
        <f t="shared" si="7"/>
        <v>_</v>
      </c>
      <c r="AH27" s="120" t="str">
        <f t="shared" si="8"/>
        <v>_</v>
      </c>
      <c r="AI27" s="119"/>
      <c r="AJ27" s="117" t="str">
        <f t="shared" si="9"/>
        <v>_</v>
      </c>
      <c r="AK27" s="120" t="str">
        <f t="shared" si="10"/>
        <v>_</v>
      </c>
      <c r="AL27" s="119"/>
      <c r="AM27" s="117">
        <f t="shared" si="11"/>
        <v>11.275</v>
      </c>
      <c r="AN27" s="120">
        <f t="shared" si="12"/>
        <v>0</v>
      </c>
      <c r="AO27" s="119"/>
      <c r="AS27" s="124"/>
    </row>
    <row r="28" spans="1:45">
      <c r="A28" s="7">
        <v>5</v>
      </c>
      <c r="B28" s="114" t="str">
        <f>VLOOKUP(A28,'Overzicht locaties'!C:D,2,0)</f>
        <v>ROC Campusbaan</v>
      </c>
      <c r="C28" s="95" t="s">
        <v>927</v>
      </c>
      <c r="D28" s="6" t="s">
        <v>1134</v>
      </c>
      <c r="E28" s="6"/>
      <c r="F28" s="95" t="s">
        <v>952</v>
      </c>
      <c r="G28" s="95" t="s">
        <v>294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55</v>
      </c>
      <c r="N28" s="117">
        <f t="shared" si="13"/>
        <v>55</v>
      </c>
      <c r="O28" s="149">
        <f t="shared" si="14"/>
        <v>0</v>
      </c>
      <c r="P28" s="119"/>
      <c r="Q28" s="95" t="s">
        <v>87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>IF(H28="nio","_",(N28/Y28)*VLOOKUP(Q28,Aanpassing_frequenties,3,0))*VLOOKUP(Q28,Aanpassing_frequenties,4,0)</f>
        <v>112.75000000000001</v>
      </c>
      <c r="AB28" s="120">
        <f t="shared" si="4"/>
        <v>0</v>
      </c>
      <c r="AC28" s="119"/>
      <c r="AD28" s="117" t="str">
        <f t="shared" si="5"/>
        <v>_</v>
      </c>
      <c r="AE28" s="120" t="str">
        <f t="shared" si="6"/>
        <v>_</v>
      </c>
      <c r="AF28" s="119"/>
      <c r="AG28" s="117" t="str">
        <f t="shared" si="7"/>
        <v>_</v>
      </c>
      <c r="AH28" s="120" t="str">
        <f t="shared" si="8"/>
        <v>_</v>
      </c>
      <c r="AI28" s="119"/>
      <c r="AJ28" s="117" t="str">
        <f t="shared" si="9"/>
        <v>_</v>
      </c>
      <c r="AK28" s="120" t="str">
        <f t="shared" si="10"/>
        <v>_</v>
      </c>
      <c r="AL28" s="119"/>
      <c r="AM28" s="117">
        <f t="shared" si="11"/>
        <v>112.75000000000001</v>
      </c>
      <c r="AN28" s="120">
        <f t="shared" si="12"/>
        <v>0</v>
      </c>
      <c r="AO28" s="119"/>
      <c r="AS28" s="124"/>
    </row>
    <row r="29" spans="1:45">
      <c r="A29" s="7">
        <v>5</v>
      </c>
      <c r="B29" s="114" t="str">
        <f>VLOOKUP(A29,'Overzicht locaties'!C:D,2,0)</f>
        <v>ROC Campusbaan</v>
      </c>
      <c r="C29" s="95" t="s">
        <v>927</v>
      </c>
      <c r="D29" s="6" t="s">
        <v>1135</v>
      </c>
      <c r="E29" s="6"/>
      <c r="F29" s="95" t="s">
        <v>326</v>
      </c>
      <c r="G29" s="95" t="s">
        <v>294</v>
      </c>
      <c r="H29" s="95">
        <v>1</v>
      </c>
      <c r="I29" s="115" t="str">
        <f t="shared" si="0"/>
        <v xml:space="preserve">Kantoorruimte / vergaderruimte </v>
      </c>
      <c r="J29" s="95" t="s">
        <v>6</v>
      </c>
      <c r="K29" s="116">
        <v>4</v>
      </c>
      <c r="L29" s="115" t="str">
        <f t="shared" si="1"/>
        <v>Tapijt</v>
      </c>
      <c r="M29" s="118">
        <v>9</v>
      </c>
      <c r="N29" s="117">
        <f t="shared" si="13"/>
        <v>9</v>
      </c>
      <c r="O29" s="149">
        <f t="shared" si="14"/>
        <v>0</v>
      </c>
      <c r="P29" s="119"/>
      <c r="Q29" s="95" t="s">
        <v>87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18.45</v>
      </c>
      <c r="AB29" s="120">
        <f t="shared" si="4"/>
        <v>0</v>
      </c>
      <c r="AC29" s="119"/>
      <c r="AD29" s="117" t="str">
        <f t="shared" si="5"/>
        <v>_</v>
      </c>
      <c r="AE29" s="120" t="str">
        <f t="shared" si="6"/>
        <v>_</v>
      </c>
      <c r="AF29" s="119"/>
      <c r="AG29" s="117" t="str">
        <f t="shared" si="7"/>
        <v>_</v>
      </c>
      <c r="AH29" s="120" t="str">
        <f t="shared" si="8"/>
        <v>_</v>
      </c>
      <c r="AI29" s="119"/>
      <c r="AJ29" s="117" t="str">
        <f t="shared" si="9"/>
        <v>_</v>
      </c>
      <c r="AK29" s="120" t="str">
        <f t="shared" si="10"/>
        <v>_</v>
      </c>
      <c r="AL29" s="119"/>
      <c r="AM29" s="117">
        <f t="shared" si="11"/>
        <v>18.45</v>
      </c>
      <c r="AN29" s="120">
        <f t="shared" si="12"/>
        <v>0</v>
      </c>
      <c r="AO29" s="119"/>
      <c r="AS29" s="124"/>
    </row>
    <row r="30" spans="1:45">
      <c r="A30" s="7">
        <v>5</v>
      </c>
      <c r="B30" s="114" t="str">
        <f>VLOOKUP(A30,'Overzicht locaties'!C:D,2,0)</f>
        <v>ROC Campusbaan</v>
      </c>
      <c r="C30" s="95" t="s">
        <v>927</v>
      </c>
      <c r="D30" s="6" t="s">
        <v>1136</v>
      </c>
      <c r="E30" s="6"/>
      <c r="F30" s="95" t="s">
        <v>326</v>
      </c>
      <c r="G30" s="95" t="s">
        <v>294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10</v>
      </c>
      <c r="N30" s="117">
        <f t="shared" si="13"/>
        <v>10</v>
      </c>
      <c r="O30" s="149">
        <f t="shared" si="14"/>
        <v>0</v>
      </c>
      <c r="P30" s="119"/>
      <c r="Q30" s="95" t="s">
        <v>87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20.5</v>
      </c>
      <c r="AB30" s="120">
        <f t="shared" si="4"/>
        <v>0</v>
      </c>
      <c r="AC30" s="119"/>
      <c r="AD30" s="117" t="str">
        <f t="shared" si="5"/>
        <v>_</v>
      </c>
      <c r="AE30" s="120" t="str">
        <f t="shared" si="6"/>
        <v>_</v>
      </c>
      <c r="AF30" s="119"/>
      <c r="AG30" s="117" t="str">
        <f t="shared" si="7"/>
        <v>_</v>
      </c>
      <c r="AH30" s="120" t="str">
        <f t="shared" si="8"/>
        <v>_</v>
      </c>
      <c r="AI30" s="119"/>
      <c r="AJ30" s="117" t="str">
        <f t="shared" si="9"/>
        <v>_</v>
      </c>
      <c r="AK30" s="120" t="str">
        <f t="shared" si="10"/>
        <v>_</v>
      </c>
      <c r="AL30" s="119"/>
      <c r="AM30" s="117">
        <f t="shared" si="11"/>
        <v>20.5</v>
      </c>
      <c r="AN30" s="120">
        <f t="shared" si="12"/>
        <v>0</v>
      </c>
      <c r="AO30" s="119"/>
      <c r="AS30" s="124"/>
    </row>
    <row r="31" spans="1:45">
      <c r="A31" s="7">
        <v>5</v>
      </c>
      <c r="B31" s="114" t="str">
        <f>VLOOKUP(A31,'Overzicht locaties'!C:D,2,0)</f>
        <v>ROC Campusbaan</v>
      </c>
      <c r="C31" s="95" t="s">
        <v>927</v>
      </c>
      <c r="D31" s="6" t="s">
        <v>1137</v>
      </c>
      <c r="E31" s="6"/>
      <c r="F31" s="95" t="s">
        <v>326</v>
      </c>
      <c r="G31" s="95" t="s">
        <v>294</v>
      </c>
      <c r="H31" s="95">
        <v>1</v>
      </c>
      <c r="I31" s="115" t="str">
        <f t="shared" si="0"/>
        <v xml:space="preserve">Kantoorruimte / vergaderruimte </v>
      </c>
      <c r="J31" s="95" t="s">
        <v>6</v>
      </c>
      <c r="K31" s="116">
        <v>4</v>
      </c>
      <c r="L31" s="115" t="str">
        <f t="shared" si="1"/>
        <v>Tapijt</v>
      </c>
      <c r="M31" s="118">
        <v>7</v>
      </c>
      <c r="N31" s="117">
        <f t="shared" si="13"/>
        <v>7</v>
      </c>
      <c r="O31" s="149">
        <f t="shared" si="14"/>
        <v>0</v>
      </c>
      <c r="P31" s="119"/>
      <c r="Q31" s="95" t="s">
        <v>87</v>
      </c>
      <c r="R31" s="95"/>
      <c r="S31" s="95"/>
      <c r="T31" s="95"/>
      <c r="U31" s="119"/>
      <c r="V31" s="114" t="str">
        <f t="shared" si="2"/>
        <v>Bureau</v>
      </c>
      <c r="W31" s="114" t="str">
        <f t="shared" si="3"/>
        <v>AQL 7%</v>
      </c>
      <c r="X31" s="119"/>
      <c r="Y31" s="101">
        <v>100</v>
      </c>
      <c r="Z31" s="119"/>
      <c r="AA31" s="117">
        <f>IF(H31="nio","_",(N31/Y31)*VLOOKUP(Q31,Aanpassing_frequenties,3,0))*VLOOKUP(Q31,Aanpassing_frequenties,4,0)</f>
        <v>14.350000000000001</v>
      </c>
      <c r="AB31" s="120">
        <f t="shared" si="4"/>
        <v>0</v>
      </c>
      <c r="AC31" s="119"/>
      <c r="AD31" s="117" t="str">
        <f t="shared" si="5"/>
        <v>_</v>
      </c>
      <c r="AE31" s="120" t="str">
        <f t="shared" si="6"/>
        <v>_</v>
      </c>
      <c r="AF31" s="119"/>
      <c r="AG31" s="117" t="str">
        <f t="shared" si="7"/>
        <v>_</v>
      </c>
      <c r="AH31" s="120" t="str">
        <f t="shared" si="8"/>
        <v>_</v>
      </c>
      <c r="AI31" s="119"/>
      <c r="AJ31" s="117" t="str">
        <f t="shared" si="9"/>
        <v>_</v>
      </c>
      <c r="AK31" s="120" t="str">
        <f t="shared" si="10"/>
        <v>_</v>
      </c>
      <c r="AL31" s="119"/>
      <c r="AM31" s="117">
        <f t="shared" si="11"/>
        <v>14.350000000000001</v>
      </c>
      <c r="AN31" s="120">
        <f t="shared" si="12"/>
        <v>0</v>
      </c>
      <c r="AO31" s="119"/>
      <c r="AS31" s="124"/>
    </row>
    <row r="32" spans="1:45">
      <c r="A32" s="7">
        <v>5</v>
      </c>
      <c r="B32" s="114" t="str">
        <f>VLOOKUP(A32,'Overzicht locaties'!C:D,2,0)</f>
        <v>ROC Campusbaan</v>
      </c>
      <c r="C32" s="95" t="s">
        <v>927</v>
      </c>
      <c r="D32" s="6" t="s">
        <v>1138</v>
      </c>
      <c r="E32" s="6"/>
      <c r="F32" s="95" t="s">
        <v>953</v>
      </c>
      <c r="G32" s="95" t="s">
        <v>294</v>
      </c>
      <c r="H32" s="95">
        <v>1</v>
      </c>
      <c r="I32" s="115" t="str">
        <f t="shared" si="0"/>
        <v xml:space="preserve">Kantoorruimte / vergaderruimte </v>
      </c>
      <c r="J32" s="95" t="s">
        <v>6</v>
      </c>
      <c r="K32" s="116">
        <v>4</v>
      </c>
      <c r="L32" s="115" t="str">
        <f t="shared" si="1"/>
        <v>Tapijt</v>
      </c>
      <c r="M32" s="118">
        <v>7</v>
      </c>
      <c r="N32" s="117">
        <f t="shared" si="13"/>
        <v>7</v>
      </c>
      <c r="O32" s="149">
        <f t="shared" si="14"/>
        <v>0</v>
      </c>
      <c r="P32" s="119"/>
      <c r="Q32" s="95" t="s">
        <v>87</v>
      </c>
      <c r="R32" s="95"/>
      <c r="S32" s="95"/>
      <c r="T32" s="95"/>
      <c r="U32" s="119"/>
      <c r="V32" s="114" t="str">
        <f t="shared" si="2"/>
        <v>Bureau</v>
      </c>
      <c r="W32" s="114" t="str">
        <f t="shared" si="3"/>
        <v>AQL 7%</v>
      </c>
      <c r="X32" s="119"/>
      <c r="Y32" s="101">
        <v>100</v>
      </c>
      <c r="Z32" s="119"/>
      <c r="AA32" s="117">
        <f>IF(H32="nio","_",(N32/Y32)*VLOOKUP(Q32,Aanpassing_frequenties,3,0))*VLOOKUP(Q32,Aanpassing_frequenties,4,0)</f>
        <v>14.350000000000001</v>
      </c>
      <c r="AB32" s="120">
        <f t="shared" si="4"/>
        <v>0</v>
      </c>
      <c r="AC32" s="119"/>
      <c r="AD32" s="117" t="str">
        <f t="shared" si="5"/>
        <v>_</v>
      </c>
      <c r="AE32" s="120" t="str">
        <f t="shared" si="6"/>
        <v>_</v>
      </c>
      <c r="AF32" s="119"/>
      <c r="AG32" s="117" t="str">
        <f t="shared" si="7"/>
        <v>_</v>
      </c>
      <c r="AH32" s="120" t="str">
        <f t="shared" si="8"/>
        <v>_</v>
      </c>
      <c r="AI32" s="119"/>
      <c r="AJ32" s="117" t="str">
        <f t="shared" si="9"/>
        <v>_</v>
      </c>
      <c r="AK32" s="120" t="str">
        <f t="shared" si="10"/>
        <v>_</v>
      </c>
      <c r="AL32" s="119"/>
      <c r="AM32" s="117">
        <f t="shared" si="11"/>
        <v>14.350000000000001</v>
      </c>
      <c r="AN32" s="120">
        <f t="shared" si="12"/>
        <v>0</v>
      </c>
      <c r="AO32" s="119"/>
      <c r="AS32" s="124"/>
    </row>
    <row r="33" spans="1:45">
      <c r="A33" s="7">
        <v>5</v>
      </c>
      <c r="B33" s="114" t="str">
        <f>VLOOKUP(A33,'Overzicht locaties'!C:D,2,0)</f>
        <v>ROC Campusbaan</v>
      </c>
      <c r="C33" s="95" t="s">
        <v>927</v>
      </c>
      <c r="D33" s="6" t="s">
        <v>1139</v>
      </c>
      <c r="E33" s="6"/>
      <c r="F33" s="95" t="s">
        <v>954</v>
      </c>
      <c r="G33" s="95" t="s">
        <v>293</v>
      </c>
      <c r="H33" s="95">
        <v>5</v>
      </c>
      <c r="I33" s="115" t="str">
        <f t="shared" si="0"/>
        <v>Pantry / keuken / koffie / restaurant</v>
      </c>
      <c r="J33" s="95" t="s">
        <v>297</v>
      </c>
      <c r="K33" s="116">
        <v>3</v>
      </c>
      <c r="L33" s="115" t="str">
        <f t="shared" si="1"/>
        <v>Harde vloer zonder polymeer beschermlaag, met behandeling</v>
      </c>
      <c r="M33" s="118">
        <v>29</v>
      </c>
      <c r="N33" s="117">
        <f t="shared" si="13"/>
        <v>29</v>
      </c>
      <c r="O33" s="149">
        <f t="shared" si="14"/>
        <v>0</v>
      </c>
      <c r="P33" s="119"/>
      <c r="Q33" s="95" t="s">
        <v>87</v>
      </c>
      <c r="R33" s="95"/>
      <c r="S33" s="95"/>
      <c r="T33" s="95"/>
      <c r="U33" s="119"/>
      <c r="V33" s="114" t="str">
        <f t="shared" si="2"/>
        <v>Verkeer</v>
      </c>
      <c r="W33" s="114" t="str">
        <f t="shared" si="3"/>
        <v>AQL 7%</v>
      </c>
      <c r="X33" s="119"/>
      <c r="Y33" s="101">
        <v>100</v>
      </c>
      <c r="Z33" s="119"/>
      <c r="AA33" s="117">
        <f>IF(H33="nio","_",(N33/Y33)*VLOOKUP(Q33,Aanpassing_frequenties,3,0))*VLOOKUP(Q33,Aanpassing_frequenties,4,0)</f>
        <v>59.449999999999996</v>
      </c>
      <c r="AB33" s="120">
        <f t="shared" si="4"/>
        <v>0</v>
      </c>
      <c r="AC33" s="119"/>
      <c r="AD33" s="117" t="str">
        <f t="shared" si="5"/>
        <v>_</v>
      </c>
      <c r="AE33" s="120" t="str">
        <f t="shared" si="6"/>
        <v>_</v>
      </c>
      <c r="AF33" s="119"/>
      <c r="AG33" s="117" t="str">
        <f t="shared" si="7"/>
        <v>_</v>
      </c>
      <c r="AH33" s="120" t="str">
        <f t="shared" si="8"/>
        <v>_</v>
      </c>
      <c r="AI33" s="119"/>
      <c r="AJ33" s="117" t="str">
        <f t="shared" si="9"/>
        <v>_</v>
      </c>
      <c r="AK33" s="120" t="str">
        <f t="shared" si="10"/>
        <v>_</v>
      </c>
      <c r="AL33" s="119"/>
      <c r="AM33" s="117">
        <f t="shared" si="11"/>
        <v>59.449999999999996</v>
      </c>
      <c r="AN33" s="120">
        <f t="shared" si="12"/>
        <v>0</v>
      </c>
      <c r="AO33" s="150"/>
      <c r="AS33" s="124"/>
    </row>
    <row r="34" spans="1:45">
      <c r="A34" s="7">
        <v>5</v>
      </c>
      <c r="B34" s="114" t="str">
        <f>VLOOKUP(A34,'Overzicht locaties'!C:D,2,0)</f>
        <v>ROC Campusbaan</v>
      </c>
      <c r="C34" s="95" t="s">
        <v>927</v>
      </c>
      <c r="D34" s="6" t="s">
        <v>1140</v>
      </c>
      <c r="E34" s="6"/>
      <c r="F34" s="95" t="s">
        <v>706</v>
      </c>
      <c r="G34" s="95" t="s">
        <v>294</v>
      </c>
      <c r="H34" s="95">
        <v>6</v>
      </c>
      <c r="I34" s="115" t="str">
        <f t="shared" si="0"/>
        <v>Leslokalen theorie</v>
      </c>
      <c r="J34" s="95" t="s">
        <v>297</v>
      </c>
      <c r="K34" s="116">
        <v>3</v>
      </c>
      <c r="L34" s="115" t="str">
        <f t="shared" si="1"/>
        <v>Harde vloer zonder polymeer beschermlaag, met behandeling</v>
      </c>
      <c r="M34" s="118">
        <v>42.4</v>
      </c>
      <c r="N34" s="117">
        <f t="shared" si="13"/>
        <v>42.4</v>
      </c>
      <c r="O34" s="149">
        <f t="shared" si="14"/>
        <v>0</v>
      </c>
      <c r="P34" s="119"/>
      <c r="Q34" s="95" t="s">
        <v>87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>IF(H34="nio","_",(N34/Y34)*VLOOKUP(Q34,Aanpassing_frequenties,3,0))*VLOOKUP(Q34,Aanpassing_frequenties,4,0)</f>
        <v>86.92</v>
      </c>
      <c r="AB34" s="120">
        <f t="shared" si="4"/>
        <v>0</v>
      </c>
      <c r="AC34" s="119"/>
      <c r="AD34" s="117" t="str">
        <f t="shared" si="5"/>
        <v>_</v>
      </c>
      <c r="AE34" s="120" t="str">
        <f t="shared" si="6"/>
        <v>_</v>
      </c>
      <c r="AF34" s="119"/>
      <c r="AG34" s="117" t="str">
        <f t="shared" si="7"/>
        <v>_</v>
      </c>
      <c r="AH34" s="120" t="str">
        <f t="shared" si="8"/>
        <v>_</v>
      </c>
      <c r="AI34" s="119"/>
      <c r="AJ34" s="117" t="str">
        <f t="shared" si="9"/>
        <v>_</v>
      </c>
      <c r="AK34" s="120" t="str">
        <f t="shared" si="10"/>
        <v>_</v>
      </c>
      <c r="AL34" s="119"/>
      <c r="AM34" s="117">
        <f t="shared" si="11"/>
        <v>86.92</v>
      </c>
      <c r="AN34" s="120">
        <f t="shared" si="12"/>
        <v>0</v>
      </c>
      <c r="AO34" s="150"/>
      <c r="AS34" s="124"/>
    </row>
    <row r="35" spans="1:45">
      <c r="A35" s="7">
        <v>5</v>
      </c>
      <c r="B35" s="114" t="str">
        <f>VLOOKUP(A35,'Overzicht locaties'!C:D,2,0)</f>
        <v>ROC Campusbaan</v>
      </c>
      <c r="C35" s="95" t="s">
        <v>927</v>
      </c>
      <c r="D35" s="6" t="s">
        <v>1141</v>
      </c>
      <c r="E35" s="6"/>
      <c r="F35" s="95" t="s">
        <v>955</v>
      </c>
      <c r="G35" s="95" t="s">
        <v>294</v>
      </c>
      <c r="H35" s="95">
        <v>1</v>
      </c>
      <c r="I35" s="115" t="str">
        <f t="shared" si="0"/>
        <v xml:space="preserve">Kantoorruimte / vergaderruimte </v>
      </c>
      <c r="J35" s="95" t="s">
        <v>6</v>
      </c>
      <c r="K35" s="116">
        <v>4</v>
      </c>
      <c r="L35" s="115" t="str">
        <f t="shared" si="1"/>
        <v>Tapijt</v>
      </c>
      <c r="M35" s="118">
        <v>32.5</v>
      </c>
      <c r="N35" s="117">
        <f t="shared" si="13"/>
        <v>32.5</v>
      </c>
      <c r="O35" s="149">
        <f t="shared" si="14"/>
        <v>0</v>
      </c>
      <c r="P35" s="119"/>
      <c r="Q35" s="95" t="s">
        <v>87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>IF(H35="nio","_",(N35/Y35)*VLOOKUP(Q35,Aanpassing_frequenties,3,0))*VLOOKUP(Q35,Aanpassing_frequenties,4,0)</f>
        <v>66.625</v>
      </c>
      <c r="AB35" s="120">
        <f t="shared" si="4"/>
        <v>0</v>
      </c>
      <c r="AC35" s="119"/>
      <c r="AD35" s="117" t="str">
        <f t="shared" si="5"/>
        <v>_</v>
      </c>
      <c r="AE35" s="120" t="str">
        <f t="shared" si="6"/>
        <v>_</v>
      </c>
      <c r="AF35" s="119"/>
      <c r="AG35" s="117" t="str">
        <f t="shared" si="7"/>
        <v>_</v>
      </c>
      <c r="AH35" s="120" t="str">
        <f t="shared" si="8"/>
        <v>_</v>
      </c>
      <c r="AI35" s="119"/>
      <c r="AJ35" s="117" t="str">
        <f t="shared" si="9"/>
        <v>_</v>
      </c>
      <c r="AK35" s="120" t="str">
        <f t="shared" si="10"/>
        <v>_</v>
      </c>
      <c r="AL35" s="119"/>
      <c r="AM35" s="117">
        <f t="shared" si="11"/>
        <v>66.625</v>
      </c>
      <c r="AN35" s="120">
        <f t="shared" si="12"/>
        <v>0</v>
      </c>
      <c r="AO35" s="119"/>
      <c r="AS35" s="124"/>
    </row>
    <row r="36" spans="1:45">
      <c r="A36" s="7">
        <v>5</v>
      </c>
      <c r="B36" s="114" t="str">
        <f>VLOOKUP(A36,'Overzicht locaties'!C:D,2,0)</f>
        <v>ROC Campusbaan</v>
      </c>
      <c r="C36" s="95" t="s">
        <v>927</v>
      </c>
      <c r="D36" s="6" t="s">
        <v>1142</v>
      </c>
      <c r="E36" s="6"/>
      <c r="F36" s="95" t="s">
        <v>956</v>
      </c>
      <c r="G36" s="95" t="s">
        <v>294</v>
      </c>
      <c r="H36" s="95">
        <v>1</v>
      </c>
      <c r="I36" s="115" t="str">
        <f t="shared" si="0"/>
        <v xml:space="preserve">Kantoorruimte / vergaderruimte </v>
      </c>
      <c r="J36" s="95" t="s">
        <v>6</v>
      </c>
      <c r="K36" s="116">
        <v>4</v>
      </c>
      <c r="L36" s="115" t="str">
        <f t="shared" si="1"/>
        <v>Tapijt</v>
      </c>
      <c r="M36" s="118">
        <v>15.3</v>
      </c>
      <c r="N36" s="117">
        <f t="shared" si="13"/>
        <v>15.3</v>
      </c>
      <c r="O36" s="149">
        <f t="shared" si="14"/>
        <v>0</v>
      </c>
      <c r="P36" s="119"/>
      <c r="Q36" s="95" t="s">
        <v>87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>IF(H36="nio","_",(N36/Y36)*VLOOKUP(Q36,Aanpassing_frequenties,3,0))*VLOOKUP(Q36,Aanpassing_frequenties,4,0)</f>
        <v>31.364999999999998</v>
      </c>
      <c r="AB36" s="120">
        <f t="shared" si="4"/>
        <v>0</v>
      </c>
      <c r="AC36" s="119"/>
      <c r="AD36" s="117" t="str">
        <f t="shared" si="5"/>
        <v>_</v>
      </c>
      <c r="AE36" s="120" t="str">
        <f t="shared" si="6"/>
        <v>_</v>
      </c>
      <c r="AF36" s="119"/>
      <c r="AG36" s="117" t="str">
        <f t="shared" si="7"/>
        <v>_</v>
      </c>
      <c r="AH36" s="120" t="str">
        <f t="shared" si="8"/>
        <v>_</v>
      </c>
      <c r="AI36" s="119"/>
      <c r="AJ36" s="117" t="str">
        <f t="shared" si="9"/>
        <v>_</v>
      </c>
      <c r="AK36" s="120" t="str">
        <f t="shared" si="10"/>
        <v>_</v>
      </c>
      <c r="AL36" s="119"/>
      <c r="AM36" s="117">
        <f t="shared" si="11"/>
        <v>31.364999999999998</v>
      </c>
      <c r="AN36" s="120">
        <f t="shared" si="12"/>
        <v>0</v>
      </c>
      <c r="AO36" s="119"/>
      <c r="AS36" s="124"/>
    </row>
    <row r="37" spans="1:45">
      <c r="A37" s="7">
        <v>5</v>
      </c>
      <c r="B37" s="114" t="str">
        <f>VLOOKUP(A37,'Overzicht locaties'!C:D,2,0)</f>
        <v>ROC Campusbaan</v>
      </c>
      <c r="C37" s="95" t="s">
        <v>927</v>
      </c>
      <c r="D37" s="6" t="s">
        <v>1143</v>
      </c>
      <c r="E37" s="6"/>
      <c r="F37" s="95" t="s">
        <v>137</v>
      </c>
      <c r="G37" s="95" t="s">
        <v>293</v>
      </c>
      <c r="H37" s="95">
        <v>2</v>
      </c>
      <c r="I37" s="115" t="str">
        <f t="shared" si="0"/>
        <v>Sanitaire ruimte</v>
      </c>
      <c r="J37" s="95" t="s">
        <v>795</v>
      </c>
      <c r="K37" s="116">
        <v>3</v>
      </c>
      <c r="L37" s="115" t="str">
        <f t="shared" si="1"/>
        <v>Harde vloer zonder polymeer beschermlaag, met behandeling</v>
      </c>
      <c r="M37" s="118">
        <v>24</v>
      </c>
      <c r="N37" s="117">
        <f t="shared" si="13"/>
        <v>24</v>
      </c>
      <c r="O37" s="149">
        <f t="shared" si="14"/>
        <v>0</v>
      </c>
      <c r="P37" s="119"/>
      <c r="Q37" s="95" t="s">
        <v>305</v>
      </c>
      <c r="R37" s="95"/>
      <c r="S37" s="95"/>
      <c r="T37" s="95"/>
      <c r="U37" s="119"/>
      <c r="V37" s="114" t="str">
        <f t="shared" si="2"/>
        <v>Sanitair</v>
      </c>
      <c r="W37" s="114" t="str">
        <f t="shared" si="3"/>
        <v>AQL 4%</v>
      </c>
      <c r="X37" s="119"/>
      <c r="Y37" s="101">
        <v>100</v>
      </c>
      <c r="Z37" s="119"/>
      <c r="AA37" s="117">
        <f>IF(H37="nio","_",(N37/Y37)*VLOOKUP(Q37,Aanpassing_frequenties,3,0))*VLOOKUP(Q37,Aanpassing_frequenties,4,0)</f>
        <v>196.79999999999998</v>
      </c>
      <c r="AB37" s="120">
        <f t="shared" si="4"/>
        <v>0</v>
      </c>
      <c r="AC37" s="119"/>
      <c r="AD37" s="117" t="str">
        <f t="shared" si="5"/>
        <v>_</v>
      </c>
      <c r="AE37" s="120" t="str">
        <f t="shared" si="6"/>
        <v>_</v>
      </c>
      <c r="AF37" s="119"/>
      <c r="AG37" s="117" t="str">
        <f t="shared" si="7"/>
        <v>_</v>
      </c>
      <c r="AH37" s="120" t="str">
        <f t="shared" si="8"/>
        <v>_</v>
      </c>
      <c r="AI37" s="119"/>
      <c r="AJ37" s="117" t="str">
        <f t="shared" si="9"/>
        <v>_</v>
      </c>
      <c r="AK37" s="120" t="str">
        <f t="shared" si="10"/>
        <v>_</v>
      </c>
      <c r="AL37" s="119"/>
      <c r="AM37" s="117">
        <f t="shared" si="11"/>
        <v>196.79999999999998</v>
      </c>
      <c r="AN37" s="120">
        <f t="shared" si="12"/>
        <v>0</v>
      </c>
      <c r="AO37" s="119"/>
      <c r="AS37" s="124"/>
    </row>
    <row r="38" spans="1:45">
      <c r="A38" s="7">
        <v>5</v>
      </c>
      <c r="B38" s="114" t="str">
        <f>VLOOKUP(A38,'Overzicht locaties'!C:D,2,0)</f>
        <v>ROC Campusbaan</v>
      </c>
      <c r="C38" s="95" t="s">
        <v>927</v>
      </c>
      <c r="D38" s="6" t="s">
        <v>1144</v>
      </c>
      <c r="E38" s="6"/>
      <c r="F38" s="95" t="s">
        <v>137</v>
      </c>
      <c r="G38" s="95" t="s">
        <v>293</v>
      </c>
      <c r="H38" s="95">
        <v>2</v>
      </c>
      <c r="I38" s="115" t="str">
        <f t="shared" si="0"/>
        <v>Sanitaire ruimte</v>
      </c>
      <c r="J38" s="95" t="s">
        <v>795</v>
      </c>
      <c r="K38" s="116">
        <v>3</v>
      </c>
      <c r="L38" s="115" t="str">
        <f t="shared" si="1"/>
        <v>Harde vloer zonder polymeer beschermlaag, met behandeling</v>
      </c>
      <c r="M38" s="118">
        <v>24</v>
      </c>
      <c r="N38" s="117">
        <f t="shared" si="13"/>
        <v>24</v>
      </c>
      <c r="O38" s="149">
        <f t="shared" si="14"/>
        <v>0</v>
      </c>
      <c r="P38" s="119"/>
      <c r="Q38" s="95" t="s">
        <v>305</v>
      </c>
      <c r="R38" s="95"/>
      <c r="S38" s="95"/>
      <c r="T38" s="95"/>
      <c r="U38" s="119"/>
      <c r="V38" s="114" t="str">
        <f t="shared" si="2"/>
        <v>Sanitair</v>
      </c>
      <c r="W38" s="114" t="str">
        <f t="shared" si="3"/>
        <v>AQL 4%</v>
      </c>
      <c r="X38" s="119"/>
      <c r="Y38" s="101">
        <v>100</v>
      </c>
      <c r="Z38" s="119"/>
      <c r="AA38" s="117">
        <f>IF(H38="nio","_",(N38/Y38)*VLOOKUP(Q38,Aanpassing_frequenties,3,0))*VLOOKUP(Q38,Aanpassing_frequenties,4,0)</f>
        <v>196.79999999999998</v>
      </c>
      <c r="AB38" s="120">
        <f t="shared" si="4"/>
        <v>0</v>
      </c>
      <c r="AC38" s="119"/>
      <c r="AD38" s="117" t="str">
        <f t="shared" si="5"/>
        <v>_</v>
      </c>
      <c r="AE38" s="120" t="str">
        <f t="shared" si="6"/>
        <v>_</v>
      </c>
      <c r="AF38" s="119"/>
      <c r="AG38" s="117" t="str">
        <f t="shared" si="7"/>
        <v>_</v>
      </c>
      <c r="AH38" s="120" t="str">
        <f t="shared" si="8"/>
        <v>_</v>
      </c>
      <c r="AI38" s="119"/>
      <c r="AJ38" s="117" t="str">
        <f t="shared" si="9"/>
        <v>_</v>
      </c>
      <c r="AK38" s="120" t="str">
        <f t="shared" si="10"/>
        <v>_</v>
      </c>
      <c r="AL38" s="119"/>
      <c r="AM38" s="117">
        <f t="shared" si="11"/>
        <v>196.79999999999998</v>
      </c>
      <c r="AN38" s="120">
        <f t="shared" si="12"/>
        <v>0</v>
      </c>
      <c r="AO38" s="119"/>
      <c r="AS38" s="124"/>
    </row>
    <row r="39" spans="1:45">
      <c r="A39" s="7">
        <v>5</v>
      </c>
      <c r="B39" s="114" t="str">
        <f>VLOOKUP(A39,'Overzicht locaties'!C:D,2,0)</f>
        <v>ROC Campusbaan</v>
      </c>
      <c r="C39" s="95" t="s">
        <v>927</v>
      </c>
      <c r="D39" s="6" t="s">
        <v>1145</v>
      </c>
      <c r="E39" s="6"/>
      <c r="F39" s="95" t="s">
        <v>718</v>
      </c>
      <c r="G39" s="95" t="s">
        <v>293</v>
      </c>
      <c r="H39" s="95">
        <v>2</v>
      </c>
      <c r="I39" s="115" t="str">
        <f t="shared" si="0"/>
        <v>Sanitaire ruimte</v>
      </c>
      <c r="J39" s="95" t="s">
        <v>795</v>
      </c>
      <c r="K39" s="116">
        <v>3</v>
      </c>
      <c r="L39" s="115" t="str">
        <f t="shared" si="1"/>
        <v>Harde vloer zonder polymeer beschermlaag, met behandeling</v>
      </c>
      <c r="M39" s="118">
        <v>4</v>
      </c>
      <c r="N39" s="117">
        <f t="shared" si="13"/>
        <v>4</v>
      </c>
      <c r="O39" s="149">
        <f t="shared" si="14"/>
        <v>0</v>
      </c>
      <c r="P39" s="119"/>
      <c r="Q39" s="95" t="s">
        <v>305</v>
      </c>
      <c r="R39" s="95"/>
      <c r="S39" s="95"/>
      <c r="T39" s="95"/>
      <c r="U39" s="119"/>
      <c r="V39" s="114" t="str">
        <f t="shared" si="2"/>
        <v>Sanitair</v>
      </c>
      <c r="W39" s="114" t="str">
        <f t="shared" si="3"/>
        <v>AQL 4%</v>
      </c>
      <c r="X39" s="119"/>
      <c r="Y39" s="101">
        <v>100</v>
      </c>
      <c r="Z39" s="119"/>
      <c r="AA39" s="117">
        <f>IF(H39="nio","_",(N39/Y39)*VLOOKUP(Q39,Aanpassing_frequenties,3,0))*VLOOKUP(Q39,Aanpassing_frequenties,4,0)</f>
        <v>32.799999999999997</v>
      </c>
      <c r="AB39" s="120">
        <f t="shared" si="4"/>
        <v>0</v>
      </c>
      <c r="AC39" s="119"/>
      <c r="AD39" s="117" t="str">
        <f t="shared" si="5"/>
        <v>_</v>
      </c>
      <c r="AE39" s="120" t="str">
        <f t="shared" si="6"/>
        <v>_</v>
      </c>
      <c r="AF39" s="119"/>
      <c r="AG39" s="117" t="str">
        <f t="shared" si="7"/>
        <v>_</v>
      </c>
      <c r="AH39" s="120" t="str">
        <f t="shared" si="8"/>
        <v>_</v>
      </c>
      <c r="AI39" s="119"/>
      <c r="AJ39" s="117" t="str">
        <f t="shared" si="9"/>
        <v>_</v>
      </c>
      <c r="AK39" s="120" t="str">
        <f t="shared" si="10"/>
        <v>_</v>
      </c>
      <c r="AL39" s="119"/>
      <c r="AM39" s="117">
        <f t="shared" si="11"/>
        <v>32.799999999999997</v>
      </c>
      <c r="AN39" s="120">
        <f t="shared" si="12"/>
        <v>0</v>
      </c>
      <c r="AO39" s="119"/>
      <c r="AS39" s="124"/>
    </row>
    <row r="40" spans="1:45">
      <c r="A40" s="7">
        <v>5</v>
      </c>
      <c r="B40" s="114" t="str">
        <f>VLOOKUP(A40,'Overzicht locaties'!C:D,2,0)</f>
        <v>ROC Campusbaan</v>
      </c>
      <c r="C40" s="95" t="s">
        <v>927</v>
      </c>
      <c r="D40" s="6" t="s">
        <v>1146</v>
      </c>
      <c r="E40" s="6"/>
      <c r="F40" s="95" t="s">
        <v>957</v>
      </c>
      <c r="G40" s="95" t="s">
        <v>293</v>
      </c>
      <c r="H40" s="95">
        <v>3</v>
      </c>
      <c r="I40" s="115" t="str">
        <f t="shared" si="0"/>
        <v>Verkeersruimte / Garderobe / Wachtruimte</v>
      </c>
      <c r="J40" s="95" t="s">
        <v>795</v>
      </c>
      <c r="K40" s="116">
        <v>3</v>
      </c>
      <c r="L40" s="115" t="str">
        <f t="shared" si="1"/>
        <v>Harde vloer zonder polymeer beschermlaag, met behandeling</v>
      </c>
      <c r="M40" s="118">
        <v>24</v>
      </c>
      <c r="N40" s="117">
        <f t="shared" si="13"/>
        <v>24</v>
      </c>
      <c r="O40" s="149">
        <f t="shared" si="14"/>
        <v>0</v>
      </c>
      <c r="P40" s="119"/>
      <c r="Q40" s="95" t="s">
        <v>87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>IF(H40="nio","_",(N40/Y40)*VLOOKUP(Q40,Aanpassing_frequenties,3,0))*VLOOKUP(Q40,Aanpassing_frequenties,4,0)</f>
        <v>49.199999999999996</v>
      </c>
      <c r="AB40" s="120">
        <f t="shared" si="4"/>
        <v>0</v>
      </c>
      <c r="AC40" s="119"/>
      <c r="AD40" s="117" t="str">
        <f t="shared" si="5"/>
        <v>_</v>
      </c>
      <c r="AE40" s="120" t="str">
        <f t="shared" si="6"/>
        <v>_</v>
      </c>
      <c r="AF40" s="119"/>
      <c r="AG40" s="117" t="str">
        <f t="shared" si="7"/>
        <v>_</v>
      </c>
      <c r="AH40" s="120" t="str">
        <f t="shared" si="8"/>
        <v>_</v>
      </c>
      <c r="AI40" s="119"/>
      <c r="AJ40" s="117" t="str">
        <f t="shared" si="9"/>
        <v>_</v>
      </c>
      <c r="AK40" s="120" t="str">
        <f t="shared" si="10"/>
        <v>_</v>
      </c>
      <c r="AL40" s="119"/>
      <c r="AM40" s="117">
        <f t="shared" si="11"/>
        <v>49.199999999999996</v>
      </c>
      <c r="AN40" s="120">
        <f t="shared" si="12"/>
        <v>0</v>
      </c>
      <c r="AO40" s="119"/>
      <c r="AS40" s="124"/>
    </row>
    <row r="41" spans="1:45">
      <c r="A41" s="7">
        <v>5</v>
      </c>
      <c r="B41" s="114" t="str">
        <f>VLOOKUP(A41,'Overzicht locaties'!C:D,2,0)</f>
        <v>ROC Campusbaan</v>
      </c>
      <c r="C41" s="95" t="s">
        <v>927</v>
      </c>
      <c r="D41" s="6" t="s">
        <v>1147</v>
      </c>
      <c r="E41" s="6"/>
      <c r="F41" s="95" t="s">
        <v>804</v>
      </c>
      <c r="G41" s="95" t="s">
        <v>293</v>
      </c>
      <c r="H41" s="95">
        <v>3</v>
      </c>
      <c r="I41" s="115" t="str">
        <f t="shared" si="0"/>
        <v>Verkeersruimte / Garderobe / Wachtruimte</v>
      </c>
      <c r="J41" s="95" t="s">
        <v>694</v>
      </c>
      <c r="K41" s="116">
        <v>2</v>
      </c>
      <c r="L41" s="115" t="str">
        <f t="shared" si="1"/>
        <v>Harde vloeren zonder extra behandeling</v>
      </c>
      <c r="M41" s="118">
        <v>24</v>
      </c>
      <c r="N41" s="117">
        <f t="shared" si="13"/>
        <v>24</v>
      </c>
      <c r="O41" s="149">
        <f t="shared" si="14"/>
        <v>0</v>
      </c>
      <c r="P41" s="119"/>
      <c r="Q41" s="95" t="s">
        <v>87</v>
      </c>
      <c r="R41" s="95"/>
      <c r="S41" s="95"/>
      <c r="T41" s="95"/>
      <c r="U41" s="119"/>
      <c r="V41" s="114" t="str">
        <f t="shared" si="2"/>
        <v>Verkeer</v>
      </c>
      <c r="W41" s="114" t="str">
        <f t="shared" si="3"/>
        <v>AQL 7%</v>
      </c>
      <c r="X41" s="119"/>
      <c r="Y41" s="101">
        <v>100</v>
      </c>
      <c r="Z41" s="119"/>
      <c r="AA41" s="117">
        <f>IF(H41="nio","_",(N41/Y41)*VLOOKUP(Q41,Aanpassing_frequenties,3,0))*VLOOKUP(Q41,Aanpassing_frequenties,4,0)</f>
        <v>49.199999999999996</v>
      </c>
      <c r="AB41" s="120">
        <f t="shared" si="4"/>
        <v>0</v>
      </c>
      <c r="AC41" s="119"/>
      <c r="AD41" s="117" t="str">
        <f t="shared" si="5"/>
        <v>_</v>
      </c>
      <c r="AE41" s="120" t="str">
        <f t="shared" si="6"/>
        <v>_</v>
      </c>
      <c r="AF41" s="119"/>
      <c r="AG41" s="117" t="str">
        <f t="shared" si="7"/>
        <v>_</v>
      </c>
      <c r="AH41" s="120" t="str">
        <f t="shared" si="8"/>
        <v>_</v>
      </c>
      <c r="AI41" s="119"/>
      <c r="AJ41" s="117" t="str">
        <f t="shared" si="9"/>
        <v>_</v>
      </c>
      <c r="AK41" s="120" t="str">
        <f t="shared" si="10"/>
        <v>_</v>
      </c>
      <c r="AL41" s="119"/>
      <c r="AM41" s="117">
        <f t="shared" si="11"/>
        <v>49.199999999999996</v>
      </c>
      <c r="AN41" s="120">
        <f t="shared" si="12"/>
        <v>0</v>
      </c>
      <c r="AO41" s="119"/>
      <c r="AS41" s="124"/>
    </row>
    <row r="42" spans="1:45">
      <c r="A42" s="7">
        <v>5</v>
      </c>
      <c r="B42" s="114" t="str">
        <f>VLOOKUP(A42,'Overzicht locaties'!C:D,2,0)</f>
        <v>ROC Campusbaan</v>
      </c>
      <c r="C42" s="95" t="s">
        <v>927</v>
      </c>
      <c r="D42" s="6" t="s">
        <v>1148</v>
      </c>
      <c r="E42" s="6"/>
      <c r="F42" s="95" t="s">
        <v>229</v>
      </c>
      <c r="G42" s="95" t="s">
        <v>294</v>
      </c>
      <c r="H42" s="95">
        <v>3</v>
      </c>
      <c r="I42" s="115" t="str">
        <f t="shared" si="0"/>
        <v>Verkeersruimte / Garderobe / Wachtruimte</v>
      </c>
      <c r="J42" s="95" t="s">
        <v>297</v>
      </c>
      <c r="K42" s="116">
        <v>3</v>
      </c>
      <c r="L42" s="115" t="str">
        <f t="shared" si="1"/>
        <v>Harde vloer zonder polymeer beschermlaag, met behandeling</v>
      </c>
      <c r="M42" s="118">
        <v>23</v>
      </c>
      <c r="N42" s="117">
        <f t="shared" si="13"/>
        <v>23</v>
      </c>
      <c r="O42" s="149">
        <f t="shared" si="14"/>
        <v>0</v>
      </c>
      <c r="P42" s="119"/>
      <c r="Q42" s="95" t="s">
        <v>87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>IF(H42="nio","_",(N42/Y42)*VLOOKUP(Q42,Aanpassing_frequenties,3,0))*VLOOKUP(Q42,Aanpassing_frequenties,4,0)</f>
        <v>47.15</v>
      </c>
      <c r="AB42" s="120">
        <f t="shared" si="4"/>
        <v>0</v>
      </c>
      <c r="AC42" s="119"/>
      <c r="AD42" s="117" t="str">
        <f t="shared" si="5"/>
        <v>_</v>
      </c>
      <c r="AE42" s="120" t="str">
        <f t="shared" si="6"/>
        <v>_</v>
      </c>
      <c r="AF42" s="119"/>
      <c r="AG42" s="117" t="str">
        <f t="shared" si="7"/>
        <v>_</v>
      </c>
      <c r="AH42" s="120" t="str">
        <f t="shared" si="8"/>
        <v>_</v>
      </c>
      <c r="AI42" s="119"/>
      <c r="AJ42" s="117" t="str">
        <f t="shared" si="9"/>
        <v>_</v>
      </c>
      <c r="AK42" s="120" t="str">
        <f t="shared" si="10"/>
        <v>_</v>
      </c>
      <c r="AL42" s="119"/>
      <c r="AM42" s="117">
        <f t="shared" si="11"/>
        <v>47.15</v>
      </c>
      <c r="AN42" s="120">
        <f t="shared" si="12"/>
        <v>0</v>
      </c>
      <c r="AO42" s="119"/>
      <c r="AS42" s="124"/>
    </row>
    <row r="43" spans="1:45">
      <c r="A43" s="7">
        <v>5</v>
      </c>
      <c r="B43" s="114" t="str">
        <f>VLOOKUP(A43,'Overzicht locaties'!C:D,2,0)</f>
        <v>ROC Campusbaan</v>
      </c>
      <c r="C43" s="95" t="s">
        <v>927</v>
      </c>
      <c r="D43" s="6" t="s">
        <v>1149</v>
      </c>
      <c r="E43" s="6"/>
      <c r="F43" s="95" t="s">
        <v>958</v>
      </c>
      <c r="G43" s="95" t="s">
        <v>294</v>
      </c>
      <c r="H43" s="95">
        <v>6</v>
      </c>
      <c r="I43" s="115" t="str">
        <f t="shared" si="0"/>
        <v>Leslokalen theorie</v>
      </c>
      <c r="J43" s="95" t="s">
        <v>297</v>
      </c>
      <c r="K43" s="116">
        <v>3</v>
      </c>
      <c r="L43" s="115" t="str">
        <f t="shared" si="1"/>
        <v>Harde vloer zonder polymeer beschermlaag, met behandeling</v>
      </c>
      <c r="M43" s="118">
        <v>69</v>
      </c>
      <c r="N43" s="117">
        <f t="shared" si="13"/>
        <v>69</v>
      </c>
      <c r="O43" s="149">
        <f t="shared" si="14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>IF(H43="nio","_",(N43/Y43)*VLOOKUP(Q43,Aanpassing_frequenties,3,0))*VLOOKUP(Q43,Aanpassing_frequenties,4,0)</f>
        <v>141.44999999999999</v>
      </c>
      <c r="AB43" s="120">
        <f t="shared" si="4"/>
        <v>0</v>
      </c>
      <c r="AC43" s="119"/>
      <c r="AD43" s="117" t="str">
        <f t="shared" si="5"/>
        <v>_</v>
      </c>
      <c r="AE43" s="120" t="str">
        <f t="shared" si="6"/>
        <v>_</v>
      </c>
      <c r="AF43" s="119"/>
      <c r="AG43" s="117" t="str">
        <f t="shared" si="7"/>
        <v>_</v>
      </c>
      <c r="AH43" s="120" t="str">
        <f t="shared" si="8"/>
        <v>_</v>
      </c>
      <c r="AI43" s="119"/>
      <c r="AJ43" s="117" t="str">
        <f t="shared" si="9"/>
        <v>_</v>
      </c>
      <c r="AK43" s="120" t="str">
        <f t="shared" si="10"/>
        <v>_</v>
      </c>
      <c r="AL43" s="119"/>
      <c r="AM43" s="117">
        <f t="shared" si="11"/>
        <v>141.44999999999999</v>
      </c>
      <c r="AN43" s="120">
        <f t="shared" si="12"/>
        <v>0</v>
      </c>
      <c r="AO43" s="119"/>
      <c r="AS43" s="124"/>
    </row>
    <row r="44" spans="1:45">
      <c r="A44" s="7">
        <v>5</v>
      </c>
      <c r="B44" s="114" t="str">
        <f>VLOOKUP(A44,'Overzicht locaties'!C:D,2,0)</f>
        <v>ROC Campusbaan</v>
      </c>
      <c r="C44" s="95" t="s">
        <v>927</v>
      </c>
      <c r="D44" s="6" t="s">
        <v>1150</v>
      </c>
      <c r="E44" s="6"/>
      <c r="F44" s="95" t="s">
        <v>959</v>
      </c>
      <c r="G44" s="95" t="s">
        <v>293</v>
      </c>
      <c r="H44" s="95">
        <v>3</v>
      </c>
      <c r="I44" s="115" t="str">
        <f t="shared" si="0"/>
        <v>Verkeersruimte / Garderobe / Wachtruimte</v>
      </c>
      <c r="J44" s="95" t="s">
        <v>297</v>
      </c>
      <c r="K44" s="116">
        <v>3</v>
      </c>
      <c r="L44" s="115" t="str">
        <f t="shared" si="1"/>
        <v>Harde vloer zonder polymeer beschermlaag, met behandeling</v>
      </c>
      <c r="M44" s="118">
        <v>34</v>
      </c>
      <c r="N44" s="117">
        <f t="shared" si="13"/>
        <v>34</v>
      </c>
      <c r="O44" s="149">
        <f t="shared" si="14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>IF(H44="nio","_",(N44/Y44)*VLOOKUP(Q44,Aanpassing_frequenties,3,0))*VLOOKUP(Q44,Aanpassing_frequenties,4,0)</f>
        <v>69.7</v>
      </c>
      <c r="AB44" s="120">
        <f t="shared" si="4"/>
        <v>0</v>
      </c>
      <c r="AC44" s="119"/>
      <c r="AD44" s="117" t="str">
        <f t="shared" si="5"/>
        <v>_</v>
      </c>
      <c r="AE44" s="120" t="str">
        <f t="shared" si="6"/>
        <v>_</v>
      </c>
      <c r="AF44" s="119"/>
      <c r="AG44" s="117" t="str">
        <f t="shared" si="7"/>
        <v>_</v>
      </c>
      <c r="AH44" s="120" t="str">
        <f t="shared" si="8"/>
        <v>_</v>
      </c>
      <c r="AI44" s="119"/>
      <c r="AJ44" s="117" t="str">
        <f t="shared" si="9"/>
        <v>_</v>
      </c>
      <c r="AK44" s="120" t="str">
        <f t="shared" si="10"/>
        <v>_</v>
      </c>
      <c r="AL44" s="119"/>
      <c r="AM44" s="117">
        <f t="shared" si="11"/>
        <v>69.7</v>
      </c>
      <c r="AN44" s="120">
        <f t="shared" si="12"/>
        <v>0</v>
      </c>
      <c r="AO44" s="119"/>
      <c r="AS44" s="124"/>
    </row>
    <row r="45" spans="1:45">
      <c r="A45" s="7">
        <v>5</v>
      </c>
      <c r="B45" s="114" t="str">
        <f>VLOOKUP(A45,'Overzicht locaties'!C:D,2,0)</f>
        <v>ROC Campusbaan</v>
      </c>
      <c r="C45" s="95" t="s">
        <v>927</v>
      </c>
      <c r="D45" s="6" t="s">
        <v>1151</v>
      </c>
      <c r="E45" s="6"/>
      <c r="F45" s="95" t="s">
        <v>960</v>
      </c>
      <c r="G45" s="95" t="s">
        <v>294</v>
      </c>
      <c r="H45" s="95">
        <v>4</v>
      </c>
      <c r="I45" s="115" t="str">
        <f t="shared" si="0"/>
        <v>Kleedruimte/ douche</v>
      </c>
      <c r="J45" s="95" t="s">
        <v>297</v>
      </c>
      <c r="K45" s="116">
        <v>3</v>
      </c>
      <c r="L45" s="115" t="str">
        <f t="shared" si="1"/>
        <v>Harde vloer zonder polymeer beschermlaag, met behandeling</v>
      </c>
      <c r="M45" s="118">
        <v>20</v>
      </c>
      <c r="N45" s="117">
        <f t="shared" si="13"/>
        <v>20</v>
      </c>
      <c r="O45" s="149">
        <f t="shared" si="14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>IF(H45="nio","_",(N45/Y45)*VLOOKUP(Q45,Aanpassing_frequenties,3,0))*VLOOKUP(Q45,Aanpassing_frequenties,4,0)</f>
        <v>41</v>
      </c>
      <c r="AB45" s="120">
        <f t="shared" si="4"/>
        <v>0</v>
      </c>
      <c r="AC45" s="119"/>
      <c r="AD45" s="117" t="str">
        <f t="shared" si="5"/>
        <v>_</v>
      </c>
      <c r="AE45" s="120" t="str">
        <f t="shared" si="6"/>
        <v>_</v>
      </c>
      <c r="AF45" s="119"/>
      <c r="AG45" s="117" t="str">
        <f t="shared" si="7"/>
        <v>_</v>
      </c>
      <c r="AH45" s="120" t="str">
        <f t="shared" si="8"/>
        <v>_</v>
      </c>
      <c r="AI45" s="119"/>
      <c r="AJ45" s="117" t="str">
        <f t="shared" si="9"/>
        <v>_</v>
      </c>
      <c r="AK45" s="120" t="str">
        <f t="shared" si="10"/>
        <v>_</v>
      </c>
      <c r="AL45" s="119"/>
      <c r="AM45" s="117">
        <f t="shared" si="11"/>
        <v>41</v>
      </c>
      <c r="AN45" s="120">
        <f t="shared" si="12"/>
        <v>0</v>
      </c>
      <c r="AO45" s="119"/>
      <c r="AS45" s="124"/>
    </row>
    <row r="46" spans="1:45">
      <c r="A46" s="7">
        <v>5</v>
      </c>
      <c r="B46" s="114" t="str">
        <f>VLOOKUP(A46,'Overzicht locaties'!C:D,2,0)</f>
        <v>ROC Campusbaan</v>
      </c>
      <c r="C46" s="95" t="s">
        <v>927</v>
      </c>
      <c r="D46" s="6" t="s">
        <v>1152</v>
      </c>
      <c r="E46" s="6"/>
      <c r="F46" s="95" t="s">
        <v>961</v>
      </c>
      <c r="G46" s="95" t="s">
        <v>293</v>
      </c>
      <c r="H46" s="95">
        <v>7</v>
      </c>
      <c r="I46" s="115" t="str">
        <f t="shared" si="0"/>
        <v>Leslokalen praktijk</v>
      </c>
      <c r="J46" s="95" t="s">
        <v>1574</v>
      </c>
      <c r="K46" s="116">
        <v>1</v>
      </c>
      <c r="L46" s="115" t="str">
        <f t="shared" si="1"/>
        <v>Vloerafwerking met polymeer beschermlaag</v>
      </c>
      <c r="M46" s="118">
        <v>271</v>
      </c>
      <c r="N46" s="117">
        <f t="shared" si="13"/>
        <v>271</v>
      </c>
      <c r="O46" s="149">
        <f t="shared" si="14"/>
        <v>0</v>
      </c>
      <c r="P46" s="119"/>
      <c r="Q46" s="95" t="s">
        <v>95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>IF(H46="nio","_",(N46/Y46)*VLOOKUP(Q46,Aanpassing_frequenties,3,0))*VLOOKUP(Q46,Aanpassing_frequenties,4,0)</f>
        <v>111.11</v>
      </c>
      <c r="AB46" s="120">
        <f t="shared" si="4"/>
        <v>0</v>
      </c>
      <c r="AC46" s="119"/>
      <c r="AD46" s="117" t="str">
        <f t="shared" si="5"/>
        <v>_</v>
      </c>
      <c r="AE46" s="120" t="str">
        <f t="shared" si="6"/>
        <v>_</v>
      </c>
      <c r="AF46" s="119"/>
      <c r="AG46" s="117" t="str">
        <f t="shared" si="7"/>
        <v>_</v>
      </c>
      <c r="AH46" s="120" t="str">
        <f t="shared" si="8"/>
        <v>_</v>
      </c>
      <c r="AI46" s="119"/>
      <c r="AJ46" s="117" t="str">
        <f t="shared" si="9"/>
        <v>_</v>
      </c>
      <c r="AK46" s="120" t="str">
        <f t="shared" si="10"/>
        <v>_</v>
      </c>
      <c r="AL46" s="119"/>
      <c r="AM46" s="117">
        <f t="shared" si="11"/>
        <v>111.11</v>
      </c>
      <c r="AN46" s="120">
        <f t="shared" si="12"/>
        <v>0</v>
      </c>
      <c r="AO46" s="119"/>
      <c r="AS46" s="124"/>
    </row>
    <row r="47" spans="1:45">
      <c r="A47" s="7">
        <v>5</v>
      </c>
      <c r="B47" s="114" t="str">
        <f>VLOOKUP(A47,'Overzicht locaties'!C:D,2,0)</f>
        <v>ROC Campusbaan</v>
      </c>
      <c r="C47" s="95" t="s">
        <v>927</v>
      </c>
      <c r="D47" s="6" t="s">
        <v>1153</v>
      </c>
      <c r="E47" s="6"/>
      <c r="F47" s="95" t="s">
        <v>962</v>
      </c>
      <c r="G47" s="95" t="s">
        <v>294</v>
      </c>
      <c r="H47" s="95">
        <v>7</v>
      </c>
      <c r="I47" s="115" t="str">
        <f t="shared" si="0"/>
        <v>Leslokalen praktijk</v>
      </c>
      <c r="J47" s="95" t="s">
        <v>297</v>
      </c>
      <c r="K47" s="116">
        <v>3</v>
      </c>
      <c r="L47" s="115" t="str">
        <f t="shared" si="1"/>
        <v>Harde vloer zonder polymeer beschermlaag, met behandeling</v>
      </c>
      <c r="M47" s="118">
        <v>100</v>
      </c>
      <c r="N47" s="117">
        <f t="shared" si="13"/>
        <v>100</v>
      </c>
      <c r="O47" s="149">
        <f t="shared" si="14"/>
        <v>0</v>
      </c>
      <c r="P47" s="119"/>
      <c r="Q47" s="95" t="s">
        <v>95</v>
      </c>
      <c r="R47" s="95"/>
      <c r="S47" s="95"/>
      <c r="T47" s="95"/>
      <c r="U47" s="119"/>
      <c r="V47" s="114" t="str">
        <f t="shared" si="2"/>
        <v>Les</v>
      </c>
      <c r="W47" s="114" t="str">
        <f t="shared" si="3"/>
        <v>AQL 7%</v>
      </c>
      <c r="X47" s="119"/>
      <c r="Y47" s="101">
        <v>100</v>
      </c>
      <c r="Z47" s="119"/>
      <c r="AA47" s="117">
        <f>IF(H47="nio","_",(N47/Y47)*VLOOKUP(Q47,Aanpassing_frequenties,3,0))*VLOOKUP(Q47,Aanpassing_frequenties,4,0)</f>
        <v>41</v>
      </c>
      <c r="AB47" s="120">
        <f t="shared" si="4"/>
        <v>0</v>
      </c>
      <c r="AC47" s="119"/>
      <c r="AD47" s="117" t="str">
        <f t="shared" si="5"/>
        <v>_</v>
      </c>
      <c r="AE47" s="120" t="str">
        <f t="shared" si="6"/>
        <v>_</v>
      </c>
      <c r="AF47" s="119"/>
      <c r="AG47" s="117" t="str">
        <f t="shared" si="7"/>
        <v>_</v>
      </c>
      <c r="AH47" s="120" t="str">
        <f t="shared" si="8"/>
        <v>_</v>
      </c>
      <c r="AI47" s="119"/>
      <c r="AJ47" s="117" t="str">
        <f t="shared" si="9"/>
        <v>_</v>
      </c>
      <c r="AK47" s="120" t="str">
        <f t="shared" si="10"/>
        <v>_</v>
      </c>
      <c r="AL47" s="119"/>
      <c r="AM47" s="117">
        <f t="shared" si="11"/>
        <v>41</v>
      </c>
      <c r="AN47" s="120">
        <f t="shared" si="12"/>
        <v>0</v>
      </c>
      <c r="AO47" s="119"/>
      <c r="AS47" s="124"/>
    </row>
    <row r="48" spans="1:45">
      <c r="A48" s="7">
        <v>5</v>
      </c>
      <c r="B48" s="114" t="str">
        <f>VLOOKUP(A48,'Overzicht locaties'!C:D,2,0)</f>
        <v>ROC Campusbaan</v>
      </c>
      <c r="C48" s="95" t="s">
        <v>927</v>
      </c>
      <c r="D48" s="6" t="s">
        <v>1154</v>
      </c>
      <c r="E48" s="6"/>
      <c r="F48" s="95" t="s">
        <v>963</v>
      </c>
      <c r="G48" s="95" t="s">
        <v>294</v>
      </c>
      <c r="H48" s="95">
        <v>7</v>
      </c>
      <c r="I48" s="115" t="str">
        <f t="shared" si="0"/>
        <v>Leslokalen praktijk</v>
      </c>
      <c r="J48" s="95" t="s">
        <v>297</v>
      </c>
      <c r="K48" s="116">
        <v>3</v>
      </c>
      <c r="L48" s="115" t="str">
        <f t="shared" si="1"/>
        <v>Harde vloer zonder polymeer beschermlaag, met behandeling</v>
      </c>
      <c r="M48" s="118">
        <v>107</v>
      </c>
      <c r="N48" s="117">
        <f t="shared" si="13"/>
        <v>107</v>
      </c>
      <c r="O48" s="149">
        <f t="shared" si="14"/>
        <v>0</v>
      </c>
      <c r="P48" s="119"/>
      <c r="Q48" s="95" t="s">
        <v>95</v>
      </c>
      <c r="R48" s="95"/>
      <c r="S48" s="95"/>
      <c r="T48" s="95"/>
      <c r="U48" s="119"/>
      <c r="V48" s="114" t="str">
        <f t="shared" si="2"/>
        <v>Les</v>
      </c>
      <c r="W48" s="114" t="str">
        <f t="shared" si="3"/>
        <v>AQL 7%</v>
      </c>
      <c r="X48" s="119"/>
      <c r="Y48" s="101">
        <v>100</v>
      </c>
      <c r="Z48" s="119"/>
      <c r="AA48" s="117">
        <f>IF(H48="nio","_",(N48/Y48)*VLOOKUP(Q48,Aanpassing_frequenties,3,0))*VLOOKUP(Q48,Aanpassing_frequenties,4,0)</f>
        <v>43.870000000000005</v>
      </c>
      <c r="AB48" s="120">
        <f t="shared" si="4"/>
        <v>0</v>
      </c>
      <c r="AC48" s="119"/>
      <c r="AD48" s="117" t="str">
        <f t="shared" si="5"/>
        <v>_</v>
      </c>
      <c r="AE48" s="120" t="str">
        <f t="shared" si="6"/>
        <v>_</v>
      </c>
      <c r="AF48" s="119"/>
      <c r="AG48" s="117" t="str">
        <f t="shared" si="7"/>
        <v>_</v>
      </c>
      <c r="AH48" s="120" t="str">
        <f t="shared" si="8"/>
        <v>_</v>
      </c>
      <c r="AI48" s="119"/>
      <c r="AJ48" s="117" t="str">
        <f t="shared" si="9"/>
        <v>_</v>
      </c>
      <c r="AK48" s="120" t="str">
        <f t="shared" si="10"/>
        <v>_</v>
      </c>
      <c r="AL48" s="119"/>
      <c r="AM48" s="117">
        <f t="shared" si="11"/>
        <v>43.870000000000005</v>
      </c>
      <c r="AN48" s="120">
        <f t="shared" si="12"/>
        <v>0</v>
      </c>
      <c r="AO48" s="119"/>
      <c r="AS48" s="124"/>
    </row>
    <row r="49" spans="1:45">
      <c r="A49" s="7">
        <v>5</v>
      </c>
      <c r="B49" s="114" t="str">
        <f>VLOOKUP(A49,'Overzicht locaties'!C:D,2,0)</f>
        <v>ROC Campusbaan</v>
      </c>
      <c r="C49" s="95" t="s">
        <v>927</v>
      </c>
      <c r="D49" s="6" t="s">
        <v>1155</v>
      </c>
      <c r="E49" s="6"/>
      <c r="F49" s="95" t="s">
        <v>964</v>
      </c>
      <c r="G49" s="95" t="s">
        <v>293</v>
      </c>
      <c r="H49" s="95">
        <v>7</v>
      </c>
      <c r="I49" s="115" t="str">
        <f t="shared" si="0"/>
        <v>Leslokalen praktijk</v>
      </c>
      <c r="J49" s="95" t="s">
        <v>795</v>
      </c>
      <c r="K49" s="116">
        <v>3</v>
      </c>
      <c r="L49" s="115" t="str">
        <f t="shared" si="1"/>
        <v>Harde vloer zonder polymeer beschermlaag, met behandeling</v>
      </c>
      <c r="M49" s="118">
        <v>165</v>
      </c>
      <c r="N49" s="117">
        <f t="shared" si="13"/>
        <v>165</v>
      </c>
      <c r="O49" s="149">
        <f t="shared" si="14"/>
        <v>0</v>
      </c>
      <c r="P49" s="119"/>
      <c r="Q49" s="95" t="s">
        <v>95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>IF(H49="nio","_",(N49/Y49)*VLOOKUP(Q49,Aanpassing_frequenties,3,0))*VLOOKUP(Q49,Aanpassing_frequenties,4,0)</f>
        <v>67.649999999999991</v>
      </c>
      <c r="AB49" s="120">
        <f t="shared" si="4"/>
        <v>0</v>
      </c>
      <c r="AC49" s="119"/>
      <c r="AD49" s="117" t="str">
        <f t="shared" si="5"/>
        <v>_</v>
      </c>
      <c r="AE49" s="120" t="str">
        <f t="shared" si="6"/>
        <v>_</v>
      </c>
      <c r="AF49" s="119"/>
      <c r="AG49" s="117" t="str">
        <f t="shared" si="7"/>
        <v>_</v>
      </c>
      <c r="AH49" s="120" t="str">
        <f t="shared" si="8"/>
        <v>_</v>
      </c>
      <c r="AI49" s="119"/>
      <c r="AJ49" s="117" t="str">
        <f t="shared" si="9"/>
        <v>_</v>
      </c>
      <c r="AK49" s="120" t="str">
        <f t="shared" si="10"/>
        <v>_</v>
      </c>
      <c r="AL49" s="119"/>
      <c r="AM49" s="117">
        <f t="shared" si="11"/>
        <v>67.649999999999991</v>
      </c>
      <c r="AN49" s="120">
        <f t="shared" si="12"/>
        <v>0</v>
      </c>
      <c r="AO49" s="119"/>
      <c r="AS49" s="124"/>
    </row>
    <row r="50" spans="1:45">
      <c r="A50" s="7">
        <v>5</v>
      </c>
      <c r="B50" s="114" t="str">
        <f>VLOOKUP(A50,'Overzicht locaties'!C:D,2,0)</f>
        <v>ROC Campusbaan</v>
      </c>
      <c r="C50" s="95" t="s">
        <v>927</v>
      </c>
      <c r="D50" s="6" t="s">
        <v>1156</v>
      </c>
      <c r="E50" s="6"/>
      <c r="F50" s="95" t="s">
        <v>965</v>
      </c>
      <c r="G50" s="95" t="s">
        <v>293</v>
      </c>
      <c r="H50" s="95">
        <v>3</v>
      </c>
      <c r="I50" s="115" t="str">
        <f t="shared" si="0"/>
        <v>Verkeersruimte / Garderobe / Wachtruimte</v>
      </c>
      <c r="J50" s="95" t="s">
        <v>795</v>
      </c>
      <c r="K50" s="116">
        <v>3</v>
      </c>
      <c r="L50" s="115" t="str">
        <f t="shared" si="1"/>
        <v>Harde vloer zonder polymeer beschermlaag, met behandeling</v>
      </c>
      <c r="M50" s="118">
        <v>400</v>
      </c>
      <c r="N50" s="117">
        <f t="shared" si="13"/>
        <v>400</v>
      </c>
      <c r="O50" s="149">
        <f t="shared" si="14"/>
        <v>0</v>
      </c>
      <c r="P50" s="119"/>
      <c r="Q50" s="95" t="s">
        <v>87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>IF(H50="nio","_",(N50/Y50)*VLOOKUP(Q50,Aanpassing_frequenties,3,0))*VLOOKUP(Q50,Aanpassing_frequenties,4,0)</f>
        <v>820</v>
      </c>
      <c r="AB50" s="120">
        <f t="shared" si="4"/>
        <v>0</v>
      </c>
      <c r="AC50" s="119"/>
      <c r="AD50" s="117" t="str">
        <f t="shared" si="5"/>
        <v>_</v>
      </c>
      <c r="AE50" s="120" t="str">
        <f t="shared" si="6"/>
        <v>_</v>
      </c>
      <c r="AF50" s="119"/>
      <c r="AG50" s="117" t="str">
        <f t="shared" si="7"/>
        <v>_</v>
      </c>
      <c r="AH50" s="120" t="str">
        <f t="shared" si="8"/>
        <v>_</v>
      </c>
      <c r="AI50" s="119"/>
      <c r="AJ50" s="117" t="str">
        <f t="shared" si="9"/>
        <v>_</v>
      </c>
      <c r="AK50" s="120" t="str">
        <f t="shared" si="10"/>
        <v>_</v>
      </c>
      <c r="AL50" s="119"/>
      <c r="AM50" s="117">
        <f t="shared" si="11"/>
        <v>820</v>
      </c>
      <c r="AN50" s="120">
        <f t="shared" si="12"/>
        <v>0</v>
      </c>
      <c r="AO50" s="119"/>
      <c r="AS50" s="124"/>
    </row>
    <row r="51" spans="1:45">
      <c r="A51" s="7">
        <v>5</v>
      </c>
      <c r="B51" s="114" t="str">
        <f>VLOOKUP(A51,'Overzicht locaties'!C:D,2,0)</f>
        <v>ROC Campusbaan</v>
      </c>
      <c r="C51" s="95" t="s">
        <v>927</v>
      </c>
      <c r="D51" s="6" t="s">
        <v>1156</v>
      </c>
      <c r="E51" s="6"/>
      <c r="F51" s="95" t="s">
        <v>966</v>
      </c>
      <c r="G51" s="95" t="s">
        <v>293</v>
      </c>
      <c r="H51" s="95">
        <v>3</v>
      </c>
      <c r="I51" s="115" t="str">
        <f t="shared" si="0"/>
        <v>Verkeersruimte / Garderobe / Wachtruimte</v>
      </c>
      <c r="J51" s="95" t="s">
        <v>795</v>
      </c>
      <c r="K51" s="116">
        <v>3</v>
      </c>
      <c r="L51" s="115" t="str">
        <f t="shared" si="1"/>
        <v>Harde vloer zonder polymeer beschermlaag, met behandeling</v>
      </c>
      <c r="M51" s="118">
        <v>145</v>
      </c>
      <c r="N51" s="117">
        <f t="shared" si="13"/>
        <v>145</v>
      </c>
      <c r="O51" s="149">
        <f t="shared" si="14"/>
        <v>0</v>
      </c>
      <c r="P51" s="119"/>
      <c r="Q51" s="95" t="s">
        <v>87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>IF(H51="nio","_",(N51/Y51)*VLOOKUP(Q51,Aanpassing_frequenties,3,0))*VLOOKUP(Q51,Aanpassing_frequenties,4,0)</f>
        <v>297.25</v>
      </c>
      <c r="AB51" s="120">
        <f t="shared" si="4"/>
        <v>0</v>
      </c>
      <c r="AC51" s="119"/>
      <c r="AD51" s="117" t="str">
        <f t="shared" si="5"/>
        <v>_</v>
      </c>
      <c r="AE51" s="120" t="str">
        <f t="shared" si="6"/>
        <v>_</v>
      </c>
      <c r="AF51" s="119"/>
      <c r="AG51" s="117" t="str">
        <f t="shared" si="7"/>
        <v>_</v>
      </c>
      <c r="AH51" s="120" t="str">
        <f t="shared" si="8"/>
        <v>_</v>
      </c>
      <c r="AI51" s="119"/>
      <c r="AJ51" s="117" t="str">
        <f t="shared" si="9"/>
        <v>_</v>
      </c>
      <c r="AK51" s="120" t="str">
        <f t="shared" si="10"/>
        <v>_</v>
      </c>
      <c r="AL51" s="119"/>
      <c r="AM51" s="117">
        <f t="shared" si="11"/>
        <v>297.25</v>
      </c>
      <c r="AN51" s="120">
        <f t="shared" si="12"/>
        <v>0</v>
      </c>
      <c r="AO51" s="119"/>
      <c r="AS51" s="124"/>
    </row>
    <row r="52" spans="1:45">
      <c r="A52" s="7">
        <v>5</v>
      </c>
      <c r="B52" s="114" t="str">
        <f>VLOOKUP(A52,'Overzicht locaties'!C:D,2,0)</f>
        <v>ROC Campusbaan</v>
      </c>
      <c r="C52" s="95" t="s">
        <v>927</v>
      </c>
      <c r="D52" s="6" t="s">
        <v>1157</v>
      </c>
      <c r="E52" s="6"/>
      <c r="F52" s="95" t="s">
        <v>967</v>
      </c>
      <c r="G52" s="95" t="s">
        <v>293</v>
      </c>
      <c r="H52" s="95">
        <v>3</v>
      </c>
      <c r="I52" s="115" t="str">
        <f t="shared" si="0"/>
        <v>Verkeersruimte / Garderobe / Wachtruimte</v>
      </c>
      <c r="J52" s="95" t="s">
        <v>795</v>
      </c>
      <c r="K52" s="116">
        <v>3</v>
      </c>
      <c r="L52" s="115" t="str">
        <f t="shared" si="1"/>
        <v>Harde vloer zonder polymeer beschermlaag, met behandeling</v>
      </c>
      <c r="M52" s="118">
        <v>350</v>
      </c>
      <c r="N52" s="117">
        <f t="shared" si="13"/>
        <v>350</v>
      </c>
      <c r="O52" s="149">
        <f t="shared" si="14"/>
        <v>0</v>
      </c>
      <c r="P52" s="119"/>
      <c r="Q52" s="95" t="s">
        <v>87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>IF(H52="nio","_",(N52/Y52)*VLOOKUP(Q52,Aanpassing_frequenties,3,0))*VLOOKUP(Q52,Aanpassing_frequenties,4,0)</f>
        <v>717.5</v>
      </c>
      <c r="AB52" s="120">
        <f t="shared" si="4"/>
        <v>0</v>
      </c>
      <c r="AC52" s="119"/>
      <c r="AD52" s="117" t="str">
        <f t="shared" si="5"/>
        <v>_</v>
      </c>
      <c r="AE52" s="120" t="str">
        <f t="shared" si="6"/>
        <v>_</v>
      </c>
      <c r="AF52" s="119"/>
      <c r="AG52" s="117" t="str">
        <f t="shared" si="7"/>
        <v>_</v>
      </c>
      <c r="AH52" s="120" t="str">
        <f t="shared" si="8"/>
        <v>_</v>
      </c>
      <c r="AI52" s="119"/>
      <c r="AJ52" s="117" t="str">
        <f t="shared" si="9"/>
        <v>_</v>
      </c>
      <c r="AK52" s="120" t="str">
        <f t="shared" si="10"/>
        <v>_</v>
      </c>
      <c r="AL52" s="119"/>
      <c r="AM52" s="117">
        <f t="shared" si="11"/>
        <v>717.5</v>
      </c>
      <c r="AN52" s="120">
        <f t="shared" si="12"/>
        <v>0</v>
      </c>
      <c r="AO52" s="119"/>
      <c r="AS52" s="124"/>
    </row>
    <row r="53" spans="1:45">
      <c r="A53" s="7">
        <v>5</v>
      </c>
      <c r="B53" s="114" t="str">
        <f>VLOOKUP(A53,'Overzicht locaties'!C:D,2,0)</f>
        <v>ROC Campusbaan</v>
      </c>
      <c r="C53" s="95" t="s">
        <v>928</v>
      </c>
      <c r="D53" s="6" t="s">
        <v>1158</v>
      </c>
      <c r="E53" s="6"/>
      <c r="F53" s="95" t="s">
        <v>968</v>
      </c>
      <c r="G53" s="95" t="s">
        <v>293</v>
      </c>
      <c r="H53" s="95">
        <v>3</v>
      </c>
      <c r="I53" s="115" t="str">
        <f t="shared" si="0"/>
        <v>Verkeersruimte / Garderobe / Wachtruimte</v>
      </c>
      <c r="J53" s="95" t="s">
        <v>795</v>
      </c>
      <c r="K53" s="116">
        <v>3</v>
      </c>
      <c r="L53" s="115" t="str">
        <f t="shared" si="1"/>
        <v>Harde vloer zonder polymeer beschermlaag, met behandeling</v>
      </c>
      <c r="M53" s="118">
        <v>946</v>
      </c>
      <c r="N53" s="117">
        <f t="shared" si="13"/>
        <v>946</v>
      </c>
      <c r="O53" s="149">
        <f t="shared" si="14"/>
        <v>0</v>
      </c>
      <c r="P53" s="119"/>
      <c r="Q53" s="95" t="s">
        <v>87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>IF(H53="nio","_",(N53/Y53)*VLOOKUP(Q53,Aanpassing_frequenties,3,0))*VLOOKUP(Q53,Aanpassing_frequenties,4,0)</f>
        <v>1939.3000000000002</v>
      </c>
      <c r="AB53" s="120">
        <f t="shared" si="4"/>
        <v>0</v>
      </c>
      <c r="AC53" s="119"/>
      <c r="AD53" s="117" t="str">
        <f t="shared" si="5"/>
        <v>_</v>
      </c>
      <c r="AE53" s="120" t="str">
        <f t="shared" si="6"/>
        <v>_</v>
      </c>
      <c r="AF53" s="119"/>
      <c r="AG53" s="117" t="str">
        <f t="shared" si="7"/>
        <v>_</v>
      </c>
      <c r="AH53" s="120" t="str">
        <f t="shared" si="8"/>
        <v>_</v>
      </c>
      <c r="AI53" s="119"/>
      <c r="AJ53" s="117" t="str">
        <f t="shared" si="9"/>
        <v>_</v>
      </c>
      <c r="AK53" s="120" t="str">
        <f t="shared" si="10"/>
        <v>_</v>
      </c>
      <c r="AL53" s="119"/>
      <c r="AM53" s="117">
        <f t="shared" si="11"/>
        <v>1939.3000000000002</v>
      </c>
      <c r="AN53" s="120">
        <f t="shared" si="12"/>
        <v>0</v>
      </c>
      <c r="AO53" s="119"/>
      <c r="AS53" s="124"/>
    </row>
    <row r="54" spans="1:45">
      <c r="A54" s="7">
        <v>5</v>
      </c>
      <c r="B54" s="114" t="str">
        <f>VLOOKUP(A54,'Overzicht locaties'!C:D,2,0)</f>
        <v>ROC Campusbaan</v>
      </c>
      <c r="C54" s="95" t="s">
        <v>929</v>
      </c>
      <c r="D54" s="6" t="s">
        <v>1159</v>
      </c>
      <c r="E54" s="6"/>
      <c r="F54" s="95" t="s">
        <v>136</v>
      </c>
      <c r="G54" s="95" t="s">
        <v>293</v>
      </c>
      <c r="H54" s="95">
        <v>3</v>
      </c>
      <c r="I54" s="115" t="str">
        <f t="shared" si="0"/>
        <v>Verkeersruimte / Garderobe / Wachtruimte</v>
      </c>
      <c r="J54" s="95" t="s">
        <v>297</v>
      </c>
      <c r="K54" s="116">
        <v>3</v>
      </c>
      <c r="L54" s="115" t="str">
        <f t="shared" si="1"/>
        <v>Harde vloer zonder polymeer beschermlaag, met behandeling</v>
      </c>
      <c r="M54" s="118">
        <v>55</v>
      </c>
      <c r="N54" s="117">
        <f t="shared" si="13"/>
        <v>55</v>
      </c>
      <c r="O54" s="149">
        <f t="shared" si="14"/>
        <v>0</v>
      </c>
      <c r="P54" s="119"/>
      <c r="Q54" s="95" t="s">
        <v>87</v>
      </c>
      <c r="R54" s="95"/>
      <c r="S54" s="95"/>
      <c r="T54" s="95"/>
      <c r="U54" s="119"/>
      <c r="V54" s="114" t="str">
        <f t="shared" si="2"/>
        <v>Verkeer</v>
      </c>
      <c r="W54" s="114" t="str">
        <f t="shared" si="3"/>
        <v>AQL 7%</v>
      </c>
      <c r="X54" s="119"/>
      <c r="Y54" s="101">
        <v>100</v>
      </c>
      <c r="Z54" s="119"/>
      <c r="AA54" s="117">
        <f>IF(H54="nio","_",(N54/Y54)*VLOOKUP(Q54,Aanpassing_frequenties,3,0))*VLOOKUP(Q54,Aanpassing_frequenties,4,0)</f>
        <v>112.75000000000001</v>
      </c>
      <c r="AB54" s="120">
        <f t="shared" si="4"/>
        <v>0</v>
      </c>
      <c r="AC54" s="119"/>
      <c r="AD54" s="117" t="str">
        <f t="shared" si="5"/>
        <v>_</v>
      </c>
      <c r="AE54" s="120" t="str">
        <f t="shared" si="6"/>
        <v>_</v>
      </c>
      <c r="AF54" s="119"/>
      <c r="AG54" s="117" t="str">
        <f t="shared" si="7"/>
        <v>_</v>
      </c>
      <c r="AH54" s="120" t="str">
        <f t="shared" si="8"/>
        <v>_</v>
      </c>
      <c r="AI54" s="119"/>
      <c r="AJ54" s="117" t="str">
        <f t="shared" si="9"/>
        <v>_</v>
      </c>
      <c r="AK54" s="120" t="str">
        <f t="shared" si="10"/>
        <v>_</v>
      </c>
      <c r="AL54" s="119"/>
      <c r="AM54" s="117">
        <f t="shared" si="11"/>
        <v>112.75000000000001</v>
      </c>
      <c r="AN54" s="120">
        <f t="shared" si="12"/>
        <v>0</v>
      </c>
      <c r="AO54" s="119"/>
      <c r="AS54" s="124"/>
    </row>
    <row r="55" spans="1:45">
      <c r="A55" s="7">
        <v>5</v>
      </c>
      <c r="B55" s="114" t="str">
        <f>VLOOKUP(A55,'Overzicht locaties'!C:D,2,0)</f>
        <v>ROC Campusbaan</v>
      </c>
      <c r="C55" s="95" t="s">
        <v>929</v>
      </c>
      <c r="D55" s="6" t="s">
        <v>1160</v>
      </c>
      <c r="E55" s="6"/>
      <c r="F55" s="95" t="s">
        <v>955</v>
      </c>
      <c r="G55" s="95" t="s">
        <v>294</v>
      </c>
      <c r="H55" s="95">
        <v>1</v>
      </c>
      <c r="I55" s="115" t="str">
        <f t="shared" si="0"/>
        <v xml:space="preserve">Kantoorruimte / vergaderruimte </v>
      </c>
      <c r="J55" s="95" t="s">
        <v>6</v>
      </c>
      <c r="K55" s="116">
        <v>4</v>
      </c>
      <c r="L55" s="115" t="str">
        <f t="shared" si="1"/>
        <v>Tapijt</v>
      </c>
      <c r="M55" s="118">
        <v>94.4</v>
      </c>
      <c r="N55" s="117">
        <f t="shared" si="13"/>
        <v>94.4</v>
      </c>
      <c r="O55" s="149">
        <f t="shared" si="14"/>
        <v>0</v>
      </c>
      <c r="P55" s="119"/>
      <c r="Q55" s="95" t="s">
        <v>87</v>
      </c>
      <c r="R55" s="95"/>
      <c r="S55" s="95"/>
      <c r="T55" s="95"/>
      <c r="U55" s="119"/>
      <c r="V55" s="114" t="str">
        <f t="shared" si="2"/>
        <v>Bureau</v>
      </c>
      <c r="W55" s="114" t="str">
        <f t="shared" si="3"/>
        <v>AQL 7%</v>
      </c>
      <c r="X55" s="119"/>
      <c r="Y55" s="101">
        <v>100</v>
      </c>
      <c r="Z55" s="119"/>
      <c r="AA55" s="117">
        <f>IF(H55="nio","_",(N55/Y55)*VLOOKUP(Q55,Aanpassing_frequenties,3,0))*VLOOKUP(Q55,Aanpassing_frequenties,4,0)</f>
        <v>193.52</v>
      </c>
      <c r="AB55" s="120">
        <f t="shared" si="4"/>
        <v>0</v>
      </c>
      <c r="AC55" s="119"/>
      <c r="AD55" s="117" t="str">
        <f t="shared" si="5"/>
        <v>_</v>
      </c>
      <c r="AE55" s="120" t="str">
        <f t="shared" si="6"/>
        <v>_</v>
      </c>
      <c r="AF55" s="119"/>
      <c r="AG55" s="117" t="str">
        <f t="shared" si="7"/>
        <v>_</v>
      </c>
      <c r="AH55" s="120" t="str">
        <f t="shared" si="8"/>
        <v>_</v>
      </c>
      <c r="AI55" s="119"/>
      <c r="AJ55" s="117" t="str">
        <f t="shared" si="9"/>
        <v>_</v>
      </c>
      <c r="AK55" s="120" t="str">
        <f t="shared" si="10"/>
        <v>_</v>
      </c>
      <c r="AL55" s="119"/>
      <c r="AM55" s="117">
        <f t="shared" si="11"/>
        <v>193.52</v>
      </c>
      <c r="AN55" s="120">
        <f t="shared" si="12"/>
        <v>0</v>
      </c>
      <c r="AO55" s="119"/>
      <c r="AS55" s="124"/>
    </row>
    <row r="56" spans="1:45">
      <c r="A56" s="7">
        <v>5</v>
      </c>
      <c r="B56" s="114" t="str">
        <f>VLOOKUP(A56,'Overzicht locaties'!C:D,2,0)</f>
        <v>ROC Campusbaan</v>
      </c>
      <c r="C56" s="95" t="s">
        <v>929</v>
      </c>
      <c r="D56" s="6" t="s">
        <v>1161</v>
      </c>
      <c r="E56" s="6"/>
      <c r="F56" s="95" t="s">
        <v>159</v>
      </c>
      <c r="G56" s="95" t="s">
        <v>294</v>
      </c>
      <c r="H56" s="95">
        <v>1</v>
      </c>
      <c r="I56" s="115" t="str">
        <f t="shared" si="0"/>
        <v xml:space="preserve">Kantoorruimte / vergaderruimte </v>
      </c>
      <c r="J56" s="95" t="s">
        <v>6</v>
      </c>
      <c r="K56" s="116">
        <v>4</v>
      </c>
      <c r="L56" s="115" t="str">
        <f t="shared" si="1"/>
        <v>Tapijt</v>
      </c>
      <c r="M56" s="118">
        <v>12</v>
      </c>
      <c r="N56" s="117">
        <f t="shared" si="13"/>
        <v>12</v>
      </c>
      <c r="O56" s="149">
        <f t="shared" si="14"/>
        <v>0</v>
      </c>
      <c r="P56" s="119"/>
      <c r="Q56" s="95" t="s">
        <v>87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>IF(H56="nio","_",(N56/Y56)*VLOOKUP(Q56,Aanpassing_frequenties,3,0))*VLOOKUP(Q56,Aanpassing_frequenties,4,0)</f>
        <v>24.599999999999998</v>
      </c>
      <c r="AB56" s="120">
        <f t="shared" si="4"/>
        <v>0</v>
      </c>
      <c r="AC56" s="119"/>
      <c r="AD56" s="117" t="str">
        <f t="shared" si="5"/>
        <v>_</v>
      </c>
      <c r="AE56" s="120" t="str">
        <f t="shared" si="6"/>
        <v>_</v>
      </c>
      <c r="AF56" s="119"/>
      <c r="AG56" s="117" t="str">
        <f t="shared" si="7"/>
        <v>_</v>
      </c>
      <c r="AH56" s="120" t="str">
        <f t="shared" si="8"/>
        <v>_</v>
      </c>
      <c r="AI56" s="119"/>
      <c r="AJ56" s="117" t="str">
        <f t="shared" si="9"/>
        <v>_</v>
      </c>
      <c r="AK56" s="120" t="str">
        <f t="shared" si="10"/>
        <v>_</v>
      </c>
      <c r="AL56" s="119"/>
      <c r="AM56" s="117">
        <f t="shared" si="11"/>
        <v>24.599999999999998</v>
      </c>
      <c r="AN56" s="120">
        <f t="shared" si="12"/>
        <v>0</v>
      </c>
      <c r="AO56" s="119"/>
      <c r="AS56" s="124"/>
    </row>
    <row r="57" spans="1:45">
      <c r="A57" s="7">
        <v>5</v>
      </c>
      <c r="B57" s="114" t="str">
        <f>VLOOKUP(A57,'Overzicht locaties'!C:D,2,0)</f>
        <v>ROC Campusbaan</v>
      </c>
      <c r="C57" s="95" t="s">
        <v>929</v>
      </c>
      <c r="D57" s="6" t="s">
        <v>1162</v>
      </c>
      <c r="E57" s="6"/>
      <c r="F57" s="95" t="s">
        <v>326</v>
      </c>
      <c r="G57" s="95" t="s">
        <v>294</v>
      </c>
      <c r="H57" s="95">
        <v>1</v>
      </c>
      <c r="I57" s="115" t="str">
        <f t="shared" si="0"/>
        <v xml:space="preserve">Kantoorruimte / vergaderruimte </v>
      </c>
      <c r="J57" s="95" t="s">
        <v>6</v>
      </c>
      <c r="K57" s="116">
        <v>4</v>
      </c>
      <c r="L57" s="115" t="str">
        <f t="shared" si="1"/>
        <v>Tapijt</v>
      </c>
      <c r="M57" s="118">
        <v>9</v>
      </c>
      <c r="N57" s="117">
        <f t="shared" si="13"/>
        <v>9</v>
      </c>
      <c r="O57" s="149">
        <f t="shared" si="14"/>
        <v>0</v>
      </c>
      <c r="P57" s="119"/>
      <c r="Q57" s="95" t="s">
        <v>87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>IF(H57="nio","_",(N57/Y57)*VLOOKUP(Q57,Aanpassing_frequenties,3,0))*VLOOKUP(Q57,Aanpassing_frequenties,4,0)</f>
        <v>18.45</v>
      </c>
      <c r="AB57" s="120">
        <f t="shared" si="4"/>
        <v>0</v>
      </c>
      <c r="AC57" s="119"/>
      <c r="AD57" s="117" t="str">
        <f t="shared" si="5"/>
        <v>_</v>
      </c>
      <c r="AE57" s="120" t="str">
        <f t="shared" si="6"/>
        <v>_</v>
      </c>
      <c r="AF57" s="119"/>
      <c r="AG57" s="117" t="str">
        <f t="shared" si="7"/>
        <v>_</v>
      </c>
      <c r="AH57" s="120" t="str">
        <f t="shared" si="8"/>
        <v>_</v>
      </c>
      <c r="AI57" s="119"/>
      <c r="AJ57" s="117" t="str">
        <f t="shared" si="9"/>
        <v>_</v>
      </c>
      <c r="AK57" s="120" t="str">
        <f t="shared" si="10"/>
        <v>_</v>
      </c>
      <c r="AL57" s="119"/>
      <c r="AM57" s="117">
        <f t="shared" si="11"/>
        <v>18.45</v>
      </c>
      <c r="AN57" s="120">
        <f t="shared" si="12"/>
        <v>0</v>
      </c>
      <c r="AO57" s="119"/>
      <c r="AS57" s="124"/>
    </row>
    <row r="58" spans="1:45">
      <c r="A58" s="7">
        <v>5</v>
      </c>
      <c r="B58" s="114" t="str">
        <f>VLOOKUP(A58,'Overzicht locaties'!C:D,2,0)</f>
        <v>ROC Campusbaan</v>
      </c>
      <c r="C58" s="95" t="s">
        <v>929</v>
      </c>
      <c r="D58" s="6" t="s">
        <v>1163</v>
      </c>
      <c r="E58" s="6"/>
      <c r="F58" s="95" t="s">
        <v>969</v>
      </c>
      <c r="G58" s="95" t="s">
        <v>294</v>
      </c>
      <c r="H58" s="95">
        <v>1</v>
      </c>
      <c r="I58" s="115" t="str">
        <f t="shared" si="0"/>
        <v xml:space="preserve">Kantoorruimte / vergaderruimte </v>
      </c>
      <c r="J58" s="95" t="s">
        <v>6</v>
      </c>
      <c r="K58" s="116">
        <v>4</v>
      </c>
      <c r="L58" s="115" t="str">
        <f t="shared" si="1"/>
        <v>Tapijt</v>
      </c>
      <c r="M58" s="118">
        <v>15</v>
      </c>
      <c r="N58" s="117">
        <f t="shared" si="13"/>
        <v>15</v>
      </c>
      <c r="O58" s="149">
        <f t="shared" si="14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Bureau</v>
      </c>
      <c r="W58" s="114" t="str">
        <f t="shared" si="3"/>
        <v>AQL 7%</v>
      </c>
      <c r="X58" s="119"/>
      <c r="Y58" s="101">
        <v>100</v>
      </c>
      <c r="Z58" s="119"/>
      <c r="AA58" s="117">
        <f>IF(H58="nio","_",(N58/Y58)*VLOOKUP(Q58,Aanpassing_frequenties,3,0))*VLOOKUP(Q58,Aanpassing_frequenties,4,0)</f>
        <v>30.75</v>
      </c>
      <c r="AB58" s="120">
        <f t="shared" si="4"/>
        <v>0</v>
      </c>
      <c r="AC58" s="119"/>
      <c r="AD58" s="117" t="str">
        <f t="shared" si="5"/>
        <v>_</v>
      </c>
      <c r="AE58" s="120" t="str">
        <f t="shared" si="6"/>
        <v>_</v>
      </c>
      <c r="AF58" s="119"/>
      <c r="AG58" s="117" t="str">
        <f t="shared" si="7"/>
        <v>_</v>
      </c>
      <c r="AH58" s="120" t="str">
        <f t="shared" si="8"/>
        <v>_</v>
      </c>
      <c r="AI58" s="119"/>
      <c r="AJ58" s="117" t="str">
        <f t="shared" si="9"/>
        <v>_</v>
      </c>
      <c r="AK58" s="120" t="str">
        <f t="shared" si="10"/>
        <v>_</v>
      </c>
      <c r="AL58" s="119"/>
      <c r="AM58" s="117">
        <f t="shared" si="11"/>
        <v>30.75</v>
      </c>
      <c r="AN58" s="120">
        <f t="shared" si="12"/>
        <v>0</v>
      </c>
      <c r="AO58" s="119"/>
      <c r="AS58" s="124"/>
    </row>
    <row r="59" spans="1:45">
      <c r="A59" s="7">
        <v>5</v>
      </c>
      <c r="B59" s="114" t="str">
        <f>VLOOKUP(A59,'Overzicht locaties'!C:D,2,0)</f>
        <v>ROC Campusbaan</v>
      </c>
      <c r="C59" s="95" t="s">
        <v>929</v>
      </c>
      <c r="D59" s="6" t="s">
        <v>1164</v>
      </c>
      <c r="E59" s="6"/>
      <c r="F59" s="95" t="s">
        <v>970</v>
      </c>
      <c r="G59" s="95" t="s">
        <v>294</v>
      </c>
      <c r="H59" s="95">
        <v>7</v>
      </c>
      <c r="I59" s="115" t="str">
        <f t="shared" si="0"/>
        <v>Leslokalen praktijk</v>
      </c>
      <c r="J59" s="95" t="s">
        <v>297</v>
      </c>
      <c r="K59" s="116">
        <v>3</v>
      </c>
      <c r="L59" s="115" t="str">
        <f t="shared" si="1"/>
        <v>Harde vloer zonder polymeer beschermlaag, met behandeling</v>
      </c>
      <c r="M59" s="118">
        <v>71.8</v>
      </c>
      <c r="N59" s="117">
        <f t="shared" si="13"/>
        <v>71.8</v>
      </c>
      <c r="O59" s="149">
        <f t="shared" si="14"/>
        <v>0</v>
      </c>
      <c r="P59" s="119"/>
      <c r="Q59" s="95" t="s">
        <v>95</v>
      </c>
      <c r="R59" s="95"/>
      <c r="S59" s="95"/>
      <c r="T59" s="95"/>
      <c r="U59" s="119"/>
      <c r="V59" s="114" t="str">
        <f t="shared" si="2"/>
        <v>Les</v>
      </c>
      <c r="W59" s="114" t="str">
        <f t="shared" si="3"/>
        <v>AQL 7%</v>
      </c>
      <c r="X59" s="119"/>
      <c r="Y59" s="101">
        <v>100</v>
      </c>
      <c r="Z59" s="119"/>
      <c r="AA59" s="117">
        <f>IF(H59="nio","_",(N59/Y59)*VLOOKUP(Q59,Aanpassing_frequenties,3,0))*VLOOKUP(Q59,Aanpassing_frequenties,4,0)</f>
        <v>29.437999999999999</v>
      </c>
      <c r="AB59" s="120">
        <f t="shared" si="4"/>
        <v>0</v>
      </c>
      <c r="AC59" s="119"/>
      <c r="AD59" s="117" t="str">
        <f t="shared" si="5"/>
        <v>_</v>
      </c>
      <c r="AE59" s="120" t="str">
        <f t="shared" si="6"/>
        <v>_</v>
      </c>
      <c r="AF59" s="119"/>
      <c r="AG59" s="117" t="str">
        <f t="shared" si="7"/>
        <v>_</v>
      </c>
      <c r="AH59" s="120" t="str">
        <f t="shared" si="8"/>
        <v>_</v>
      </c>
      <c r="AI59" s="119"/>
      <c r="AJ59" s="117" t="str">
        <f t="shared" si="9"/>
        <v>_</v>
      </c>
      <c r="AK59" s="120" t="str">
        <f t="shared" si="10"/>
        <v>_</v>
      </c>
      <c r="AL59" s="119"/>
      <c r="AM59" s="117">
        <f t="shared" si="11"/>
        <v>29.437999999999999</v>
      </c>
      <c r="AN59" s="120">
        <f t="shared" si="12"/>
        <v>0</v>
      </c>
      <c r="AO59" s="119"/>
      <c r="AS59" s="124"/>
    </row>
    <row r="60" spans="1:45">
      <c r="A60" s="7">
        <v>5</v>
      </c>
      <c r="B60" s="114" t="str">
        <f>VLOOKUP(A60,'Overzicht locaties'!C:D,2,0)</f>
        <v>ROC Campusbaan</v>
      </c>
      <c r="C60" s="95" t="s">
        <v>929</v>
      </c>
      <c r="D60" s="6" t="s">
        <v>1165</v>
      </c>
      <c r="E60" s="6"/>
      <c r="F60" s="95" t="s">
        <v>706</v>
      </c>
      <c r="G60" s="95" t="s">
        <v>294</v>
      </c>
      <c r="H60" s="95">
        <v>6</v>
      </c>
      <c r="I60" s="115" t="str">
        <f t="shared" si="0"/>
        <v>Leslokalen theorie</v>
      </c>
      <c r="J60" s="95" t="s">
        <v>297</v>
      </c>
      <c r="K60" s="116">
        <v>3</v>
      </c>
      <c r="L60" s="115" t="str">
        <f t="shared" si="1"/>
        <v>Harde vloer zonder polymeer beschermlaag, met behandeling</v>
      </c>
      <c r="M60" s="118">
        <v>74.2</v>
      </c>
      <c r="N60" s="117">
        <f t="shared" si="13"/>
        <v>74.2</v>
      </c>
      <c r="O60" s="149">
        <f t="shared" si="14"/>
        <v>0</v>
      </c>
      <c r="P60" s="119"/>
      <c r="Q60" s="95" t="s">
        <v>87</v>
      </c>
      <c r="R60" s="95"/>
      <c r="S60" s="95"/>
      <c r="T60" s="95"/>
      <c r="U60" s="119"/>
      <c r="V60" s="114" t="str">
        <f t="shared" si="2"/>
        <v>Les</v>
      </c>
      <c r="W60" s="114" t="str">
        <f t="shared" si="3"/>
        <v>AQL 7%</v>
      </c>
      <c r="X60" s="119"/>
      <c r="Y60" s="101">
        <v>100</v>
      </c>
      <c r="Z60" s="119"/>
      <c r="AA60" s="117">
        <f>IF(H60="nio","_",(N60/Y60)*VLOOKUP(Q60,Aanpassing_frequenties,3,0))*VLOOKUP(Q60,Aanpassing_frequenties,4,0)</f>
        <v>152.10999999999999</v>
      </c>
      <c r="AB60" s="120">
        <f t="shared" si="4"/>
        <v>0</v>
      </c>
      <c r="AC60" s="119"/>
      <c r="AD60" s="117" t="str">
        <f t="shared" si="5"/>
        <v>_</v>
      </c>
      <c r="AE60" s="120" t="str">
        <f t="shared" si="6"/>
        <v>_</v>
      </c>
      <c r="AF60" s="119"/>
      <c r="AG60" s="117" t="str">
        <f t="shared" si="7"/>
        <v>_</v>
      </c>
      <c r="AH60" s="120" t="str">
        <f t="shared" si="8"/>
        <v>_</v>
      </c>
      <c r="AI60" s="119"/>
      <c r="AJ60" s="117" t="str">
        <f t="shared" si="9"/>
        <v>_</v>
      </c>
      <c r="AK60" s="120" t="str">
        <f t="shared" si="10"/>
        <v>_</v>
      </c>
      <c r="AL60" s="119"/>
      <c r="AM60" s="117">
        <f t="shared" si="11"/>
        <v>152.10999999999999</v>
      </c>
      <c r="AN60" s="120">
        <f t="shared" si="12"/>
        <v>0</v>
      </c>
      <c r="AO60" s="119"/>
      <c r="AS60" s="124"/>
    </row>
    <row r="61" spans="1:45">
      <c r="A61" s="7">
        <v>5</v>
      </c>
      <c r="B61" s="114" t="str">
        <f>VLOOKUP(A61,'Overzicht locaties'!C:D,2,0)</f>
        <v>ROC Campusbaan</v>
      </c>
      <c r="C61" s="95" t="s">
        <v>929</v>
      </c>
      <c r="D61" s="6" t="s">
        <v>1166</v>
      </c>
      <c r="E61" s="6"/>
      <c r="F61" s="95" t="s">
        <v>970</v>
      </c>
      <c r="G61" s="95" t="s">
        <v>294</v>
      </c>
      <c r="H61" s="95">
        <v>7</v>
      </c>
      <c r="I61" s="115" t="str">
        <f t="shared" si="0"/>
        <v>Leslokalen praktijk</v>
      </c>
      <c r="J61" s="95" t="s">
        <v>297</v>
      </c>
      <c r="K61" s="116">
        <v>3</v>
      </c>
      <c r="L61" s="115" t="str">
        <f t="shared" si="1"/>
        <v>Harde vloer zonder polymeer beschermlaag, met behandeling</v>
      </c>
      <c r="M61" s="118">
        <v>65</v>
      </c>
      <c r="N61" s="117">
        <f t="shared" si="13"/>
        <v>65</v>
      </c>
      <c r="O61" s="149">
        <f t="shared" si="14"/>
        <v>0</v>
      </c>
      <c r="P61" s="119"/>
      <c r="Q61" s="95" t="s">
        <v>95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>IF(H61="nio","_",(N61/Y61)*VLOOKUP(Q61,Aanpassing_frequenties,3,0))*VLOOKUP(Q61,Aanpassing_frequenties,4,0)</f>
        <v>26.650000000000002</v>
      </c>
      <c r="AB61" s="120">
        <f t="shared" si="4"/>
        <v>0</v>
      </c>
      <c r="AC61" s="119"/>
      <c r="AD61" s="117" t="str">
        <f t="shared" si="5"/>
        <v>_</v>
      </c>
      <c r="AE61" s="120" t="str">
        <f t="shared" si="6"/>
        <v>_</v>
      </c>
      <c r="AF61" s="119"/>
      <c r="AG61" s="117" t="str">
        <f t="shared" si="7"/>
        <v>_</v>
      </c>
      <c r="AH61" s="120" t="str">
        <f t="shared" si="8"/>
        <v>_</v>
      </c>
      <c r="AI61" s="119"/>
      <c r="AJ61" s="117" t="str">
        <f t="shared" si="9"/>
        <v>_</v>
      </c>
      <c r="AK61" s="120" t="str">
        <f t="shared" si="10"/>
        <v>_</v>
      </c>
      <c r="AL61" s="119"/>
      <c r="AM61" s="117">
        <f t="shared" si="11"/>
        <v>26.650000000000002</v>
      </c>
      <c r="AN61" s="120">
        <f t="shared" si="12"/>
        <v>0</v>
      </c>
      <c r="AO61" s="119"/>
      <c r="AS61" s="124"/>
    </row>
    <row r="62" spans="1:45">
      <c r="A62" s="7">
        <v>5</v>
      </c>
      <c r="B62" s="114" t="str">
        <f>VLOOKUP(A62,'Overzicht locaties'!C:D,2,0)</f>
        <v>ROC Campusbaan</v>
      </c>
      <c r="C62" s="95" t="s">
        <v>929</v>
      </c>
      <c r="D62" s="6" t="s">
        <v>1167</v>
      </c>
      <c r="E62" s="6"/>
      <c r="F62" s="95" t="s">
        <v>706</v>
      </c>
      <c r="G62" s="95" t="s">
        <v>294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49.5</v>
      </c>
      <c r="N62" s="117">
        <f t="shared" si="13"/>
        <v>49.5</v>
      </c>
      <c r="O62" s="149">
        <f t="shared" si="14"/>
        <v>0</v>
      </c>
      <c r="P62" s="119"/>
      <c r="Q62" s="95" t="s">
        <v>87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>IF(H62="nio","_",(N62/Y62)*VLOOKUP(Q62,Aanpassing_frequenties,3,0))*VLOOKUP(Q62,Aanpassing_frequenties,4,0)</f>
        <v>101.47499999999999</v>
      </c>
      <c r="AB62" s="120">
        <f t="shared" si="4"/>
        <v>0</v>
      </c>
      <c r="AC62" s="119"/>
      <c r="AD62" s="117" t="str">
        <f t="shared" si="5"/>
        <v>_</v>
      </c>
      <c r="AE62" s="120" t="str">
        <f t="shared" si="6"/>
        <v>_</v>
      </c>
      <c r="AF62" s="119"/>
      <c r="AG62" s="117" t="str">
        <f t="shared" si="7"/>
        <v>_</v>
      </c>
      <c r="AH62" s="120" t="str">
        <f t="shared" si="8"/>
        <v>_</v>
      </c>
      <c r="AI62" s="119"/>
      <c r="AJ62" s="117" t="str">
        <f t="shared" si="9"/>
        <v>_</v>
      </c>
      <c r="AK62" s="120" t="str">
        <f t="shared" si="10"/>
        <v>_</v>
      </c>
      <c r="AL62" s="119"/>
      <c r="AM62" s="117">
        <f t="shared" si="11"/>
        <v>101.47499999999999</v>
      </c>
      <c r="AN62" s="120">
        <f t="shared" si="12"/>
        <v>0</v>
      </c>
      <c r="AO62" s="119"/>
      <c r="AS62" s="124"/>
    </row>
    <row r="63" spans="1:45">
      <c r="A63" s="7">
        <v>5</v>
      </c>
      <c r="B63" s="114" t="str">
        <f>VLOOKUP(A63,'Overzicht locaties'!C:D,2,0)</f>
        <v>ROC Campusbaan</v>
      </c>
      <c r="C63" s="95" t="s">
        <v>929</v>
      </c>
      <c r="D63" s="6" t="s">
        <v>1168</v>
      </c>
      <c r="E63" s="6"/>
      <c r="F63" s="95" t="s">
        <v>971</v>
      </c>
      <c r="G63" s="95" t="s">
        <v>293</v>
      </c>
      <c r="H63" s="95">
        <v>5</v>
      </c>
      <c r="I63" s="115" t="str">
        <f t="shared" si="0"/>
        <v>Pantry / keuken / koffie / restaurant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23</v>
      </c>
      <c r="N63" s="117">
        <f t="shared" si="13"/>
        <v>23</v>
      </c>
      <c r="O63" s="149">
        <f t="shared" si="14"/>
        <v>0</v>
      </c>
      <c r="P63" s="119"/>
      <c r="Q63" s="95" t="s">
        <v>87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>IF(H63="nio","_",(N63/Y63)*VLOOKUP(Q63,Aanpassing_frequenties,3,0))*VLOOKUP(Q63,Aanpassing_frequenties,4,0)</f>
        <v>47.15</v>
      </c>
      <c r="AB63" s="120">
        <f t="shared" si="4"/>
        <v>0</v>
      </c>
      <c r="AC63" s="119"/>
      <c r="AD63" s="117" t="str">
        <f t="shared" si="5"/>
        <v>_</v>
      </c>
      <c r="AE63" s="120" t="str">
        <f t="shared" si="6"/>
        <v>_</v>
      </c>
      <c r="AF63" s="119"/>
      <c r="AG63" s="117" t="str">
        <f t="shared" si="7"/>
        <v>_</v>
      </c>
      <c r="AH63" s="120" t="str">
        <f t="shared" si="8"/>
        <v>_</v>
      </c>
      <c r="AI63" s="119"/>
      <c r="AJ63" s="117" t="str">
        <f t="shared" si="9"/>
        <v>_</v>
      </c>
      <c r="AK63" s="120" t="str">
        <f t="shared" si="10"/>
        <v>_</v>
      </c>
      <c r="AL63" s="119"/>
      <c r="AM63" s="117">
        <f t="shared" si="11"/>
        <v>47.15</v>
      </c>
      <c r="AN63" s="120">
        <f t="shared" si="12"/>
        <v>0</v>
      </c>
      <c r="AO63" s="119"/>
      <c r="AS63" s="124"/>
    </row>
    <row r="64" spans="1:45">
      <c r="A64" s="7">
        <v>5</v>
      </c>
      <c r="B64" s="114" t="str">
        <f>VLOOKUP(A64,'Overzicht locaties'!C:D,2,0)</f>
        <v>ROC Campusbaan</v>
      </c>
      <c r="C64" s="95" t="s">
        <v>929</v>
      </c>
      <c r="D64" s="6" t="s">
        <v>1169</v>
      </c>
      <c r="E64" s="6"/>
      <c r="F64" s="95" t="s">
        <v>972</v>
      </c>
      <c r="G64" s="95" t="s">
        <v>293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16</v>
      </c>
      <c r="N64" s="117">
        <f t="shared" si="13"/>
        <v>16</v>
      </c>
      <c r="O64" s="149">
        <f t="shared" si="14"/>
        <v>0</v>
      </c>
      <c r="P64" s="119"/>
      <c r="Q64" s="95" t="s">
        <v>87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>IF(H64="nio","_",(N64/Y64)*VLOOKUP(Q64,Aanpassing_frequenties,3,0))*VLOOKUP(Q64,Aanpassing_frequenties,4,0)</f>
        <v>32.799999999999997</v>
      </c>
      <c r="AB64" s="120">
        <f t="shared" si="4"/>
        <v>0</v>
      </c>
      <c r="AC64" s="119"/>
      <c r="AD64" s="117" t="str">
        <f t="shared" si="5"/>
        <v>_</v>
      </c>
      <c r="AE64" s="120" t="str">
        <f t="shared" si="6"/>
        <v>_</v>
      </c>
      <c r="AF64" s="119"/>
      <c r="AG64" s="117" t="str">
        <f t="shared" si="7"/>
        <v>_</v>
      </c>
      <c r="AH64" s="120" t="str">
        <f t="shared" si="8"/>
        <v>_</v>
      </c>
      <c r="AI64" s="119"/>
      <c r="AJ64" s="117" t="str">
        <f t="shared" si="9"/>
        <v>_</v>
      </c>
      <c r="AK64" s="120" t="str">
        <f t="shared" si="10"/>
        <v>_</v>
      </c>
      <c r="AL64" s="119"/>
      <c r="AM64" s="117">
        <f t="shared" si="11"/>
        <v>32.799999999999997</v>
      </c>
      <c r="AN64" s="120">
        <f t="shared" si="12"/>
        <v>0</v>
      </c>
      <c r="AO64" s="119"/>
      <c r="AS64" s="124"/>
    </row>
    <row r="65" spans="1:45">
      <c r="A65" s="7">
        <v>5</v>
      </c>
      <c r="B65" s="114" t="str">
        <f>VLOOKUP(A65,'Overzicht locaties'!C:D,2,0)</f>
        <v>ROC Campusbaan</v>
      </c>
      <c r="C65" s="95" t="s">
        <v>929</v>
      </c>
      <c r="D65" s="6" t="s">
        <v>1170</v>
      </c>
      <c r="E65" s="6"/>
      <c r="F65" s="95" t="s">
        <v>973</v>
      </c>
      <c r="G65" s="95" t="s">
        <v>293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42</v>
      </c>
      <c r="N65" s="117">
        <f t="shared" si="13"/>
        <v>42</v>
      </c>
      <c r="O65" s="149">
        <f t="shared" si="14"/>
        <v>0</v>
      </c>
      <c r="P65" s="119"/>
      <c r="Q65" s="95" t="s">
        <v>87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>IF(H65="nio","_",(N65/Y65)*VLOOKUP(Q65,Aanpassing_frequenties,3,0))*VLOOKUP(Q65,Aanpassing_frequenties,4,0)</f>
        <v>86.1</v>
      </c>
      <c r="AB65" s="120">
        <f t="shared" si="4"/>
        <v>0</v>
      </c>
      <c r="AC65" s="119"/>
      <c r="AD65" s="117" t="str">
        <f t="shared" si="5"/>
        <v>_</v>
      </c>
      <c r="AE65" s="120" t="str">
        <f t="shared" si="6"/>
        <v>_</v>
      </c>
      <c r="AF65" s="119"/>
      <c r="AG65" s="117" t="str">
        <f t="shared" si="7"/>
        <v>_</v>
      </c>
      <c r="AH65" s="120" t="str">
        <f t="shared" si="8"/>
        <v>_</v>
      </c>
      <c r="AI65" s="119"/>
      <c r="AJ65" s="117" t="str">
        <f t="shared" si="9"/>
        <v>_</v>
      </c>
      <c r="AK65" s="120" t="str">
        <f t="shared" si="10"/>
        <v>_</v>
      </c>
      <c r="AL65" s="119"/>
      <c r="AM65" s="117">
        <f t="shared" si="11"/>
        <v>86.1</v>
      </c>
      <c r="AN65" s="120">
        <f t="shared" si="12"/>
        <v>0</v>
      </c>
      <c r="AO65" s="119"/>
      <c r="AS65" s="124"/>
    </row>
    <row r="66" spans="1:45">
      <c r="A66" s="7">
        <v>5</v>
      </c>
      <c r="B66" s="114" t="str">
        <f>VLOOKUP(A66,'Overzicht locaties'!C:D,2,0)</f>
        <v>ROC Campusbaan</v>
      </c>
      <c r="C66" s="95" t="s">
        <v>929</v>
      </c>
      <c r="D66" s="6" t="s">
        <v>1171</v>
      </c>
      <c r="E66" s="6"/>
      <c r="F66" s="95" t="s">
        <v>970</v>
      </c>
      <c r="G66" s="95" t="s">
        <v>294</v>
      </c>
      <c r="H66" s="95">
        <v>7</v>
      </c>
      <c r="I66" s="115" t="str">
        <f t="shared" ref="I66:I438" si="15">VLOOKUP(H66,cat_omschrijving,2,0)</f>
        <v>Leslokalen praktijk</v>
      </c>
      <c r="J66" s="95" t="s">
        <v>297</v>
      </c>
      <c r="K66" s="116">
        <v>3</v>
      </c>
      <c r="L66" s="115" t="str">
        <f t="shared" ref="L66:L126" si="16">VLOOKUP(K66,Legenda_vloerafwerking,2,0)</f>
        <v>Harde vloer zonder polymeer beschermlaag, met behandeling</v>
      </c>
      <c r="M66" s="118">
        <v>127</v>
      </c>
      <c r="N66" s="117">
        <f t="shared" si="13"/>
        <v>127</v>
      </c>
      <c r="O66" s="149">
        <f t="shared" si="14"/>
        <v>0</v>
      </c>
      <c r="P66" s="119"/>
      <c r="Q66" s="95" t="s">
        <v>95</v>
      </c>
      <c r="R66" s="95"/>
      <c r="S66" s="95"/>
      <c r="T66" s="95"/>
      <c r="U66" s="119"/>
      <c r="V66" s="114" t="str">
        <f t="shared" ref="V66:V126" si="17">IF(H66="nio","_",VLOOKUP(H66,cat_omschrijving,3,0))</f>
        <v>Les</v>
      </c>
      <c r="W66" s="114" t="str">
        <f t="shared" ref="W66:W126" si="18">IF(H66="nio","_",VLOOKUP(H66,cat_omschrijving,4,0))</f>
        <v>AQL 7%</v>
      </c>
      <c r="X66" s="119"/>
      <c r="Y66" s="101">
        <v>100</v>
      </c>
      <c r="Z66" s="119"/>
      <c r="AA66" s="117">
        <f>IF(H66="nio","_",(N66/Y66)*VLOOKUP(Q66,Aanpassing_frequenties,3,0))*VLOOKUP(Q66,Aanpassing_frequenties,4,0)</f>
        <v>52.07</v>
      </c>
      <c r="AB66" s="120">
        <f t="shared" ref="AB66:AB126" si="19">IF(H66="nio","_",AA66*Rekentarief)</f>
        <v>0</v>
      </c>
      <c r="AC66" s="119"/>
      <c r="AD66" s="117" t="str">
        <f t="shared" ref="AD66:AD126" si="20">IF(OR($H66="nio",R66=""),"_",($N66/$Y66)*VLOOKUP(R66,Aanpassing_frequenties,3,0))</f>
        <v>_</v>
      </c>
      <c r="AE66" s="120" t="str">
        <f t="shared" ref="AE66:AE126" si="21">IF(OR($H66="nio",R66=""),"_",AD66*Rekentarief30)</f>
        <v>_</v>
      </c>
      <c r="AF66" s="119"/>
      <c r="AG66" s="117" t="str">
        <f t="shared" ref="AG66:AG126" si="22">IF(OR($H66="nio",S66=""),"_",($N66/$Y66)*VLOOKUP(S66,Aanpassing_frequenties,3,0))</f>
        <v>_</v>
      </c>
      <c r="AH66" s="120" t="str">
        <f t="shared" ref="AH66:AH126" si="23">IF(OR($H66="nio",S66=""),"_",AG66*Rekentarief50)</f>
        <v>_</v>
      </c>
      <c r="AI66" s="119"/>
      <c r="AJ66" s="117" t="str">
        <f t="shared" ref="AJ66:AJ126" si="24">IF(OR($H66="nio",T66=""),"_",($N66/$Y66)*VLOOKUP(T66,Aanpassing_frequenties,3,0))</f>
        <v>_</v>
      </c>
      <c r="AK66" s="120" t="str">
        <f t="shared" ref="AK66:AK126" si="25">IF(OR($H66="nio",T66=""),"_",AJ66*rekentarief150)</f>
        <v>_</v>
      </c>
      <c r="AL66" s="119"/>
      <c r="AM66" s="117">
        <f t="shared" ref="AM66:AM126" si="26">IF(H66="nio","_",SUM(AA66,AD66,AG66,AJ66))</f>
        <v>52.07</v>
      </c>
      <c r="AN66" s="120">
        <f t="shared" ref="AN66:AN126" si="27">IF(H66="nio","_",SUM(AB66,AE66,AH66,AK66))</f>
        <v>0</v>
      </c>
      <c r="AO66" s="119"/>
      <c r="AS66" s="124"/>
    </row>
    <row r="67" spans="1:45">
      <c r="A67" s="7">
        <v>5</v>
      </c>
      <c r="B67" s="114" t="str">
        <f>VLOOKUP(A67,'Overzicht locaties'!C:D,2,0)</f>
        <v>ROC Campusbaan</v>
      </c>
      <c r="C67" s="95" t="s">
        <v>929</v>
      </c>
      <c r="D67" s="6" t="s">
        <v>1172</v>
      </c>
      <c r="E67" s="6"/>
      <c r="F67" s="95" t="s">
        <v>706</v>
      </c>
      <c r="G67" s="95" t="s">
        <v>294</v>
      </c>
      <c r="H67" s="95">
        <v>6</v>
      </c>
      <c r="I67" s="115" t="str">
        <f t="shared" si="15"/>
        <v>Leslokalen theorie</v>
      </c>
      <c r="J67" s="95" t="s">
        <v>297</v>
      </c>
      <c r="K67" s="116">
        <v>3</v>
      </c>
      <c r="L67" s="115" t="str">
        <f t="shared" si="16"/>
        <v>Harde vloer zonder polymeer beschermlaag, met behandeling</v>
      </c>
      <c r="M67" s="118">
        <v>50</v>
      </c>
      <c r="N67" s="117">
        <f t="shared" ref="N67:N148" si="28">M67-O67</f>
        <v>50</v>
      </c>
      <c r="O67" s="149">
        <f t="shared" ref="O67:O148" si="29">IF(H67="nio",M67,0)</f>
        <v>0</v>
      </c>
      <c r="P67" s="119"/>
      <c r="Q67" s="95" t="s">
        <v>87</v>
      </c>
      <c r="R67" s="95"/>
      <c r="S67" s="95"/>
      <c r="T67" s="95"/>
      <c r="U67" s="119"/>
      <c r="V67" s="114" t="str">
        <f t="shared" si="17"/>
        <v>Les</v>
      </c>
      <c r="W67" s="114" t="str">
        <f t="shared" si="18"/>
        <v>AQL 7%</v>
      </c>
      <c r="X67" s="119"/>
      <c r="Y67" s="101">
        <v>100</v>
      </c>
      <c r="Z67" s="119"/>
      <c r="AA67" s="117">
        <f>IF(H67="nio","_",(N67/Y67)*VLOOKUP(Q67,Aanpassing_frequenties,3,0))*VLOOKUP(Q67,Aanpassing_frequenties,4,0)</f>
        <v>102.5</v>
      </c>
      <c r="AB67" s="120">
        <f t="shared" si="19"/>
        <v>0</v>
      </c>
      <c r="AC67" s="119"/>
      <c r="AD67" s="117" t="str">
        <f t="shared" si="20"/>
        <v>_</v>
      </c>
      <c r="AE67" s="120" t="str">
        <f t="shared" si="21"/>
        <v>_</v>
      </c>
      <c r="AF67" s="119"/>
      <c r="AG67" s="117" t="str">
        <f t="shared" si="22"/>
        <v>_</v>
      </c>
      <c r="AH67" s="120" t="str">
        <f t="shared" si="23"/>
        <v>_</v>
      </c>
      <c r="AI67" s="119"/>
      <c r="AJ67" s="117" t="str">
        <f t="shared" si="24"/>
        <v>_</v>
      </c>
      <c r="AK67" s="120" t="str">
        <f t="shared" si="25"/>
        <v>_</v>
      </c>
      <c r="AL67" s="119"/>
      <c r="AM67" s="117">
        <f t="shared" si="26"/>
        <v>102.5</v>
      </c>
      <c r="AN67" s="120">
        <f t="shared" si="27"/>
        <v>0</v>
      </c>
      <c r="AO67" s="119"/>
      <c r="AS67" s="124"/>
    </row>
    <row r="68" spans="1:45">
      <c r="A68" s="7">
        <v>5</v>
      </c>
      <c r="B68" s="114" t="str">
        <f>VLOOKUP(A68,'Overzicht locaties'!C:D,2,0)</f>
        <v>ROC Campusbaan</v>
      </c>
      <c r="C68" s="95" t="s">
        <v>929</v>
      </c>
      <c r="D68" s="6" t="s">
        <v>1173</v>
      </c>
      <c r="E68" s="6"/>
      <c r="F68" s="95" t="s">
        <v>974</v>
      </c>
      <c r="G68" s="95" t="s">
        <v>294</v>
      </c>
      <c r="H68" s="95">
        <v>7</v>
      </c>
      <c r="I68" s="115" t="str">
        <f t="shared" si="15"/>
        <v>Leslokalen praktijk</v>
      </c>
      <c r="J68" s="95" t="s">
        <v>297</v>
      </c>
      <c r="K68" s="116">
        <v>3</v>
      </c>
      <c r="L68" s="115" t="str">
        <f t="shared" si="16"/>
        <v>Harde vloer zonder polymeer beschermlaag, met behandeling</v>
      </c>
      <c r="M68" s="118">
        <v>150</v>
      </c>
      <c r="N68" s="117">
        <f t="shared" si="28"/>
        <v>150</v>
      </c>
      <c r="O68" s="149">
        <f t="shared" si="29"/>
        <v>0</v>
      </c>
      <c r="P68" s="119"/>
      <c r="Q68" s="95" t="s">
        <v>95</v>
      </c>
      <c r="R68" s="95"/>
      <c r="S68" s="95"/>
      <c r="T68" s="95"/>
      <c r="U68" s="119"/>
      <c r="V68" s="114" t="str">
        <f t="shared" si="17"/>
        <v>Les</v>
      </c>
      <c r="W68" s="114" t="str">
        <f t="shared" si="18"/>
        <v>AQL 7%</v>
      </c>
      <c r="X68" s="119"/>
      <c r="Y68" s="101">
        <v>100</v>
      </c>
      <c r="Z68" s="119"/>
      <c r="AA68" s="117">
        <f>IF(H68="nio","_",(N68/Y68)*VLOOKUP(Q68,Aanpassing_frequenties,3,0))*VLOOKUP(Q68,Aanpassing_frequenties,4,0)</f>
        <v>61.5</v>
      </c>
      <c r="AB68" s="120">
        <f t="shared" si="19"/>
        <v>0</v>
      </c>
      <c r="AC68" s="119"/>
      <c r="AD68" s="117" t="str">
        <f t="shared" si="20"/>
        <v>_</v>
      </c>
      <c r="AE68" s="120" t="str">
        <f t="shared" si="21"/>
        <v>_</v>
      </c>
      <c r="AF68" s="119"/>
      <c r="AG68" s="117" t="str">
        <f t="shared" si="22"/>
        <v>_</v>
      </c>
      <c r="AH68" s="120" t="str">
        <f t="shared" si="23"/>
        <v>_</v>
      </c>
      <c r="AI68" s="119"/>
      <c r="AJ68" s="117" t="str">
        <f t="shared" si="24"/>
        <v>_</v>
      </c>
      <c r="AK68" s="120" t="str">
        <f t="shared" si="25"/>
        <v>_</v>
      </c>
      <c r="AL68" s="119"/>
      <c r="AM68" s="117">
        <f t="shared" si="26"/>
        <v>61.5</v>
      </c>
      <c r="AN68" s="120">
        <f t="shared" si="27"/>
        <v>0</v>
      </c>
      <c r="AO68" s="119"/>
      <c r="AS68" s="124"/>
    </row>
    <row r="69" spans="1:45">
      <c r="A69" s="7">
        <v>5</v>
      </c>
      <c r="B69" s="114" t="str">
        <f>VLOOKUP(A69,'Overzicht locaties'!C:D,2,0)</f>
        <v>ROC Campusbaan</v>
      </c>
      <c r="C69" s="95" t="s">
        <v>929</v>
      </c>
      <c r="D69" s="6" t="s">
        <v>975</v>
      </c>
      <c r="E69" s="6"/>
      <c r="F69" s="95" t="s">
        <v>975</v>
      </c>
      <c r="G69" s="95" t="s">
        <v>293</v>
      </c>
      <c r="H69" s="95">
        <v>3</v>
      </c>
      <c r="I69" s="115" t="str">
        <f t="shared" si="15"/>
        <v>Verkeersruimte / Garderobe / Wachtruimte</v>
      </c>
      <c r="J69" s="95" t="s">
        <v>297</v>
      </c>
      <c r="K69" s="116">
        <v>3</v>
      </c>
      <c r="L69" s="115" t="str">
        <f t="shared" si="16"/>
        <v>Harde vloer zonder polymeer beschermlaag, met behandeling</v>
      </c>
      <c r="M69" s="118">
        <v>28</v>
      </c>
      <c r="N69" s="117">
        <f t="shared" si="28"/>
        <v>28</v>
      </c>
      <c r="O69" s="149">
        <f t="shared" si="29"/>
        <v>0</v>
      </c>
      <c r="P69" s="119"/>
      <c r="Q69" s="95" t="s">
        <v>87</v>
      </c>
      <c r="R69" s="95"/>
      <c r="S69" s="95"/>
      <c r="T69" s="95"/>
      <c r="U69" s="119"/>
      <c r="V69" s="114" t="str">
        <f t="shared" si="17"/>
        <v>Verkeer</v>
      </c>
      <c r="W69" s="114" t="str">
        <f t="shared" si="18"/>
        <v>AQL 7%</v>
      </c>
      <c r="X69" s="119"/>
      <c r="Y69" s="101">
        <v>100</v>
      </c>
      <c r="Z69" s="119"/>
      <c r="AA69" s="117">
        <f>IF(H69="nio","_",(N69/Y69)*VLOOKUP(Q69,Aanpassing_frequenties,3,0))*VLOOKUP(Q69,Aanpassing_frequenties,4,0)</f>
        <v>57.400000000000006</v>
      </c>
      <c r="AB69" s="120">
        <f t="shared" si="19"/>
        <v>0</v>
      </c>
      <c r="AC69" s="119"/>
      <c r="AD69" s="117" t="str">
        <f t="shared" si="20"/>
        <v>_</v>
      </c>
      <c r="AE69" s="120" t="str">
        <f t="shared" si="21"/>
        <v>_</v>
      </c>
      <c r="AF69" s="119"/>
      <c r="AG69" s="117" t="str">
        <f t="shared" si="22"/>
        <v>_</v>
      </c>
      <c r="AH69" s="120" t="str">
        <f t="shared" si="23"/>
        <v>_</v>
      </c>
      <c r="AI69" s="119"/>
      <c r="AJ69" s="117" t="str">
        <f t="shared" si="24"/>
        <v>_</v>
      </c>
      <c r="AK69" s="120" t="str">
        <f t="shared" si="25"/>
        <v>_</v>
      </c>
      <c r="AL69" s="119"/>
      <c r="AM69" s="117">
        <f t="shared" si="26"/>
        <v>57.400000000000006</v>
      </c>
      <c r="AN69" s="120">
        <f t="shared" si="27"/>
        <v>0</v>
      </c>
      <c r="AO69" s="119"/>
      <c r="AS69" s="124"/>
    </row>
    <row r="70" spans="1:45">
      <c r="A70" s="7">
        <v>5</v>
      </c>
      <c r="B70" s="114" t="str">
        <f>VLOOKUP(A70,'Overzicht locaties'!C:D,2,0)</f>
        <v>ROC Campusbaan</v>
      </c>
      <c r="C70" s="95" t="s">
        <v>929</v>
      </c>
      <c r="D70" s="6" t="s">
        <v>1174</v>
      </c>
      <c r="E70" s="6"/>
      <c r="F70" s="95" t="s">
        <v>970</v>
      </c>
      <c r="G70" s="95" t="s">
        <v>294</v>
      </c>
      <c r="H70" s="95">
        <v>7</v>
      </c>
      <c r="I70" s="115" t="str">
        <f t="shared" si="15"/>
        <v>Leslokalen praktijk</v>
      </c>
      <c r="J70" s="95" t="s">
        <v>297</v>
      </c>
      <c r="K70" s="116">
        <v>3</v>
      </c>
      <c r="L70" s="115" t="str">
        <f t="shared" si="16"/>
        <v>Harde vloer zonder polymeer beschermlaag, met behandeling</v>
      </c>
      <c r="M70" s="118">
        <v>121.3</v>
      </c>
      <c r="N70" s="117">
        <f t="shared" si="28"/>
        <v>121.3</v>
      </c>
      <c r="O70" s="149">
        <f t="shared" si="29"/>
        <v>0</v>
      </c>
      <c r="P70" s="119"/>
      <c r="Q70" s="95" t="s">
        <v>95</v>
      </c>
      <c r="R70" s="95"/>
      <c r="S70" s="95"/>
      <c r="T70" s="95"/>
      <c r="U70" s="119"/>
      <c r="V70" s="114" t="str">
        <f t="shared" si="17"/>
        <v>Les</v>
      </c>
      <c r="W70" s="114" t="str">
        <f t="shared" si="18"/>
        <v>AQL 7%</v>
      </c>
      <c r="X70" s="119"/>
      <c r="Y70" s="101">
        <v>100</v>
      </c>
      <c r="Z70" s="119"/>
      <c r="AA70" s="117">
        <f>IF(H70="nio","_",(N70/Y70)*VLOOKUP(Q70,Aanpassing_frequenties,3,0))*VLOOKUP(Q70,Aanpassing_frequenties,4,0)</f>
        <v>49.733000000000004</v>
      </c>
      <c r="AB70" s="120">
        <f t="shared" si="19"/>
        <v>0</v>
      </c>
      <c r="AC70" s="119"/>
      <c r="AD70" s="117" t="str">
        <f t="shared" si="20"/>
        <v>_</v>
      </c>
      <c r="AE70" s="120" t="str">
        <f t="shared" si="21"/>
        <v>_</v>
      </c>
      <c r="AF70" s="119"/>
      <c r="AG70" s="117" t="str">
        <f t="shared" si="22"/>
        <v>_</v>
      </c>
      <c r="AH70" s="120" t="str">
        <f t="shared" si="23"/>
        <v>_</v>
      </c>
      <c r="AI70" s="119"/>
      <c r="AJ70" s="117" t="str">
        <f t="shared" si="24"/>
        <v>_</v>
      </c>
      <c r="AK70" s="120" t="str">
        <f t="shared" si="25"/>
        <v>_</v>
      </c>
      <c r="AL70" s="119"/>
      <c r="AM70" s="117">
        <f t="shared" si="26"/>
        <v>49.733000000000004</v>
      </c>
      <c r="AN70" s="120">
        <f t="shared" si="27"/>
        <v>0</v>
      </c>
      <c r="AO70" s="119"/>
      <c r="AS70" s="124"/>
    </row>
    <row r="71" spans="1:45">
      <c r="A71" s="7">
        <v>5</v>
      </c>
      <c r="B71" s="114" t="str">
        <f>VLOOKUP(A71,'Overzicht locaties'!C:D,2,0)</f>
        <v>ROC Campusbaan</v>
      </c>
      <c r="C71" s="95" t="s">
        <v>929</v>
      </c>
      <c r="D71" s="6" t="s">
        <v>1175</v>
      </c>
      <c r="E71" s="6"/>
      <c r="F71" s="95" t="s">
        <v>326</v>
      </c>
      <c r="G71" s="95" t="s">
        <v>294</v>
      </c>
      <c r="H71" s="95">
        <v>1</v>
      </c>
      <c r="I71" s="115" t="str">
        <f t="shared" si="15"/>
        <v xml:space="preserve">Kantoorruimte / vergaderruimte </v>
      </c>
      <c r="J71" s="95" t="s">
        <v>297</v>
      </c>
      <c r="K71" s="116">
        <v>3</v>
      </c>
      <c r="L71" s="115" t="str">
        <f t="shared" si="16"/>
        <v>Harde vloer zonder polymeer beschermlaag, met behandeling</v>
      </c>
      <c r="M71" s="118">
        <v>7</v>
      </c>
      <c r="N71" s="117">
        <f t="shared" si="28"/>
        <v>7</v>
      </c>
      <c r="O71" s="149">
        <f t="shared" si="29"/>
        <v>0</v>
      </c>
      <c r="P71" s="119"/>
      <c r="Q71" s="95" t="s">
        <v>87</v>
      </c>
      <c r="R71" s="95"/>
      <c r="S71" s="95"/>
      <c r="T71" s="95"/>
      <c r="U71" s="119"/>
      <c r="V71" s="114" t="str">
        <f t="shared" si="17"/>
        <v>Bureau</v>
      </c>
      <c r="W71" s="114" t="str">
        <f t="shared" si="18"/>
        <v>AQL 7%</v>
      </c>
      <c r="X71" s="119"/>
      <c r="Y71" s="101">
        <v>100</v>
      </c>
      <c r="Z71" s="119"/>
      <c r="AA71" s="117">
        <f>IF(H71="nio","_",(N71/Y71)*VLOOKUP(Q71,Aanpassing_frequenties,3,0))*VLOOKUP(Q71,Aanpassing_frequenties,4,0)</f>
        <v>14.350000000000001</v>
      </c>
      <c r="AB71" s="120">
        <f t="shared" si="19"/>
        <v>0</v>
      </c>
      <c r="AC71" s="119"/>
      <c r="AD71" s="117" t="str">
        <f t="shared" si="20"/>
        <v>_</v>
      </c>
      <c r="AE71" s="120" t="str">
        <f t="shared" si="21"/>
        <v>_</v>
      </c>
      <c r="AF71" s="119"/>
      <c r="AG71" s="117" t="str">
        <f t="shared" si="22"/>
        <v>_</v>
      </c>
      <c r="AH71" s="120" t="str">
        <f t="shared" si="23"/>
        <v>_</v>
      </c>
      <c r="AI71" s="119"/>
      <c r="AJ71" s="117" t="str">
        <f t="shared" si="24"/>
        <v>_</v>
      </c>
      <c r="AK71" s="120" t="str">
        <f t="shared" si="25"/>
        <v>_</v>
      </c>
      <c r="AL71" s="119"/>
      <c r="AM71" s="117">
        <f t="shared" si="26"/>
        <v>14.350000000000001</v>
      </c>
      <c r="AN71" s="120">
        <f t="shared" si="27"/>
        <v>0</v>
      </c>
      <c r="AO71" s="119"/>
      <c r="AS71" s="124"/>
    </row>
    <row r="72" spans="1:45">
      <c r="A72" s="7">
        <v>5</v>
      </c>
      <c r="B72" s="114" t="str">
        <f>VLOOKUP(A72,'Overzicht locaties'!C:D,2,0)</f>
        <v>ROC Campusbaan</v>
      </c>
      <c r="C72" s="95" t="s">
        <v>929</v>
      </c>
      <c r="D72" s="6" t="s">
        <v>1175</v>
      </c>
      <c r="E72" s="6"/>
      <c r="F72" s="95" t="s">
        <v>326</v>
      </c>
      <c r="G72" s="95" t="s">
        <v>294</v>
      </c>
      <c r="H72" s="95">
        <v>1</v>
      </c>
      <c r="I72" s="115" t="str">
        <f t="shared" si="15"/>
        <v xml:space="preserve">Kantoorruimte / vergaderruimte </v>
      </c>
      <c r="J72" s="95" t="s">
        <v>297</v>
      </c>
      <c r="K72" s="116">
        <v>3</v>
      </c>
      <c r="L72" s="115" t="str">
        <f t="shared" si="16"/>
        <v>Harde vloer zonder polymeer beschermlaag, met behandeling</v>
      </c>
      <c r="M72" s="118">
        <v>5</v>
      </c>
      <c r="N72" s="117">
        <f t="shared" si="28"/>
        <v>5</v>
      </c>
      <c r="O72" s="149">
        <f t="shared" si="29"/>
        <v>0</v>
      </c>
      <c r="P72" s="119"/>
      <c r="Q72" s="95" t="s">
        <v>87</v>
      </c>
      <c r="R72" s="95"/>
      <c r="S72" s="95"/>
      <c r="T72" s="95"/>
      <c r="U72" s="119"/>
      <c r="V72" s="114" t="str">
        <f t="shared" si="17"/>
        <v>Bureau</v>
      </c>
      <c r="W72" s="114" t="str">
        <f t="shared" si="18"/>
        <v>AQL 7%</v>
      </c>
      <c r="X72" s="119"/>
      <c r="Y72" s="101">
        <v>100</v>
      </c>
      <c r="Z72" s="119"/>
      <c r="AA72" s="117">
        <f>IF(H72="nio","_",(N72/Y72)*VLOOKUP(Q72,Aanpassing_frequenties,3,0))*VLOOKUP(Q72,Aanpassing_frequenties,4,0)</f>
        <v>10.25</v>
      </c>
      <c r="AB72" s="120">
        <f t="shared" si="19"/>
        <v>0</v>
      </c>
      <c r="AC72" s="119"/>
      <c r="AD72" s="117" t="str">
        <f t="shared" si="20"/>
        <v>_</v>
      </c>
      <c r="AE72" s="120" t="str">
        <f t="shared" si="21"/>
        <v>_</v>
      </c>
      <c r="AF72" s="119"/>
      <c r="AG72" s="117" t="str">
        <f t="shared" si="22"/>
        <v>_</v>
      </c>
      <c r="AH72" s="120" t="str">
        <f t="shared" si="23"/>
        <v>_</v>
      </c>
      <c r="AI72" s="119"/>
      <c r="AJ72" s="117" t="str">
        <f t="shared" si="24"/>
        <v>_</v>
      </c>
      <c r="AK72" s="120" t="str">
        <f t="shared" si="25"/>
        <v>_</v>
      </c>
      <c r="AL72" s="119"/>
      <c r="AM72" s="117">
        <f t="shared" si="26"/>
        <v>10.25</v>
      </c>
      <c r="AN72" s="120">
        <f t="shared" si="27"/>
        <v>0</v>
      </c>
      <c r="AO72" s="119"/>
      <c r="AS72" s="124"/>
    </row>
    <row r="73" spans="1:45">
      <c r="A73" s="7">
        <v>5</v>
      </c>
      <c r="B73" s="114" t="str">
        <f>VLOOKUP(A73,'Overzicht locaties'!C:D,2,0)</f>
        <v>ROC Campusbaan</v>
      </c>
      <c r="C73" s="95" t="s">
        <v>929</v>
      </c>
      <c r="D73" s="6" t="s">
        <v>1176</v>
      </c>
      <c r="E73" s="6"/>
      <c r="F73" s="95" t="s">
        <v>706</v>
      </c>
      <c r="G73" s="95" t="s">
        <v>294</v>
      </c>
      <c r="H73" s="95">
        <v>6</v>
      </c>
      <c r="I73" s="115" t="str">
        <f t="shared" si="15"/>
        <v>Leslokalen theorie</v>
      </c>
      <c r="J73" s="95" t="s">
        <v>297</v>
      </c>
      <c r="K73" s="116">
        <v>3</v>
      </c>
      <c r="L73" s="115" t="str">
        <f t="shared" si="16"/>
        <v>Harde vloer zonder polymeer beschermlaag, met behandeling</v>
      </c>
      <c r="M73" s="118">
        <v>63.7</v>
      </c>
      <c r="N73" s="117">
        <f t="shared" si="28"/>
        <v>63.7</v>
      </c>
      <c r="O73" s="149">
        <f t="shared" si="29"/>
        <v>0</v>
      </c>
      <c r="P73" s="119"/>
      <c r="Q73" s="95" t="s">
        <v>87</v>
      </c>
      <c r="R73" s="95"/>
      <c r="S73" s="95"/>
      <c r="T73" s="95"/>
      <c r="U73" s="119"/>
      <c r="V73" s="114" t="str">
        <f t="shared" si="17"/>
        <v>Les</v>
      </c>
      <c r="W73" s="114" t="str">
        <f t="shared" si="18"/>
        <v>AQL 7%</v>
      </c>
      <c r="X73" s="119"/>
      <c r="Y73" s="101">
        <v>100</v>
      </c>
      <c r="Z73" s="119"/>
      <c r="AA73" s="117">
        <f>IF(H73="nio","_",(N73/Y73)*VLOOKUP(Q73,Aanpassing_frequenties,3,0))*VLOOKUP(Q73,Aanpassing_frequenties,4,0)</f>
        <v>130.58500000000001</v>
      </c>
      <c r="AB73" s="120">
        <f t="shared" si="19"/>
        <v>0</v>
      </c>
      <c r="AC73" s="119"/>
      <c r="AD73" s="117" t="str">
        <f t="shared" si="20"/>
        <v>_</v>
      </c>
      <c r="AE73" s="120" t="str">
        <f t="shared" si="21"/>
        <v>_</v>
      </c>
      <c r="AF73" s="119"/>
      <c r="AG73" s="117" t="str">
        <f t="shared" si="22"/>
        <v>_</v>
      </c>
      <c r="AH73" s="120" t="str">
        <f t="shared" si="23"/>
        <v>_</v>
      </c>
      <c r="AI73" s="119"/>
      <c r="AJ73" s="117" t="str">
        <f t="shared" si="24"/>
        <v>_</v>
      </c>
      <c r="AK73" s="120" t="str">
        <f t="shared" si="25"/>
        <v>_</v>
      </c>
      <c r="AL73" s="119"/>
      <c r="AM73" s="117">
        <f t="shared" si="26"/>
        <v>130.58500000000001</v>
      </c>
      <c r="AN73" s="120">
        <f t="shared" si="27"/>
        <v>0</v>
      </c>
      <c r="AO73" s="119"/>
      <c r="AS73" s="124"/>
    </row>
    <row r="74" spans="1:45">
      <c r="A74" s="7">
        <v>5</v>
      </c>
      <c r="B74" s="114" t="str">
        <f>VLOOKUP(A74,'Overzicht locaties'!C:D,2,0)</f>
        <v>ROC Campusbaan</v>
      </c>
      <c r="C74" s="95" t="s">
        <v>929</v>
      </c>
      <c r="D74" s="6" t="s">
        <v>1177</v>
      </c>
      <c r="E74" s="6"/>
      <c r="F74" s="95" t="s">
        <v>974</v>
      </c>
      <c r="G74" s="95" t="s">
        <v>294</v>
      </c>
      <c r="H74" s="95">
        <v>7</v>
      </c>
      <c r="I74" s="115" t="str">
        <f t="shared" si="15"/>
        <v>Leslokalen praktijk</v>
      </c>
      <c r="J74" s="95" t="s">
        <v>297</v>
      </c>
      <c r="K74" s="116">
        <v>3</v>
      </c>
      <c r="L74" s="115" t="str">
        <f t="shared" si="16"/>
        <v>Harde vloer zonder polymeer beschermlaag, met behandeling</v>
      </c>
      <c r="M74" s="118">
        <v>87.8</v>
      </c>
      <c r="N74" s="117">
        <f t="shared" si="28"/>
        <v>87.8</v>
      </c>
      <c r="O74" s="149">
        <f t="shared" si="29"/>
        <v>0</v>
      </c>
      <c r="P74" s="119"/>
      <c r="Q74" s="95" t="s">
        <v>95</v>
      </c>
      <c r="R74" s="95"/>
      <c r="S74" s="95"/>
      <c r="T74" s="95"/>
      <c r="U74" s="119"/>
      <c r="V74" s="114" t="str">
        <f t="shared" si="17"/>
        <v>Les</v>
      </c>
      <c r="W74" s="114" t="str">
        <f t="shared" si="18"/>
        <v>AQL 7%</v>
      </c>
      <c r="X74" s="119"/>
      <c r="Y74" s="101">
        <v>100</v>
      </c>
      <c r="Z74" s="119"/>
      <c r="AA74" s="117">
        <f>IF(H74="nio","_",(N74/Y74)*VLOOKUP(Q74,Aanpassing_frequenties,3,0))*VLOOKUP(Q74,Aanpassing_frequenties,4,0)</f>
        <v>35.997999999999998</v>
      </c>
      <c r="AB74" s="120">
        <f t="shared" si="19"/>
        <v>0</v>
      </c>
      <c r="AC74" s="119"/>
      <c r="AD74" s="117" t="str">
        <f t="shared" si="20"/>
        <v>_</v>
      </c>
      <c r="AE74" s="120" t="str">
        <f t="shared" si="21"/>
        <v>_</v>
      </c>
      <c r="AF74" s="119"/>
      <c r="AG74" s="117" t="str">
        <f t="shared" si="22"/>
        <v>_</v>
      </c>
      <c r="AH74" s="120" t="str">
        <f t="shared" si="23"/>
        <v>_</v>
      </c>
      <c r="AI74" s="119"/>
      <c r="AJ74" s="117" t="str">
        <f t="shared" si="24"/>
        <v>_</v>
      </c>
      <c r="AK74" s="120" t="str">
        <f t="shared" si="25"/>
        <v>_</v>
      </c>
      <c r="AL74" s="119"/>
      <c r="AM74" s="117">
        <f t="shared" si="26"/>
        <v>35.997999999999998</v>
      </c>
      <c r="AN74" s="120">
        <f t="shared" si="27"/>
        <v>0</v>
      </c>
      <c r="AO74" s="119"/>
      <c r="AS74" s="124"/>
    </row>
    <row r="75" spans="1:45">
      <c r="A75" s="7">
        <v>5</v>
      </c>
      <c r="B75" s="114" t="str">
        <f>VLOOKUP(A75,'Overzicht locaties'!C:D,2,0)</f>
        <v>ROC Campusbaan</v>
      </c>
      <c r="C75" s="95" t="s">
        <v>929</v>
      </c>
      <c r="D75" s="6" t="s">
        <v>1178</v>
      </c>
      <c r="E75" s="6"/>
      <c r="F75" s="95" t="s">
        <v>137</v>
      </c>
      <c r="G75" s="95" t="s">
        <v>293</v>
      </c>
      <c r="H75" s="95">
        <v>2</v>
      </c>
      <c r="I75" s="115" t="str">
        <f t="shared" si="15"/>
        <v>Sanitaire ruimte</v>
      </c>
      <c r="J75" s="95" t="s">
        <v>795</v>
      </c>
      <c r="K75" s="116">
        <v>3</v>
      </c>
      <c r="L75" s="115" t="str">
        <f t="shared" si="16"/>
        <v>Harde vloer zonder polymeer beschermlaag, met behandeling</v>
      </c>
      <c r="M75" s="118">
        <v>20.399999999999999</v>
      </c>
      <c r="N75" s="117">
        <f t="shared" si="28"/>
        <v>20.399999999999999</v>
      </c>
      <c r="O75" s="149">
        <f t="shared" si="29"/>
        <v>0</v>
      </c>
      <c r="P75" s="119"/>
      <c r="Q75" s="95" t="s">
        <v>303</v>
      </c>
      <c r="R75" s="95"/>
      <c r="S75" s="95"/>
      <c r="T75" s="95"/>
      <c r="U75" s="119"/>
      <c r="V75" s="114" t="str">
        <f t="shared" si="17"/>
        <v>Sanitair</v>
      </c>
      <c r="W75" s="114" t="str">
        <f t="shared" si="18"/>
        <v>AQL 4%</v>
      </c>
      <c r="X75" s="119"/>
      <c r="Y75" s="101">
        <v>100</v>
      </c>
      <c r="Z75" s="119"/>
      <c r="AA75" s="117">
        <f>IF(H75="nio","_",(N75/Y75)*VLOOKUP(Q75,Aanpassing_frequenties,3,0))*VLOOKUP(Q75,Aanpassing_frequenties,4,0)</f>
        <v>125.46</v>
      </c>
      <c r="AB75" s="120">
        <f t="shared" si="19"/>
        <v>0</v>
      </c>
      <c r="AC75" s="119"/>
      <c r="AD75" s="117" t="str">
        <f t="shared" si="20"/>
        <v>_</v>
      </c>
      <c r="AE75" s="120" t="str">
        <f t="shared" si="21"/>
        <v>_</v>
      </c>
      <c r="AF75" s="119"/>
      <c r="AG75" s="117" t="str">
        <f t="shared" si="22"/>
        <v>_</v>
      </c>
      <c r="AH75" s="120" t="str">
        <f t="shared" si="23"/>
        <v>_</v>
      </c>
      <c r="AI75" s="119"/>
      <c r="AJ75" s="117" t="str">
        <f t="shared" si="24"/>
        <v>_</v>
      </c>
      <c r="AK75" s="120" t="str">
        <f t="shared" si="25"/>
        <v>_</v>
      </c>
      <c r="AL75" s="119"/>
      <c r="AM75" s="117">
        <f t="shared" si="26"/>
        <v>125.46</v>
      </c>
      <c r="AN75" s="120">
        <f t="shared" si="27"/>
        <v>0</v>
      </c>
      <c r="AO75" s="119"/>
      <c r="AS75" s="124"/>
    </row>
    <row r="76" spans="1:45">
      <c r="A76" s="7">
        <v>5</v>
      </c>
      <c r="B76" s="114" t="str">
        <f>VLOOKUP(A76,'Overzicht locaties'!C:D,2,0)</f>
        <v>ROC Campusbaan</v>
      </c>
      <c r="C76" s="95" t="s">
        <v>929</v>
      </c>
      <c r="D76" s="6" t="s">
        <v>1179</v>
      </c>
      <c r="E76" s="6"/>
      <c r="F76" s="95" t="s">
        <v>137</v>
      </c>
      <c r="G76" s="95" t="s">
        <v>293</v>
      </c>
      <c r="H76" s="95">
        <v>2</v>
      </c>
      <c r="I76" s="115" t="str">
        <f t="shared" si="15"/>
        <v>Sanitaire ruimte</v>
      </c>
      <c r="J76" s="95" t="s">
        <v>795</v>
      </c>
      <c r="K76" s="116">
        <v>3</v>
      </c>
      <c r="L76" s="115" t="str">
        <f t="shared" si="16"/>
        <v>Harde vloer zonder polymeer beschermlaag, met behandeling</v>
      </c>
      <c r="M76" s="118">
        <v>19.399999999999999</v>
      </c>
      <c r="N76" s="117">
        <f t="shared" si="28"/>
        <v>19.399999999999999</v>
      </c>
      <c r="O76" s="149">
        <f t="shared" si="29"/>
        <v>0</v>
      </c>
      <c r="P76" s="119"/>
      <c r="Q76" s="95" t="s">
        <v>303</v>
      </c>
      <c r="R76" s="95"/>
      <c r="S76" s="95"/>
      <c r="T76" s="95"/>
      <c r="U76" s="119"/>
      <c r="V76" s="114" t="str">
        <f t="shared" si="17"/>
        <v>Sanitair</v>
      </c>
      <c r="W76" s="114" t="str">
        <f t="shared" si="18"/>
        <v>AQL 4%</v>
      </c>
      <c r="X76" s="119"/>
      <c r="Y76" s="101">
        <v>100</v>
      </c>
      <c r="Z76" s="119"/>
      <c r="AA76" s="117">
        <f>IF(H76="nio","_",(N76/Y76)*VLOOKUP(Q76,Aanpassing_frequenties,3,0))*VLOOKUP(Q76,Aanpassing_frequenties,4,0)</f>
        <v>119.30999999999999</v>
      </c>
      <c r="AB76" s="120">
        <f t="shared" si="19"/>
        <v>0</v>
      </c>
      <c r="AC76" s="119"/>
      <c r="AD76" s="117" t="str">
        <f t="shared" si="20"/>
        <v>_</v>
      </c>
      <c r="AE76" s="120" t="str">
        <f t="shared" si="21"/>
        <v>_</v>
      </c>
      <c r="AF76" s="119"/>
      <c r="AG76" s="117" t="str">
        <f t="shared" si="22"/>
        <v>_</v>
      </c>
      <c r="AH76" s="120" t="str">
        <f t="shared" si="23"/>
        <v>_</v>
      </c>
      <c r="AI76" s="119"/>
      <c r="AJ76" s="117" t="str">
        <f t="shared" si="24"/>
        <v>_</v>
      </c>
      <c r="AK76" s="120" t="str">
        <f t="shared" si="25"/>
        <v>_</v>
      </c>
      <c r="AL76" s="119"/>
      <c r="AM76" s="117">
        <f t="shared" si="26"/>
        <v>119.30999999999999</v>
      </c>
      <c r="AN76" s="120">
        <f t="shared" si="27"/>
        <v>0</v>
      </c>
      <c r="AO76" s="119"/>
      <c r="AS76" s="124"/>
    </row>
    <row r="77" spans="1:45">
      <c r="A77" s="7">
        <v>5</v>
      </c>
      <c r="B77" s="114" t="str">
        <f>VLOOKUP(A77,'Overzicht locaties'!C:D,2,0)</f>
        <v>ROC Campusbaan</v>
      </c>
      <c r="C77" s="95" t="s">
        <v>929</v>
      </c>
      <c r="D77" s="6" t="s">
        <v>1180</v>
      </c>
      <c r="E77" s="6"/>
      <c r="F77" s="95" t="s">
        <v>718</v>
      </c>
      <c r="G77" s="95" t="s">
        <v>293</v>
      </c>
      <c r="H77" s="95">
        <v>2</v>
      </c>
      <c r="I77" s="115" t="str">
        <f t="shared" si="15"/>
        <v>Sanitaire ruimte</v>
      </c>
      <c r="J77" s="95" t="s">
        <v>795</v>
      </c>
      <c r="K77" s="116">
        <v>3</v>
      </c>
      <c r="L77" s="115" t="str">
        <f t="shared" si="16"/>
        <v>Harde vloer zonder polymeer beschermlaag, met behandeling</v>
      </c>
      <c r="M77" s="118">
        <v>4</v>
      </c>
      <c r="N77" s="117">
        <f t="shared" si="28"/>
        <v>4</v>
      </c>
      <c r="O77" s="149">
        <f t="shared" si="29"/>
        <v>0</v>
      </c>
      <c r="P77" s="119"/>
      <c r="Q77" s="95" t="s">
        <v>303</v>
      </c>
      <c r="R77" s="95"/>
      <c r="S77" s="95"/>
      <c r="T77" s="95"/>
      <c r="U77" s="119"/>
      <c r="V77" s="114" t="str">
        <f t="shared" si="17"/>
        <v>Sanitair</v>
      </c>
      <c r="W77" s="114" t="str">
        <f t="shared" si="18"/>
        <v>AQL 4%</v>
      </c>
      <c r="X77" s="119"/>
      <c r="Y77" s="101">
        <v>100</v>
      </c>
      <c r="Z77" s="119"/>
      <c r="AA77" s="117">
        <f>IF(H77="nio","_",(N77/Y77)*VLOOKUP(Q77,Aanpassing_frequenties,3,0))*VLOOKUP(Q77,Aanpassing_frequenties,4,0)</f>
        <v>24.6</v>
      </c>
      <c r="AB77" s="120">
        <f t="shared" si="19"/>
        <v>0</v>
      </c>
      <c r="AC77" s="119"/>
      <c r="AD77" s="117" t="str">
        <f t="shared" si="20"/>
        <v>_</v>
      </c>
      <c r="AE77" s="120" t="str">
        <f t="shared" si="21"/>
        <v>_</v>
      </c>
      <c r="AF77" s="119"/>
      <c r="AG77" s="117" t="str">
        <f t="shared" si="22"/>
        <v>_</v>
      </c>
      <c r="AH77" s="120" t="str">
        <f t="shared" si="23"/>
        <v>_</v>
      </c>
      <c r="AI77" s="119"/>
      <c r="AJ77" s="117" t="str">
        <f t="shared" si="24"/>
        <v>_</v>
      </c>
      <c r="AK77" s="120" t="str">
        <f t="shared" si="25"/>
        <v>_</v>
      </c>
      <c r="AL77" s="119"/>
      <c r="AM77" s="117">
        <f t="shared" si="26"/>
        <v>24.6</v>
      </c>
      <c r="AN77" s="120">
        <f t="shared" si="27"/>
        <v>0</v>
      </c>
      <c r="AO77" s="119"/>
      <c r="AS77" s="124"/>
    </row>
    <row r="78" spans="1:45">
      <c r="A78" s="7">
        <v>5</v>
      </c>
      <c r="B78" s="114" t="str">
        <f>VLOOKUP(A78,'Overzicht locaties'!C:D,2,0)</f>
        <v>ROC Campusbaan</v>
      </c>
      <c r="C78" s="95" t="s">
        <v>929</v>
      </c>
      <c r="D78" s="6" t="s">
        <v>1181</v>
      </c>
      <c r="E78" s="6"/>
      <c r="F78" s="95" t="s">
        <v>136</v>
      </c>
      <c r="G78" s="95" t="s">
        <v>293</v>
      </c>
      <c r="H78" s="95">
        <v>3</v>
      </c>
      <c r="I78" s="115" t="str">
        <f t="shared" si="15"/>
        <v>Verkeersruimte / Garderobe / Wachtruimte</v>
      </c>
      <c r="J78" s="95" t="s">
        <v>297</v>
      </c>
      <c r="K78" s="116">
        <v>3</v>
      </c>
      <c r="L78" s="115" t="str">
        <f t="shared" si="16"/>
        <v>Harde vloer zonder polymeer beschermlaag, met behandeling</v>
      </c>
      <c r="M78" s="118">
        <v>99</v>
      </c>
      <c r="N78" s="117">
        <f t="shared" si="28"/>
        <v>99</v>
      </c>
      <c r="O78" s="149">
        <f t="shared" si="29"/>
        <v>0</v>
      </c>
      <c r="P78" s="119"/>
      <c r="Q78" s="95" t="s">
        <v>87</v>
      </c>
      <c r="R78" s="95"/>
      <c r="S78" s="95"/>
      <c r="T78" s="95"/>
      <c r="U78" s="119"/>
      <c r="V78" s="114" t="str">
        <f t="shared" si="17"/>
        <v>Verkeer</v>
      </c>
      <c r="W78" s="114" t="str">
        <f t="shared" si="18"/>
        <v>AQL 7%</v>
      </c>
      <c r="X78" s="119"/>
      <c r="Y78" s="101">
        <v>100</v>
      </c>
      <c r="Z78" s="119"/>
      <c r="AA78" s="117">
        <f>IF(H78="nio","_",(N78/Y78)*VLOOKUP(Q78,Aanpassing_frequenties,3,0))*VLOOKUP(Q78,Aanpassing_frequenties,4,0)</f>
        <v>202.95</v>
      </c>
      <c r="AB78" s="120">
        <f t="shared" si="19"/>
        <v>0</v>
      </c>
      <c r="AC78" s="119"/>
      <c r="AD78" s="117" t="str">
        <f t="shared" si="20"/>
        <v>_</v>
      </c>
      <c r="AE78" s="120" t="str">
        <f t="shared" si="21"/>
        <v>_</v>
      </c>
      <c r="AF78" s="119"/>
      <c r="AG78" s="117" t="str">
        <f t="shared" si="22"/>
        <v>_</v>
      </c>
      <c r="AH78" s="120" t="str">
        <f t="shared" si="23"/>
        <v>_</v>
      </c>
      <c r="AI78" s="119"/>
      <c r="AJ78" s="117" t="str">
        <f t="shared" si="24"/>
        <v>_</v>
      </c>
      <c r="AK78" s="120" t="str">
        <f t="shared" si="25"/>
        <v>_</v>
      </c>
      <c r="AL78" s="119"/>
      <c r="AM78" s="117">
        <f t="shared" si="26"/>
        <v>202.95</v>
      </c>
      <c r="AN78" s="120">
        <f t="shared" si="27"/>
        <v>0</v>
      </c>
      <c r="AO78" s="119"/>
      <c r="AS78" s="124"/>
    </row>
    <row r="79" spans="1:45">
      <c r="A79" s="7">
        <v>5</v>
      </c>
      <c r="B79" s="114" t="str">
        <f>VLOOKUP(A79,'Overzicht locaties'!C:D,2,0)</f>
        <v>ROC Campusbaan</v>
      </c>
      <c r="C79" s="95" t="s">
        <v>929</v>
      </c>
      <c r="D79" s="6" t="s">
        <v>1182</v>
      </c>
      <c r="E79" s="6"/>
      <c r="F79" s="95" t="s">
        <v>976</v>
      </c>
      <c r="G79" s="95" t="s">
        <v>293</v>
      </c>
      <c r="H79" s="95">
        <v>3</v>
      </c>
      <c r="I79" s="115" t="str">
        <f t="shared" si="15"/>
        <v>Verkeersruimte / Garderobe / Wachtruimte</v>
      </c>
      <c r="J79" s="95" t="s">
        <v>5</v>
      </c>
      <c r="K79" s="116">
        <v>1</v>
      </c>
      <c r="L79" s="115" t="str">
        <f t="shared" si="16"/>
        <v>Vloerafwerking met polymeer beschermlaag</v>
      </c>
      <c r="M79" s="118">
        <v>16.2</v>
      </c>
      <c r="N79" s="117">
        <f t="shared" si="28"/>
        <v>16.2</v>
      </c>
      <c r="O79" s="149">
        <f t="shared" si="29"/>
        <v>0</v>
      </c>
      <c r="P79" s="119"/>
      <c r="Q79" s="95" t="s">
        <v>87</v>
      </c>
      <c r="R79" s="95"/>
      <c r="S79" s="95"/>
      <c r="T79" s="95"/>
      <c r="U79" s="119"/>
      <c r="V79" s="114" t="str">
        <f t="shared" si="17"/>
        <v>Verkeer</v>
      </c>
      <c r="W79" s="114" t="str">
        <f t="shared" si="18"/>
        <v>AQL 7%</v>
      </c>
      <c r="X79" s="119"/>
      <c r="Y79" s="101">
        <v>100</v>
      </c>
      <c r="Z79" s="119"/>
      <c r="AA79" s="117">
        <f>IF(H79="nio","_",(N79/Y79)*VLOOKUP(Q79,Aanpassing_frequenties,3,0))*VLOOKUP(Q79,Aanpassing_frequenties,4,0)</f>
        <v>33.21</v>
      </c>
      <c r="AB79" s="120">
        <f t="shared" si="19"/>
        <v>0</v>
      </c>
      <c r="AC79" s="119"/>
      <c r="AD79" s="117" t="str">
        <f t="shared" si="20"/>
        <v>_</v>
      </c>
      <c r="AE79" s="120" t="str">
        <f t="shared" si="21"/>
        <v>_</v>
      </c>
      <c r="AF79" s="119"/>
      <c r="AG79" s="117" t="str">
        <f t="shared" si="22"/>
        <v>_</v>
      </c>
      <c r="AH79" s="120" t="str">
        <f t="shared" si="23"/>
        <v>_</v>
      </c>
      <c r="AI79" s="119"/>
      <c r="AJ79" s="117" t="str">
        <f t="shared" si="24"/>
        <v>_</v>
      </c>
      <c r="AK79" s="120" t="str">
        <f t="shared" si="25"/>
        <v>_</v>
      </c>
      <c r="AL79" s="119"/>
      <c r="AM79" s="117">
        <f t="shared" si="26"/>
        <v>33.21</v>
      </c>
      <c r="AN79" s="120">
        <f t="shared" si="27"/>
        <v>0</v>
      </c>
      <c r="AO79" s="119"/>
      <c r="AS79" s="124"/>
    </row>
    <row r="80" spans="1:45">
      <c r="A80" s="7">
        <v>5</v>
      </c>
      <c r="B80" s="114" t="str">
        <f>VLOOKUP(A80,'Overzicht locaties'!C:D,2,0)</f>
        <v>ROC Campusbaan</v>
      </c>
      <c r="C80" s="95" t="s">
        <v>929</v>
      </c>
      <c r="D80" s="6" t="s">
        <v>1183</v>
      </c>
      <c r="E80" s="6"/>
      <c r="F80" s="95" t="s">
        <v>970</v>
      </c>
      <c r="G80" s="95" t="s">
        <v>294</v>
      </c>
      <c r="H80" s="95">
        <v>7</v>
      </c>
      <c r="I80" s="115" t="str">
        <f t="shared" si="15"/>
        <v>Leslokalen praktijk</v>
      </c>
      <c r="J80" s="95" t="s">
        <v>297</v>
      </c>
      <c r="K80" s="116">
        <v>3</v>
      </c>
      <c r="L80" s="115" t="str">
        <f t="shared" si="16"/>
        <v>Harde vloer zonder polymeer beschermlaag, met behandeling</v>
      </c>
      <c r="M80" s="118">
        <v>148</v>
      </c>
      <c r="N80" s="117">
        <f t="shared" si="28"/>
        <v>148</v>
      </c>
      <c r="O80" s="149">
        <f t="shared" si="29"/>
        <v>0</v>
      </c>
      <c r="P80" s="119"/>
      <c r="Q80" s="95" t="s">
        <v>95</v>
      </c>
      <c r="R80" s="95"/>
      <c r="S80" s="95"/>
      <c r="T80" s="95"/>
      <c r="U80" s="119"/>
      <c r="V80" s="114" t="str">
        <f t="shared" si="17"/>
        <v>Les</v>
      </c>
      <c r="W80" s="114" t="str">
        <f t="shared" si="18"/>
        <v>AQL 7%</v>
      </c>
      <c r="X80" s="119"/>
      <c r="Y80" s="101">
        <v>100</v>
      </c>
      <c r="Z80" s="119"/>
      <c r="AA80" s="117">
        <f>IF(H80="nio","_",(N80/Y80)*VLOOKUP(Q80,Aanpassing_frequenties,3,0))*VLOOKUP(Q80,Aanpassing_frequenties,4,0)</f>
        <v>60.68</v>
      </c>
      <c r="AB80" s="120">
        <f t="shared" si="19"/>
        <v>0</v>
      </c>
      <c r="AC80" s="119"/>
      <c r="AD80" s="117" t="str">
        <f t="shared" si="20"/>
        <v>_</v>
      </c>
      <c r="AE80" s="120" t="str">
        <f t="shared" si="21"/>
        <v>_</v>
      </c>
      <c r="AF80" s="119"/>
      <c r="AG80" s="117" t="str">
        <f t="shared" si="22"/>
        <v>_</v>
      </c>
      <c r="AH80" s="120" t="str">
        <f t="shared" si="23"/>
        <v>_</v>
      </c>
      <c r="AI80" s="119"/>
      <c r="AJ80" s="117" t="str">
        <f t="shared" si="24"/>
        <v>_</v>
      </c>
      <c r="AK80" s="120" t="str">
        <f t="shared" si="25"/>
        <v>_</v>
      </c>
      <c r="AL80" s="119"/>
      <c r="AM80" s="117">
        <f t="shared" si="26"/>
        <v>60.68</v>
      </c>
      <c r="AN80" s="120">
        <f t="shared" si="27"/>
        <v>0</v>
      </c>
      <c r="AO80" s="119"/>
      <c r="AS80" s="124"/>
    </row>
    <row r="81" spans="1:45">
      <c r="A81" s="7">
        <v>5</v>
      </c>
      <c r="B81" s="114" t="str">
        <f>VLOOKUP(A81,'Overzicht locaties'!C:D,2,0)</f>
        <v>ROC Campusbaan</v>
      </c>
      <c r="C81" s="95" t="s">
        <v>929</v>
      </c>
      <c r="D81" s="6" t="s">
        <v>1184</v>
      </c>
      <c r="E81" s="6"/>
      <c r="F81" s="95" t="s">
        <v>970</v>
      </c>
      <c r="G81" s="95" t="s">
        <v>294</v>
      </c>
      <c r="H81" s="95">
        <v>7</v>
      </c>
      <c r="I81" s="115" t="str">
        <f t="shared" si="15"/>
        <v>Leslokalen praktijk</v>
      </c>
      <c r="J81" s="95" t="s">
        <v>297</v>
      </c>
      <c r="K81" s="116">
        <v>3</v>
      </c>
      <c r="L81" s="115" t="str">
        <f t="shared" si="16"/>
        <v>Harde vloer zonder polymeer beschermlaag, met behandeling</v>
      </c>
      <c r="M81" s="118">
        <v>180</v>
      </c>
      <c r="N81" s="117">
        <f t="shared" si="28"/>
        <v>180</v>
      </c>
      <c r="O81" s="149">
        <f t="shared" si="29"/>
        <v>0</v>
      </c>
      <c r="P81" s="119"/>
      <c r="Q81" s="95" t="s">
        <v>95</v>
      </c>
      <c r="R81" s="95"/>
      <c r="S81" s="95"/>
      <c r="T81" s="95"/>
      <c r="U81" s="119"/>
      <c r="V81" s="114" t="str">
        <f t="shared" si="17"/>
        <v>Les</v>
      </c>
      <c r="W81" s="114" t="str">
        <f t="shared" si="18"/>
        <v>AQL 7%</v>
      </c>
      <c r="X81" s="119"/>
      <c r="Y81" s="101">
        <v>100</v>
      </c>
      <c r="Z81" s="119"/>
      <c r="AA81" s="117">
        <f>IF(H81="nio","_",(N81/Y81)*VLOOKUP(Q81,Aanpassing_frequenties,3,0))*VLOOKUP(Q81,Aanpassing_frequenties,4,0)</f>
        <v>73.8</v>
      </c>
      <c r="AB81" s="120">
        <f t="shared" si="19"/>
        <v>0</v>
      </c>
      <c r="AC81" s="119"/>
      <c r="AD81" s="117" t="str">
        <f t="shared" si="20"/>
        <v>_</v>
      </c>
      <c r="AE81" s="120" t="str">
        <f t="shared" si="21"/>
        <v>_</v>
      </c>
      <c r="AF81" s="119"/>
      <c r="AG81" s="117" t="str">
        <f t="shared" si="22"/>
        <v>_</v>
      </c>
      <c r="AH81" s="120" t="str">
        <f t="shared" si="23"/>
        <v>_</v>
      </c>
      <c r="AI81" s="119"/>
      <c r="AJ81" s="117" t="str">
        <f t="shared" si="24"/>
        <v>_</v>
      </c>
      <c r="AK81" s="120" t="str">
        <f t="shared" si="25"/>
        <v>_</v>
      </c>
      <c r="AL81" s="119"/>
      <c r="AM81" s="117">
        <f t="shared" si="26"/>
        <v>73.8</v>
      </c>
      <c r="AN81" s="120">
        <f t="shared" si="27"/>
        <v>0</v>
      </c>
      <c r="AO81" s="119"/>
      <c r="AS81" s="124"/>
    </row>
    <row r="82" spans="1:45">
      <c r="A82" s="7">
        <v>5</v>
      </c>
      <c r="B82" s="114" t="str">
        <f>VLOOKUP(A82,'Overzicht locaties'!C:D,2,0)</f>
        <v>ROC Campusbaan</v>
      </c>
      <c r="C82" s="95" t="s">
        <v>929</v>
      </c>
      <c r="D82" s="6" t="s">
        <v>1185</v>
      </c>
      <c r="E82" s="6"/>
      <c r="F82" s="95" t="s">
        <v>159</v>
      </c>
      <c r="G82" s="95" t="s">
        <v>294</v>
      </c>
      <c r="H82" s="95">
        <v>1</v>
      </c>
      <c r="I82" s="115" t="str">
        <f t="shared" si="15"/>
        <v xml:space="preserve">Kantoorruimte / vergaderruimte </v>
      </c>
      <c r="J82" s="95" t="s">
        <v>297</v>
      </c>
      <c r="K82" s="116">
        <v>3</v>
      </c>
      <c r="L82" s="115" t="str">
        <f t="shared" si="16"/>
        <v>Harde vloer zonder polymeer beschermlaag, met behandeling</v>
      </c>
      <c r="M82" s="118">
        <v>14</v>
      </c>
      <c r="N82" s="117">
        <f t="shared" si="28"/>
        <v>14</v>
      </c>
      <c r="O82" s="149">
        <f t="shared" si="29"/>
        <v>0</v>
      </c>
      <c r="P82" s="119"/>
      <c r="Q82" s="95" t="s">
        <v>87</v>
      </c>
      <c r="R82" s="95"/>
      <c r="S82" s="95"/>
      <c r="T82" s="95"/>
      <c r="U82" s="119"/>
      <c r="V82" s="114" t="str">
        <f t="shared" si="17"/>
        <v>Bureau</v>
      </c>
      <c r="W82" s="114" t="str">
        <f t="shared" si="18"/>
        <v>AQL 7%</v>
      </c>
      <c r="X82" s="119"/>
      <c r="Y82" s="101">
        <v>100</v>
      </c>
      <c r="Z82" s="119"/>
      <c r="AA82" s="117">
        <f>IF(H82="nio","_",(N82/Y82)*VLOOKUP(Q82,Aanpassing_frequenties,3,0))*VLOOKUP(Q82,Aanpassing_frequenties,4,0)</f>
        <v>28.700000000000003</v>
      </c>
      <c r="AB82" s="120">
        <f t="shared" si="19"/>
        <v>0</v>
      </c>
      <c r="AC82" s="119"/>
      <c r="AD82" s="117" t="str">
        <f t="shared" si="20"/>
        <v>_</v>
      </c>
      <c r="AE82" s="120" t="str">
        <f t="shared" si="21"/>
        <v>_</v>
      </c>
      <c r="AF82" s="119"/>
      <c r="AG82" s="117" t="str">
        <f t="shared" si="22"/>
        <v>_</v>
      </c>
      <c r="AH82" s="120" t="str">
        <f t="shared" si="23"/>
        <v>_</v>
      </c>
      <c r="AI82" s="119"/>
      <c r="AJ82" s="117" t="str">
        <f t="shared" si="24"/>
        <v>_</v>
      </c>
      <c r="AK82" s="120" t="str">
        <f t="shared" si="25"/>
        <v>_</v>
      </c>
      <c r="AL82" s="119"/>
      <c r="AM82" s="117">
        <f t="shared" si="26"/>
        <v>28.700000000000003</v>
      </c>
      <c r="AN82" s="120">
        <f t="shared" si="27"/>
        <v>0</v>
      </c>
      <c r="AO82" s="119"/>
      <c r="AS82" s="124"/>
    </row>
    <row r="83" spans="1:45">
      <c r="A83" s="7">
        <v>5</v>
      </c>
      <c r="B83" s="114" t="str">
        <f>VLOOKUP(A83,'Overzicht locaties'!C:D,2,0)</f>
        <v>ROC Campusbaan</v>
      </c>
      <c r="C83" s="95" t="s">
        <v>929</v>
      </c>
      <c r="D83" s="6" t="s">
        <v>1186</v>
      </c>
      <c r="E83" s="6"/>
      <c r="F83" s="95" t="s">
        <v>977</v>
      </c>
      <c r="G83" s="95" t="s">
        <v>294</v>
      </c>
      <c r="H83" s="95">
        <v>1</v>
      </c>
      <c r="I83" s="115" t="str">
        <f t="shared" si="15"/>
        <v xml:space="preserve">Kantoorruimte / vergaderruimte </v>
      </c>
      <c r="J83" s="95" t="s">
        <v>297</v>
      </c>
      <c r="K83" s="116">
        <v>3</v>
      </c>
      <c r="L83" s="115" t="str">
        <f t="shared" si="16"/>
        <v>Harde vloer zonder polymeer beschermlaag, met behandeling</v>
      </c>
      <c r="M83" s="118">
        <v>11</v>
      </c>
      <c r="N83" s="117">
        <f t="shared" si="28"/>
        <v>11</v>
      </c>
      <c r="O83" s="149">
        <f t="shared" si="29"/>
        <v>0</v>
      </c>
      <c r="P83" s="119"/>
      <c r="Q83" s="95" t="s">
        <v>87</v>
      </c>
      <c r="R83" s="95"/>
      <c r="S83" s="95"/>
      <c r="T83" s="95"/>
      <c r="U83" s="119"/>
      <c r="V83" s="114" t="str">
        <f t="shared" si="17"/>
        <v>Bureau</v>
      </c>
      <c r="W83" s="114" t="str">
        <f t="shared" si="18"/>
        <v>AQL 7%</v>
      </c>
      <c r="X83" s="119"/>
      <c r="Y83" s="101">
        <v>100</v>
      </c>
      <c r="Z83" s="119"/>
      <c r="AA83" s="117">
        <f>IF(H83="nio","_",(N83/Y83)*VLOOKUP(Q83,Aanpassing_frequenties,3,0))*VLOOKUP(Q83,Aanpassing_frequenties,4,0)</f>
        <v>22.55</v>
      </c>
      <c r="AB83" s="120">
        <f t="shared" si="19"/>
        <v>0</v>
      </c>
      <c r="AC83" s="119"/>
      <c r="AD83" s="117" t="str">
        <f t="shared" si="20"/>
        <v>_</v>
      </c>
      <c r="AE83" s="120" t="str">
        <f t="shared" si="21"/>
        <v>_</v>
      </c>
      <c r="AF83" s="119"/>
      <c r="AG83" s="117" t="str">
        <f t="shared" si="22"/>
        <v>_</v>
      </c>
      <c r="AH83" s="120" t="str">
        <f t="shared" si="23"/>
        <v>_</v>
      </c>
      <c r="AI83" s="119"/>
      <c r="AJ83" s="117" t="str">
        <f t="shared" si="24"/>
        <v>_</v>
      </c>
      <c r="AK83" s="120" t="str">
        <f t="shared" si="25"/>
        <v>_</v>
      </c>
      <c r="AL83" s="119"/>
      <c r="AM83" s="117">
        <f t="shared" si="26"/>
        <v>22.55</v>
      </c>
      <c r="AN83" s="120">
        <f t="shared" si="27"/>
        <v>0</v>
      </c>
      <c r="AO83" s="119"/>
      <c r="AS83" s="124"/>
    </row>
    <row r="84" spans="1:45">
      <c r="A84" s="7">
        <v>5</v>
      </c>
      <c r="B84" s="114" t="str">
        <f>VLOOKUP(A84,'Overzicht locaties'!C:D,2,0)</f>
        <v>ROC Campusbaan</v>
      </c>
      <c r="C84" s="95" t="s">
        <v>929</v>
      </c>
      <c r="D84" s="6" t="s">
        <v>1187</v>
      </c>
      <c r="E84" s="6"/>
      <c r="F84" s="95" t="s">
        <v>978</v>
      </c>
      <c r="G84" s="95" t="s">
        <v>294</v>
      </c>
      <c r="H84" s="95">
        <v>1</v>
      </c>
      <c r="I84" s="115" t="str">
        <f t="shared" si="15"/>
        <v xml:space="preserve">Kantoorruimte / vergaderruimte </v>
      </c>
      <c r="J84" s="95" t="s">
        <v>297</v>
      </c>
      <c r="K84" s="116">
        <v>3</v>
      </c>
      <c r="L84" s="115" t="str">
        <f t="shared" si="16"/>
        <v>Harde vloer zonder polymeer beschermlaag, met behandeling</v>
      </c>
      <c r="M84" s="118">
        <v>15</v>
      </c>
      <c r="N84" s="117">
        <f t="shared" si="28"/>
        <v>15</v>
      </c>
      <c r="O84" s="149">
        <f t="shared" si="29"/>
        <v>0</v>
      </c>
      <c r="P84" s="119"/>
      <c r="Q84" s="95" t="s">
        <v>87</v>
      </c>
      <c r="R84" s="95"/>
      <c r="S84" s="95"/>
      <c r="T84" s="95"/>
      <c r="U84" s="119"/>
      <c r="V84" s="114" t="str">
        <f t="shared" si="17"/>
        <v>Bureau</v>
      </c>
      <c r="W84" s="114" t="str">
        <f t="shared" si="18"/>
        <v>AQL 7%</v>
      </c>
      <c r="X84" s="119"/>
      <c r="Y84" s="101">
        <v>100</v>
      </c>
      <c r="Z84" s="119"/>
      <c r="AA84" s="117">
        <f>IF(H84="nio","_",(N84/Y84)*VLOOKUP(Q84,Aanpassing_frequenties,3,0))*VLOOKUP(Q84,Aanpassing_frequenties,4,0)</f>
        <v>30.75</v>
      </c>
      <c r="AB84" s="120">
        <f t="shared" si="19"/>
        <v>0</v>
      </c>
      <c r="AC84" s="119"/>
      <c r="AD84" s="117" t="str">
        <f t="shared" si="20"/>
        <v>_</v>
      </c>
      <c r="AE84" s="120" t="str">
        <f t="shared" si="21"/>
        <v>_</v>
      </c>
      <c r="AF84" s="119"/>
      <c r="AG84" s="117" t="str">
        <f t="shared" si="22"/>
        <v>_</v>
      </c>
      <c r="AH84" s="120" t="str">
        <f t="shared" si="23"/>
        <v>_</v>
      </c>
      <c r="AI84" s="119"/>
      <c r="AJ84" s="117" t="str">
        <f t="shared" si="24"/>
        <v>_</v>
      </c>
      <c r="AK84" s="120" t="str">
        <f t="shared" si="25"/>
        <v>_</v>
      </c>
      <c r="AL84" s="119"/>
      <c r="AM84" s="117">
        <f t="shared" si="26"/>
        <v>30.75</v>
      </c>
      <c r="AN84" s="120">
        <f t="shared" si="27"/>
        <v>0</v>
      </c>
      <c r="AO84" s="119"/>
      <c r="AS84" s="124"/>
    </row>
    <row r="85" spans="1:45">
      <c r="A85" s="7">
        <v>5</v>
      </c>
      <c r="B85" s="114" t="str">
        <f>VLOOKUP(A85,'Overzicht locaties'!C:D,2,0)</f>
        <v>ROC Campusbaan</v>
      </c>
      <c r="C85" s="95" t="s">
        <v>929</v>
      </c>
      <c r="D85" s="6" t="s">
        <v>1188</v>
      </c>
      <c r="E85" s="6"/>
      <c r="F85" s="95" t="s">
        <v>136</v>
      </c>
      <c r="G85" s="95" t="s">
        <v>293</v>
      </c>
      <c r="H85" s="95">
        <v>3</v>
      </c>
      <c r="I85" s="115" t="str">
        <f t="shared" si="15"/>
        <v>Verkeersruimte / Garderobe / Wachtruimte</v>
      </c>
      <c r="J85" s="95" t="s">
        <v>297</v>
      </c>
      <c r="K85" s="116">
        <v>3</v>
      </c>
      <c r="L85" s="115" t="str">
        <f t="shared" si="16"/>
        <v>Harde vloer zonder polymeer beschermlaag, met behandeling</v>
      </c>
      <c r="M85" s="118">
        <v>47</v>
      </c>
      <c r="N85" s="117">
        <f t="shared" si="28"/>
        <v>47</v>
      </c>
      <c r="O85" s="149">
        <f t="shared" si="29"/>
        <v>0</v>
      </c>
      <c r="P85" s="119"/>
      <c r="Q85" s="95" t="s">
        <v>87</v>
      </c>
      <c r="R85" s="95"/>
      <c r="S85" s="95"/>
      <c r="T85" s="95"/>
      <c r="U85" s="119"/>
      <c r="V85" s="114" t="str">
        <f t="shared" si="17"/>
        <v>Verkeer</v>
      </c>
      <c r="W85" s="114" t="str">
        <f t="shared" si="18"/>
        <v>AQL 7%</v>
      </c>
      <c r="X85" s="119"/>
      <c r="Y85" s="101">
        <v>100</v>
      </c>
      <c r="Z85" s="119"/>
      <c r="AA85" s="117">
        <f>IF(H85="nio","_",(N85/Y85)*VLOOKUP(Q85,Aanpassing_frequenties,3,0))*VLOOKUP(Q85,Aanpassing_frequenties,4,0)</f>
        <v>96.35</v>
      </c>
      <c r="AB85" s="120">
        <f t="shared" si="19"/>
        <v>0</v>
      </c>
      <c r="AC85" s="119"/>
      <c r="AD85" s="117" t="str">
        <f t="shared" si="20"/>
        <v>_</v>
      </c>
      <c r="AE85" s="120" t="str">
        <f t="shared" si="21"/>
        <v>_</v>
      </c>
      <c r="AF85" s="119"/>
      <c r="AG85" s="117" t="str">
        <f t="shared" si="22"/>
        <v>_</v>
      </c>
      <c r="AH85" s="120" t="str">
        <f t="shared" si="23"/>
        <v>_</v>
      </c>
      <c r="AI85" s="119"/>
      <c r="AJ85" s="117" t="str">
        <f t="shared" si="24"/>
        <v>_</v>
      </c>
      <c r="AK85" s="120" t="str">
        <f t="shared" si="25"/>
        <v>_</v>
      </c>
      <c r="AL85" s="119"/>
      <c r="AM85" s="117">
        <f t="shared" si="26"/>
        <v>96.35</v>
      </c>
      <c r="AN85" s="120">
        <f t="shared" si="27"/>
        <v>0</v>
      </c>
      <c r="AO85" s="119"/>
      <c r="AS85" s="124"/>
    </row>
    <row r="86" spans="1:45">
      <c r="A86" s="7">
        <v>5</v>
      </c>
      <c r="B86" s="114" t="str">
        <f>VLOOKUP(A86,'Overzicht locaties'!C:D,2,0)</f>
        <v>ROC Campusbaan</v>
      </c>
      <c r="C86" s="95" t="s">
        <v>930</v>
      </c>
      <c r="D86" s="6" t="s">
        <v>1189</v>
      </c>
      <c r="E86" s="6"/>
      <c r="F86" s="95" t="s">
        <v>706</v>
      </c>
      <c r="G86" s="95" t="s">
        <v>294</v>
      </c>
      <c r="H86" s="95">
        <v>6</v>
      </c>
      <c r="I86" s="115" t="str">
        <f t="shared" si="15"/>
        <v>Leslokalen theorie</v>
      </c>
      <c r="J86" s="95" t="s">
        <v>297</v>
      </c>
      <c r="K86" s="116">
        <v>3</v>
      </c>
      <c r="L86" s="115" t="str">
        <f t="shared" si="16"/>
        <v>Harde vloer zonder polymeer beschermlaag, met behandeling</v>
      </c>
      <c r="M86" s="118">
        <v>65</v>
      </c>
      <c r="N86" s="117">
        <f t="shared" si="28"/>
        <v>65</v>
      </c>
      <c r="O86" s="149">
        <f t="shared" si="29"/>
        <v>0</v>
      </c>
      <c r="P86" s="119"/>
      <c r="Q86" s="95" t="s">
        <v>87</v>
      </c>
      <c r="R86" s="95"/>
      <c r="S86" s="95"/>
      <c r="T86" s="95"/>
      <c r="U86" s="119"/>
      <c r="V86" s="114" t="str">
        <f t="shared" si="17"/>
        <v>Les</v>
      </c>
      <c r="W86" s="114" t="str">
        <f t="shared" si="18"/>
        <v>AQL 7%</v>
      </c>
      <c r="X86" s="119"/>
      <c r="Y86" s="101">
        <v>100</v>
      </c>
      <c r="Z86" s="119"/>
      <c r="AA86" s="117">
        <f>IF(H86="nio","_",(N86/Y86)*VLOOKUP(Q86,Aanpassing_frequenties,3,0))*VLOOKUP(Q86,Aanpassing_frequenties,4,0)</f>
        <v>133.25</v>
      </c>
      <c r="AB86" s="120">
        <f t="shared" si="19"/>
        <v>0</v>
      </c>
      <c r="AC86" s="119"/>
      <c r="AD86" s="117" t="str">
        <f t="shared" si="20"/>
        <v>_</v>
      </c>
      <c r="AE86" s="120" t="str">
        <f t="shared" si="21"/>
        <v>_</v>
      </c>
      <c r="AF86" s="119"/>
      <c r="AG86" s="117" t="str">
        <f t="shared" si="22"/>
        <v>_</v>
      </c>
      <c r="AH86" s="120" t="str">
        <f t="shared" si="23"/>
        <v>_</v>
      </c>
      <c r="AI86" s="119"/>
      <c r="AJ86" s="117" t="str">
        <f t="shared" si="24"/>
        <v>_</v>
      </c>
      <c r="AK86" s="120" t="str">
        <f t="shared" si="25"/>
        <v>_</v>
      </c>
      <c r="AL86" s="119"/>
      <c r="AM86" s="117">
        <f t="shared" si="26"/>
        <v>133.25</v>
      </c>
      <c r="AN86" s="120">
        <f t="shared" si="27"/>
        <v>0</v>
      </c>
      <c r="AO86" s="119"/>
      <c r="AS86" s="124"/>
    </row>
    <row r="87" spans="1:45">
      <c r="A87" s="7">
        <v>5</v>
      </c>
      <c r="B87" s="114" t="str">
        <f>VLOOKUP(A87,'Overzicht locaties'!C:D,2,0)</f>
        <v>ROC Campusbaan</v>
      </c>
      <c r="C87" s="95" t="s">
        <v>930</v>
      </c>
      <c r="D87" s="6" t="s">
        <v>1190</v>
      </c>
      <c r="E87" s="6"/>
      <c r="F87" s="95" t="s">
        <v>979</v>
      </c>
      <c r="G87" s="95" t="s">
        <v>294</v>
      </c>
      <c r="H87" s="95">
        <v>1</v>
      </c>
      <c r="I87" s="115" t="str">
        <f t="shared" si="15"/>
        <v xml:space="preserve">Kantoorruimte / vergaderruimte </v>
      </c>
      <c r="J87" s="95" t="s">
        <v>6</v>
      </c>
      <c r="K87" s="116">
        <v>4</v>
      </c>
      <c r="L87" s="115" t="str">
        <f t="shared" si="16"/>
        <v>Tapijt</v>
      </c>
      <c r="M87" s="118">
        <v>25</v>
      </c>
      <c r="N87" s="117">
        <f t="shared" si="28"/>
        <v>25</v>
      </c>
      <c r="O87" s="149">
        <f t="shared" si="29"/>
        <v>0</v>
      </c>
      <c r="P87" s="119"/>
      <c r="Q87" s="95" t="s">
        <v>87</v>
      </c>
      <c r="R87" s="95"/>
      <c r="S87" s="95"/>
      <c r="T87" s="95"/>
      <c r="U87" s="119"/>
      <c r="V87" s="114" t="str">
        <f t="shared" si="17"/>
        <v>Bureau</v>
      </c>
      <c r="W87" s="114" t="str">
        <f t="shared" si="18"/>
        <v>AQL 7%</v>
      </c>
      <c r="X87" s="119"/>
      <c r="Y87" s="101">
        <v>100</v>
      </c>
      <c r="Z87" s="119"/>
      <c r="AA87" s="117">
        <f>IF(H87="nio","_",(N87/Y87)*VLOOKUP(Q87,Aanpassing_frequenties,3,0))*VLOOKUP(Q87,Aanpassing_frequenties,4,0)</f>
        <v>51.25</v>
      </c>
      <c r="AB87" s="120">
        <f t="shared" si="19"/>
        <v>0</v>
      </c>
      <c r="AC87" s="119"/>
      <c r="AD87" s="117" t="str">
        <f t="shared" si="20"/>
        <v>_</v>
      </c>
      <c r="AE87" s="120" t="str">
        <f t="shared" si="21"/>
        <v>_</v>
      </c>
      <c r="AF87" s="119"/>
      <c r="AG87" s="117" t="str">
        <f t="shared" si="22"/>
        <v>_</v>
      </c>
      <c r="AH87" s="120" t="str">
        <f t="shared" si="23"/>
        <v>_</v>
      </c>
      <c r="AI87" s="119"/>
      <c r="AJ87" s="117" t="str">
        <f t="shared" si="24"/>
        <v>_</v>
      </c>
      <c r="AK87" s="120" t="str">
        <f t="shared" si="25"/>
        <v>_</v>
      </c>
      <c r="AL87" s="119"/>
      <c r="AM87" s="117">
        <f t="shared" si="26"/>
        <v>51.25</v>
      </c>
      <c r="AN87" s="120">
        <f t="shared" si="27"/>
        <v>0</v>
      </c>
      <c r="AO87" s="119"/>
      <c r="AS87" s="124"/>
    </row>
    <row r="88" spans="1:45">
      <c r="A88" s="7">
        <v>5</v>
      </c>
      <c r="B88" s="114" t="str">
        <f>VLOOKUP(A88,'Overzicht locaties'!C:D,2,0)</f>
        <v>ROC Campusbaan</v>
      </c>
      <c r="C88" s="95" t="s">
        <v>930</v>
      </c>
      <c r="D88" s="6" t="s">
        <v>1191</v>
      </c>
      <c r="E88" s="6"/>
      <c r="F88" s="95" t="s">
        <v>706</v>
      </c>
      <c r="G88" s="95" t="s">
        <v>294</v>
      </c>
      <c r="H88" s="95">
        <v>6</v>
      </c>
      <c r="I88" s="115" t="str">
        <f t="shared" si="15"/>
        <v>Leslokalen theorie</v>
      </c>
      <c r="J88" s="95" t="s">
        <v>297</v>
      </c>
      <c r="K88" s="116">
        <v>3</v>
      </c>
      <c r="L88" s="115" t="str">
        <f t="shared" si="16"/>
        <v>Harde vloer zonder polymeer beschermlaag, met behandeling</v>
      </c>
      <c r="M88" s="118">
        <v>69</v>
      </c>
      <c r="N88" s="117">
        <f t="shared" si="28"/>
        <v>69</v>
      </c>
      <c r="O88" s="149">
        <f t="shared" si="29"/>
        <v>0</v>
      </c>
      <c r="P88" s="119"/>
      <c r="Q88" s="95" t="s">
        <v>87</v>
      </c>
      <c r="R88" s="95"/>
      <c r="S88" s="95"/>
      <c r="T88" s="95"/>
      <c r="U88" s="119"/>
      <c r="V88" s="114" t="str">
        <f t="shared" si="17"/>
        <v>Les</v>
      </c>
      <c r="W88" s="114" t="str">
        <f t="shared" si="18"/>
        <v>AQL 7%</v>
      </c>
      <c r="X88" s="119"/>
      <c r="Y88" s="101">
        <v>100</v>
      </c>
      <c r="Z88" s="119"/>
      <c r="AA88" s="117">
        <f>IF(H88="nio","_",(N88/Y88)*VLOOKUP(Q88,Aanpassing_frequenties,3,0))*VLOOKUP(Q88,Aanpassing_frequenties,4,0)</f>
        <v>141.44999999999999</v>
      </c>
      <c r="AB88" s="120">
        <f t="shared" si="19"/>
        <v>0</v>
      </c>
      <c r="AC88" s="119"/>
      <c r="AD88" s="117" t="str">
        <f t="shared" si="20"/>
        <v>_</v>
      </c>
      <c r="AE88" s="120" t="str">
        <f t="shared" si="21"/>
        <v>_</v>
      </c>
      <c r="AF88" s="119"/>
      <c r="AG88" s="117" t="str">
        <f t="shared" si="22"/>
        <v>_</v>
      </c>
      <c r="AH88" s="120" t="str">
        <f t="shared" si="23"/>
        <v>_</v>
      </c>
      <c r="AI88" s="119"/>
      <c r="AJ88" s="117" t="str">
        <f t="shared" si="24"/>
        <v>_</v>
      </c>
      <c r="AK88" s="120" t="str">
        <f t="shared" si="25"/>
        <v>_</v>
      </c>
      <c r="AL88" s="119"/>
      <c r="AM88" s="117">
        <f t="shared" si="26"/>
        <v>141.44999999999999</v>
      </c>
      <c r="AN88" s="120">
        <f t="shared" si="27"/>
        <v>0</v>
      </c>
      <c r="AO88" s="119"/>
      <c r="AS88" s="124"/>
    </row>
    <row r="89" spans="1:45">
      <c r="A89" s="7">
        <v>5</v>
      </c>
      <c r="B89" s="114" t="str">
        <f>VLOOKUP(A89,'Overzicht locaties'!C:D,2,0)</f>
        <v>ROC Campusbaan</v>
      </c>
      <c r="C89" s="95" t="s">
        <v>930</v>
      </c>
      <c r="D89" s="6" t="s">
        <v>1192</v>
      </c>
      <c r="E89" s="6"/>
      <c r="F89" s="95" t="s">
        <v>955</v>
      </c>
      <c r="G89" s="95" t="s">
        <v>294</v>
      </c>
      <c r="H89" s="95">
        <v>1</v>
      </c>
      <c r="I89" s="115" t="str">
        <f t="shared" si="15"/>
        <v xml:space="preserve">Kantoorruimte / vergaderruimte </v>
      </c>
      <c r="J89" s="95" t="s">
        <v>297</v>
      </c>
      <c r="K89" s="116">
        <v>3</v>
      </c>
      <c r="L89" s="115" t="str">
        <f t="shared" si="16"/>
        <v>Harde vloer zonder polymeer beschermlaag, met behandeling</v>
      </c>
      <c r="M89" s="118">
        <v>99</v>
      </c>
      <c r="N89" s="117">
        <f t="shared" si="28"/>
        <v>99</v>
      </c>
      <c r="O89" s="149">
        <f t="shared" si="29"/>
        <v>0</v>
      </c>
      <c r="P89" s="119"/>
      <c r="Q89" s="95" t="s">
        <v>87</v>
      </c>
      <c r="R89" s="95"/>
      <c r="S89" s="95"/>
      <c r="T89" s="95"/>
      <c r="U89" s="119"/>
      <c r="V89" s="114" t="str">
        <f t="shared" si="17"/>
        <v>Bureau</v>
      </c>
      <c r="W89" s="114" t="str">
        <f t="shared" si="18"/>
        <v>AQL 7%</v>
      </c>
      <c r="X89" s="119"/>
      <c r="Y89" s="101">
        <v>100</v>
      </c>
      <c r="Z89" s="119"/>
      <c r="AA89" s="117">
        <f>IF(H89="nio","_",(N89/Y89)*VLOOKUP(Q89,Aanpassing_frequenties,3,0))*VLOOKUP(Q89,Aanpassing_frequenties,4,0)</f>
        <v>202.95</v>
      </c>
      <c r="AB89" s="120">
        <f t="shared" si="19"/>
        <v>0</v>
      </c>
      <c r="AC89" s="119"/>
      <c r="AD89" s="117" t="str">
        <f t="shared" si="20"/>
        <v>_</v>
      </c>
      <c r="AE89" s="120" t="str">
        <f t="shared" si="21"/>
        <v>_</v>
      </c>
      <c r="AF89" s="119"/>
      <c r="AG89" s="117" t="str">
        <f t="shared" si="22"/>
        <v>_</v>
      </c>
      <c r="AH89" s="120" t="str">
        <f t="shared" si="23"/>
        <v>_</v>
      </c>
      <c r="AI89" s="119"/>
      <c r="AJ89" s="117" t="str">
        <f t="shared" si="24"/>
        <v>_</v>
      </c>
      <c r="AK89" s="120" t="str">
        <f t="shared" si="25"/>
        <v>_</v>
      </c>
      <c r="AL89" s="119"/>
      <c r="AM89" s="117">
        <f t="shared" si="26"/>
        <v>202.95</v>
      </c>
      <c r="AN89" s="120">
        <f t="shared" si="27"/>
        <v>0</v>
      </c>
      <c r="AO89" s="119"/>
      <c r="AS89" s="124"/>
    </row>
    <row r="90" spans="1:45">
      <c r="A90" s="7">
        <v>5</v>
      </c>
      <c r="B90" s="114" t="str">
        <f>VLOOKUP(A90,'Overzicht locaties'!C:D,2,0)</f>
        <v>ROC Campusbaan</v>
      </c>
      <c r="C90" s="95" t="s">
        <v>930</v>
      </c>
      <c r="D90" s="6" t="s">
        <v>1193</v>
      </c>
      <c r="E90" s="6"/>
      <c r="F90" s="95" t="s">
        <v>326</v>
      </c>
      <c r="G90" s="95" t="s">
        <v>294</v>
      </c>
      <c r="H90" s="95">
        <v>1</v>
      </c>
      <c r="I90" s="115" t="str">
        <f t="shared" si="15"/>
        <v xml:space="preserve">Kantoorruimte / vergaderruimte </v>
      </c>
      <c r="J90" s="95" t="s">
        <v>6</v>
      </c>
      <c r="K90" s="116">
        <v>4</v>
      </c>
      <c r="L90" s="115" t="str">
        <f t="shared" si="16"/>
        <v>Tapijt</v>
      </c>
      <c r="M90" s="118">
        <v>12</v>
      </c>
      <c r="N90" s="117">
        <f t="shared" si="28"/>
        <v>12</v>
      </c>
      <c r="O90" s="149">
        <f t="shared" si="29"/>
        <v>0</v>
      </c>
      <c r="P90" s="119"/>
      <c r="Q90" s="95" t="s">
        <v>87</v>
      </c>
      <c r="R90" s="95"/>
      <c r="S90" s="95"/>
      <c r="T90" s="95"/>
      <c r="U90" s="119"/>
      <c r="V90" s="114" t="str">
        <f t="shared" si="17"/>
        <v>Bureau</v>
      </c>
      <c r="W90" s="114" t="str">
        <f t="shared" si="18"/>
        <v>AQL 7%</v>
      </c>
      <c r="X90" s="119"/>
      <c r="Y90" s="101">
        <v>100</v>
      </c>
      <c r="Z90" s="119"/>
      <c r="AA90" s="117">
        <f>IF(H90="nio","_",(N90/Y90)*VLOOKUP(Q90,Aanpassing_frequenties,3,0))*VLOOKUP(Q90,Aanpassing_frequenties,4,0)</f>
        <v>24.599999999999998</v>
      </c>
      <c r="AB90" s="120">
        <f t="shared" si="19"/>
        <v>0</v>
      </c>
      <c r="AC90" s="119"/>
      <c r="AD90" s="117" t="str">
        <f t="shared" si="20"/>
        <v>_</v>
      </c>
      <c r="AE90" s="120" t="str">
        <f t="shared" si="21"/>
        <v>_</v>
      </c>
      <c r="AF90" s="119"/>
      <c r="AG90" s="117" t="str">
        <f t="shared" si="22"/>
        <v>_</v>
      </c>
      <c r="AH90" s="120" t="str">
        <f t="shared" si="23"/>
        <v>_</v>
      </c>
      <c r="AI90" s="119"/>
      <c r="AJ90" s="117" t="str">
        <f t="shared" si="24"/>
        <v>_</v>
      </c>
      <c r="AK90" s="120" t="str">
        <f t="shared" si="25"/>
        <v>_</v>
      </c>
      <c r="AL90" s="119"/>
      <c r="AM90" s="117">
        <f t="shared" si="26"/>
        <v>24.599999999999998</v>
      </c>
      <c r="AN90" s="120">
        <f t="shared" si="27"/>
        <v>0</v>
      </c>
      <c r="AO90" s="119"/>
      <c r="AS90" s="124"/>
    </row>
    <row r="91" spans="1:45">
      <c r="A91" s="7">
        <v>5</v>
      </c>
      <c r="B91" s="114" t="str">
        <f>VLOOKUP(A91,'Overzicht locaties'!C:D,2,0)</f>
        <v>ROC Campusbaan</v>
      </c>
      <c r="C91" s="95" t="s">
        <v>930</v>
      </c>
      <c r="D91" s="6" t="s">
        <v>1194</v>
      </c>
      <c r="E91" s="6"/>
      <c r="F91" s="95" t="s">
        <v>980</v>
      </c>
      <c r="G91" s="95" t="s">
        <v>294</v>
      </c>
      <c r="H91" s="95">
        <v>6</v>
      </c>
      <c r="I91" s="115" t="str">
        <f t="shared" si="15"/>
        <v>Leslokalen theorie</v>
      </c>
      <c r="J91" s="95" t="s">
        <v>297</v>
      </c>
      <c r="K91" s="116">
        <v>3</v>
      </c>
      <c r="L91" s="115" t="str">
        <f t="shared" si="16"/>
        <v>Harde vloer zonder polymeer beschermlaag, met behandeling</v>
      </c>
      <c r="M91" s="118">
        <v>63</v>
      </c>
      <c r="N91" s="117">
        <f t="shared" si="28"/>
        <v>63</v>
      </c>
      <c r="O91" s="149">
        <f t="shared" si="29"/>
        <v>0</v>
      </c>
      <c r="P91" s="119"/>
      <c r="Q91" s="95" t="s">
        <v>87</v>
      </c>
      <c r="R91" s="95"/>
      <c r="S91" s="95"/>
      <c r="T91" s="95"/>
      <c r="U91" s="119"/>
      <c r="V91" s="114" t="str">
        <f t="shared" si="17"/>
        <v>Les</v>
      </c>
      <c r="W91" s="114" t="str">
        <f t="shared" si="18"/>
        <v>AQL 7%</v>
      </c>
      <c r="X91" s="119"/>
      <c r="Y91" s="101">
        <v>100</v>
      </c>
      <c r="Z91" s="119"/>
      <c r="AA91" s="117">
        <f>IF(H91="nio","_",(N91/Y91)*VLOOKUP(Q91,Aanpassing_frequenties,3,0))*VLOOKUP(Q91,Aanpassing_frequenties,4,0)</f>
        <v>129.15</v>
      </c>
      <c r="AB91" s="120">
        <f t="shared" si="19"/>
        <v>0</v>
      </c>
      <c r="AC91" s="119"/>
      <c r="AD91" s="117" t="str">
        <f t="shared" si="20"/>
        <v>_</v>
      </c>
      <c r="AE91" s="120" t="str">
        <f t="shared" si="21"/>
        <v>_</v>
      </c>
      <c r="AF91" s="119"/>
      <c r="AG91" s="117" t="str">
        <f t="shared" si="22"/>
        <v>_</v>
      </c>
      <c r="AH91" s="120" t="str">
        <f t="shared" si="23"/>
        <v>_</v>
      </c>
      <c r="AI91" s="119"/>
      <c r="AJ91" s="117" t="str">
        <f t="shared" si="24"/>
        <v>_</v>
      </c>
      <c r="AK91" s="120" t="str">
        <f t="shared" si="25"/>
        <v>_</v>
      </c>
      <c r="AL91" s="119"/>
      <c r="AM91" s="117">
        <f t="shared" si="26"/>
        <v>129.15</v>
      </c>
      <c r="AN91" s="120">
        <f t="shared" si="27"/>
        <v>0</v>
      </c>
      <c r="AO91" s="119"/>
      <c r="AS91" s="124"/>
    </row>
    <row r="92" spans="1:45">
      <c r="A92" s="7">
        <v>5</v>
      </c>
      <c r="B92" s="114" t="str">
        <f>VLOOKUP(A92,'Overzicht locaties'!C:D,2,0)</f>
        <v>ROC Campusbaan</v>
      </c>
      <c r="C92" s="95" t="s">
        <v>930</v>
      </c>
      <c r="D92" s="6" t="s">
        <v>1195</v>
      </c>
      <c r="E92" s="6"/>
      <c r="F92" s="95" t="s">
        <v>326</v>
      </c>
      <c r="G92" s="95" t="s">
        <v>294</v>
      </c>
      <c r="H92" s="95">
        <v>1</v>
      </c>
      <c r="I92" s="115" t="str">
        <f t="shared" si="15"/>
        <v xml:space="preserve">Kantoorruimte / vergaderruimte </v>
      </c>
      <c r="J92" s="95" t="s">
        <v>297</v>
      </c>
      <c r="K92" s="116">
        <v>3</v>
      </c>
      <c r="L92" s="115" t="str">
        <f t="shared" si="16"/>
        <v>Harde vloer zonder polymeer beschermlaag, met behandeling</v>
      </c>
      <c r="M92" s="118">
        <v>13</v>
      </c>
      <c r="N92" s="117">
        <f t="shared" si="28"/>
        <v>13</v>
      </c>
      <c r="O92" s="149">
        <f t="shared" si="29"/>
        <v>0</v>
      </c>
      <c r="P92" s="119"/>
      <c r="Q92" s="95" t="s">
        <v>87</v>
      </c>
      <c r="R92" s="95"/>
      <c r="S92" s="95"/>
      <c r="T92" s="95"/>
      <c r="U92" s="119"/>
      <c r="V92" s="114" t="str">
        <f t="shared" si="17"/>
        <v>Bureau</v>
      </c>
      <c r="W92" s="114" t="str">
        <f t="shared" si="18"/>
        <v>AQL 7%</v>
      </c>
      <c r="X92" s="119"/>
      <c r="Y92" s="101">
        <v>100</v>
      </c>
      <c r="Z92" s="119"/>
      <c r="AA92" s="117">
        <f>IF(H92="nio","_",(N92/Y92)*VLOOKUP(Q92,Aanpassing_frequenties,3,0))*VLOOKUP(Q92,Aanpassing_frequenties,4,0)</f>
        <v>26.650000000000002</v>
      </c>
      <c r="AB92" s="120">
        <f t="shared" si="19"/>
        <v>0</v>
      </c>
      <c r="AC92" s="119"/>
      <c r="AD92" s="117" t="str">
        <f t="shared" si="20"/>
        <v>_</v>
      </c>
      <c r="AE92" s="120" t="str">
        <f t="shared" si="21"/>
        <v>_</v>
      </c>
      <c r="AF92" s="119"/>
      <c r="AG92" s="117" t="str">
        <f t="shared" si="22"/>
        <v>_</v>
      </c>
      <c r="AH92" s="120" t="str">
        <f t="shared" si="23"/>
        <v>_</v>
      </c>
      <c r="AI92" s="119"/>
      <c r="AJ92" s="117" t="str">
        <f t="shared" si="24"/>
        <v>_</v>
      </c>
      <c r="AK92" s="120" t="str">
        <f t="shared" si="25"/>
        <v>_</v>
      </c>
      <c r="AL92" s="119"/>
      <c r="AM92" s="117">
        <f t="shared" si="26"/>
        <v>26.650000000000002</v>
      </c>
      <c r="AN92" s="120">
        <f t="shared" si="27"/>
        <v>0</v>
      </c>
      <c r="AO92" s="119"/>
      <c r="AS92" s="124"/>
    </row>
    <row r="93" spans="1:45">
      <c r="A93" s="7">
        <v>5</v>
      </c>
      <c r="B93" s="114" t="str">
        <f>VLOOKUP(A93,'Overzicht locaties'!C:D,2,0)</f>
        <v>ROC Campusbaan</v>
      </c>
      <c r="C93" s="95" t="s">
        <v>930</v>
      </c>
      <c r="D93" s="6" t="s">
        <v>1196</v>
      </c>
      <c r="E93" s="6"/>
      <c r="F93" s="95" t="s">
        <v>981</v>
      </c>
      <c r="G93" s="95" t="s">
        <v>294</v>
      </c>
      <c r="H93" s="95">
        <v>6</v>
      </c>
      <c r="I93" s="115" t="str">
        <f t="shared" si="15"/>
        <v>Leslokalen theorie</v>
      </c>
      <c r="J93" s="95" t="s">
        <v>297</v>
      </c>
      <c r="K93" s="116">
        <v>3</v>
      </c>
      <c r="L93" s="115" t="str">
        <f t="shared" si="16"/>
        <v>Harde vloer zonder polymeer beschermlaag, met behandeling</v>
      </c>
      <c r="M93" s="118">
        <v>52</v>
      </c>
      <c r="N93" s="117">
        <f t="shared" si="28"/>
        <v>52</v>
      </c>
      <c r="O93" s="149">
        <f t="shared" si="29"/>
        <v>0</v>
      </c>
      <c r="P93" s="119"/>
      <c r="Q93" s="95" t="s">
        <v>87</v>
      </c>
      <c r="R93" s="95"/>
      <c r="S93" s="95"/>
      <c r="T93" s="95"/>
      <c r="U93" s="119"/>
      <c r="V93" s="114" t="str">
        <f t="shared" si="17"/>
        <v>Les</v>
      </c>
      <c r="W93" s="114" t="str">
        <f t="shared" si="18"/>
        <v>AQL 7%</v>
      </c>
      <c r="X93" s="119"/>
      <c r="Y93" s="101">
        <v>100</v>
      </c>
      <c r="Z93" s="119"/>
      <c r="AA93" s="117">
        <f>IF(H93="nio","_",(N93/Y93)*VLOOKUP(Q93,Aanpassing_frequenties,3,0))*VLOOKUP(Q93,Aanpassing_frequenties,4,0)</f>
        <v>106.60000000000001</v>
      </c>
      <c r="AB93" s="120">
        <f t="shared" si="19"/>
        <v>0</v>
      </c>
      <c r="AC93" s="119"/>
      <c r="AD93" s="117" t="str">
        <f t="shared" si="20"/>
        <v>_</v>
      </c>
      <c r="AE93" s="120" t="str">
        <f t="shared" si="21"/>
        <v>_</v>
      </c>
      <c r="AF93" s="119"/>
      <c r="AG93" s="117" t="str">
        <f t="shared" si="22"/>
        <v>_</v>
      </c>
      <c r="AH93" s="120" t="str">
        <f t="shared" si="23"/>
        <v>_</v>
      </c>
      <c r="AI93" s="119"/>
      <c r="AJ93" s="117" t="str">
        <f t="shared" si="24"/>
        <v>_</v>
      </c>
      <c r="AK93" s="120" t="str">
        <f t="shared" si="25"/>
        <v>_</v>
      </c>
      <c r="AL93" s="119"/>
      <c r="AM93" s="117">
        <f t="shared" si="26"/>
        <v>106.60000000000001</v>
      </c>
      <c r="AN93" s="120">
        <f t="shared" si="27"/>
        <v>0</v>
      </c>
      <c r="AO93" s="119"/>
      <c r="AS93" s="124"/>
    </row>
    <row r="94" spans="1:45">
      <c r="A94" s="7">
        <v>5</v>
      </c>
      <c r="B94" s="114" t="str">
        <f>VLOOKUP(A94,'Overzicht locaties'!C:D,2,0)</f>
        <v>ROC Campusbaan</v>
      </c>
      <c r="C94" s="95" t="s">
        <v>930</v>
      </c>
      <c r="D94" s="6" t="s">
        <v>1197</v>
      </c>
      <c r="E94" s="6"/>
      <c r="F94" s="95" t="s">
        <v>136</v>
      </c>
      <c r="G94" s="95" t="s">
        <v>293</v>
      </c>
      <c r="H94" s="95">
        <v>3</v>
      </c>
      <c r="I94" s="115" t="str">
        <f t="shared" si="15"/>
        <v>Verkeersruimte / Garderobe / Wachtruimte</v>
      </c>
      <c r="J94" s="95" t="s">
        <v>297</v>
      </c>
      <c r="K94" s="116">
        <v>3</v>
      </c>
      <c r="L94" s="115" t="str">
        <f t="shared" si="16"/>
        <v>Harde vloer zonder polymeer beschermlaag, met behandeling</v>
      </c>
      <c r="M94" s="118">
        <v>72</v>
      </c>
      <c r="N94" s="117">
        <f t="shared" si="28"/>
        <v>72</v>
      </c>
      <c r="O94" s="149">
        <f t="shared" si="29"/>
        <v>0</v>
      </c>
      <c r="P94" s="119"/>
      <c r="Q94" s="95" t="s">
        <v>87</v>
      </c>
      <c r="R94" s="95"/>
      <c r="S94" s="95"/>
      <c r="T94" s="95"/>
      <c r="U94" s="119"/>
      <c r="V94" s="114" t="str">
        <f t="shared" si="17"/>
        <v>Verkeer</v>
      </c>
      <c r="W94" s="114" t="str">
        <f t="shared" si="18"/>
        <v>AQL 7%</v>
      </c>
      <c r="X94" s="119"/>
      <c r="Y94" s="101">
        <v>100</v>
      </c>
      <c r="Z94" s="119"/>
      <c r="AA94" s="117">
        <f>IF(H94="nio","_",(N94/Y94)*VLOOKUP(Q94,Aanpassing_frequenties,3,0))*VLOOKUP(Q94,Aanpassing_frequenties,4,0)</f>
        <v>147.6</v>
      </c>
      <c r="AB94" s="120">
        <f t="shared" si="19"/>
        <v>0</v>
      </c>
      <c r="AC94" s="119"/>
      <c r="AD94" s="117" t="str">
        <f t="shared" si="20"/>
        <v>_</v>
      </c>
      <c r="AE94" s="120" t="str">
        <f t="shared" si="21"/>
        <v>_</v>
      </c>
      <c r="AF94" s="119"/>
      <c r="AG94" s="117" t="str">
        <f t="shared" si="22"/>
        <v>_</v>
      </c>
      <c r="AH94" s="120" t="str">
        <f t="shared" si="23"/>
        <v>_</v>
      </c>
      <c r="AI94" s="119"/>
      <c r="AJ94" s="117" t="str">
        <f t="shared" si="24"/>
        <v>_</v>
      </c>
      <c r="AK94" s="120" t="str">
        <f t="shared" si="25"/>
        <v>_</v>
      </c>
      <c r="AL94" s="119"/>
      <c r="AM94" s="117">
        <f t="shared" si="26"/>
        <v>147.6</v>
      </c>
      <c r="AN94" s="120">
        <f t="shared" si="27"/>
        <v>0</v>
      </c>
      <c r="AO94" s="119"/>
      <c r="AS94" s="124"/>
    </row>
    <row r="95" spans="1:45">
      <c r="A95" s="7">
        <v>5</v>
      </c>
      <c r="B95" s="114" t="str">
        <f>VLOOKUP(A95,'Overzicht locaties'!C:D,2,0)</f>
        <v>ROC Campusbaan</v>
      </c>
      <c r="C95" s="95" t="s">
        <v>930</v>
      </c>
      <c r="D95" s="6" t="s">
        <v>1198</v>
      </c>
      <c r="E95" s="6"/>
      <c r="F95" s="95" t="s">
        <v>982</v>
      </c>
      <c r="G95" s="95" t="s">
        <v>293</v>
      </c>
      <c r="H95" s="95">
        <v>5</v>
      </c>
      <c r="I95" s="115" t="str">
        <f t="shared" si="15"/>
        <v>Pantry / keuken / koffie / restaurant</v>
      </c>
      <c r="J95" s="95" t="s">
        <v>5</v>
      </c>
      <c r="K95" s="116">
        <v>1</v>
      </c>
      <c r="L95" s="115" t="str">
        <f t="shared" si="16"/>
        <v>Vloerafwerking met polymeer beschermlaag</v>
      </c>
      <c r="M95" s="118">
        <v>23</v>
      </c>
      <c r="N95" s="117">
        <f t="shared" si="28"/>
        <v>23</v>
      </c>
      <c r="O95" s="149">
        <f t="shared" si="29"/>
        <v>0</v>
      </c>
      <c r="P95" s="119"/>
      <c r="Q95" s="95" t="s">
        <v>87</v>
      </c>
      <c r="R95" s="95"/>
      <c r="S95" s="95"/>
      <c r="T95" s="95"/>
      <c r="U95" s="119"/>
      <c r="V95" s="114" t="str">
        <f t="shared" si="17"/>
        <v>Verkeer</v>
      </c>
      <c r="W95" s="114" t="str">
        <f t="shared" si="18"/>
        <v>AQL 7%</v>
      </c>
      <c r="X95" s="119"/>
      <c r="Y95" s="101">
        <v>100</v>
      </c>
      <c r="Z95" s="119"/>
      <c r="AA95" s="117">
        <f>IF(H95="nio","_",(N95/Y95)*VLOOKUP(Q95,Aanpassing_frequenties,3,0))*VLOOKUP(Q95,Aanpassing_frequenties,4,0)</f>
        <v>47.15</v>
      </c>
      <c r="AB95" s="120">
        <f t="shared" si="19"/>
        <v>0</v>
      </c>
      <c r="AC95" s="119"/>
      <c r="AD95" s="117" t="str">
        <f t="shared" si="20"/>
        <v>_</v>
      </c>
      <c r="AE95" s="120" t="str">
        <f t="shared" si="21"/>
        <v>_</v>
      </c>
      <c r="AF95" s="119"/>
      <c r="AG95" s="117" t="str">
        <f t="shared" si="22"/>
        <v>_</v>
      </c>
      <c r="AH95" s="120" t="str">
        <f t="shared" si="23"/>
        <v>_</v>
      </c>
      <c r="AI95" s="119"/>
      <c r="AJ95" s="117" t="str">
        <f t="shared" si="24"/>
        <v>_</v>
      </c>
      <c r="AK95" s="120" t="str">
        <f t="shared" si="25"/>
        <v>_</v>
      </c>
      <c r="AL95" s="119"/>
      <c r="AM95" s="117">
        <f t="shared" si="26"/>
        <v>47.15</v>
      </c>
      <c r="AN95" s="120">
        <f t="shared" si="27"/>
        <v>0</v>
      </c>
      <c r="AO95" s="119"/>
      <c r="AS95" s="124"/>
    </row>
    <row r="96" spans="1:45">
      <c r="A96" s="7">
        <v>5</v>
      </c>
      <c r="B96" s="114" t="str">
        <f>VLOOKUP(A96,'Overzicht locaties'!C:D,2,0)</f>
        <v>ROC Campusbaan</v>
      </c>
      <c r="C96" s="95" t="s">
        <v>930</v>
      </c>
      <c r="D96" s="6" t="s">
        <v>1199</v>
      </c>
      <c r="E96" s="6"/>
      <c r="F96" s="95" t="s">
        <v>972</v>
      </c>
      <c r="G96" s="95" t="s">
        <v>293</v>
      </c>
      <c r="H96" s="95">
        <v>3</v>
      </c>
      <c r="I96" s="115" t="str">
        <f t="shared" si="15"/>
        <v>Verkeersruimte / Garderobe / Wachtruimte</v>
      </c>
      <c r="J96" s="95" t="s">
        <v>5</v>
      </c>
      <c r="K96" s="116">
        <v>1</v>
      </c>
      <c r="L96" s="115" t="str">
        <f t="shared" si="16"/>
        <v>Vloerafwerking met polymeer beschermlaag</v>
      </c>
      <c r="M96" s="118">
        <v>16</v>
      </c>
      <c r="N96" s="117">
        <f t="shared" si="28"/>
        <v>16</v>
      </c>
      <c r="O96" s="149">
        <f t="shared" si="29"/>
        <v>0</v>
      </c>
      <c r="P96" s="119"/>
      <c r="Q96" s="95" t="s">
        <v>87</v>
      </c>
      <c r="R96" s="95"/>
      <c r="S96" s="95"/>
      <c r="T96" s="95"/>
      <c r="U96" s="119"/>
      <c r="V96" s="114" t="str">
        <f t="shared" si="17"/>
        <v>Verkeer</v>
      </c>
      <c r="W96" s="114" t="str">
        <f t="shared" si="18"/>
        <v>AQL 7%</v>
      </c>
      <c r="X96" s="119"/>
      <c r="Y96" s="101">
        <v>100</v>
      </c>
      <c r="Z96" s="119"/>
      <c r="AA96" s="117">
        <f>IF(H96="nio","_",(N96/Y96)*VLOOKUP(Q96,Aanpassing_frequenties,3,0))*VLOOKUP(Q96,Aanpassing_frequenties,4,0)</f>
        <v>32.799999999999997</v>
      </c>
      <c r="AB96" s="120">
        <f t="shared" si="19"/>
        <v>0</v>
      </c>
      <c r="AC96" s="119"/>
      <c r="AD96" s="117" t="str">
        <f t="shared" si="20"/>
        <v>_</v>
      </c>
      <c r="AE96" s="120" t="str">
        <f t="shared" si="21"/>
        <v>_</v>
      </c>
      <c r="AF96" s="119"/>
      <c r="AG96" s="117" t="str">
        <f t="shared" si="22"/>
        <v>_</v>
      </c>
      <c r="AH96" s="120" t="str">
        <f t="shared" si="23"/>
        <v>_</v>
      </c>
      <c r="AI96" s="119"/>
      <c r="AJ96" s="117" t="str">
        <f t="shared" si="24"/>
        <v>_</v>
      </c>
      <c r="AK96" s="120" t="str">
        <f t="shared" si="25"/>
        <v>_</v>
      </c>
      <c r="AL96" s="119"/>
      <c r="AM96" s="117">
        <f t="shared" si="26"/>
        <v>32.799999999999997</v>
      </c>
      <c r="AN96" s="120">
        <f t="shared" si="27"/>
        <v>0</v>
      </c>
      <c r="AO96" s="119"/>
      <c r="AS96" s="124"/>
    </row>
    <row r="97" spans="1:45">
      <c r="A97" s="7">
        <v>5</v>
      </c>
      <c r="B97" s="114" t="str">
        <f>VLOOKUP(A97,'Overzicht locaties'!C:D,2,0)</f>
        <v>ROC Campusbaan</v>
      </c>
      <c r="C97" s="95" t="s">
        <v>930</v>
      </c>
      <c r="D97" s="6" t="s">
        <v>1200</v>
      </c>
      <c r="E97" s="6"/>
      <c r="F97" s="95" t="s">
        <v>973</v>
      </c>
      <c r="G97" s="95" t="s">
        <v>293</v>
      </c>
      <c r="H97" s="95">
        <v>3</v>
      </c>
      <c r="I97" s="115" t="str">
        <f t="shared" si="15"/>
        <v>Verkeersruimte / Garderobe / Wachtruimte</v>
      </c>
      <c r="J97" s="95" t="s">
        <v>5</v>
      </c>
      <c r="K97" s="116">
        <v>1</v>
      </c>
      <c r="L97" s="115" t="str">
        <f t="shared" si="16"/>
        <v>Vloerafwerking met polymeer beschermlaag</v>
      </c>
      <c r="M97" s="118">
        <v>42</v>
      </c>
      <c r="N97" s="117">
        <f t="shared" si="28"/>
        <v>42</v>
      </c>
      <c r="O97" s="149">
        <f t="shared" si="29"/>
        <v>0</v>
      </c>
      <c r="P97" s="119"/>
      <c r="Q97" s="95" t="s">
        <v>87</v>
      </c>
      <c r="R97" s="95"/>
      <c r="S97" s="95"/>
      <c r="T97" s="95"/>
      <c r="U97" s="119"/>
      <c r="V97" s="114" t="str">
        <f t="shared" si="17"/>
        <v>Verkeer</v>
      </c>
      <c r="W97" s="114" t="str">
        <f t="shared" si="18"/>
        <v>AQL 7%</v>
      </c>
      <c r="X97" s="119"/>
      <c r="Y97" s="101">
        <v>100</v>
      </c>
      <c r="Z97" s="119"/>
      <c r="AA97" s="117">
        <f>IF(H97="nio","_",(N97/Y97)*VLOOKUP(Q97,Aanpassing_frequenties,3,0))*VLOOKUP(Q97,Aanpassing_frequenties,4,0)</f>
        <v>86.1</v>
      </c>
      <c r="AB97" s="120">
        <f t="shared" si="19"/>
        <v>0</v>
      </c>
      <c r="AC97" s="119"/>
      <c r="AD97" s="117" t="str">
        <f t="shared" si="20"/>
        <v>_</v>
      </c>
      <c r="AE97" s="120" t="str">
        <f t="shared" si="21"/>
        <v>_</v>
      </c>
      <c r="AF97" s="119"/>
      <c r="AG97" s="117" t="str">
        <f t="shared" si="22"/>
        <v>_</v>
      </c>
      <c r="AH97" s="120" t="str">
        <f t="shared" si="23"/>
        <v>_</v>
      </c>
      <c r="AI97" s="119"/>
      <c r="AJ97" s="117" t="str">
        <f t="shared" si="24"/>
        <v>_</v>
      </c>
      <c r="AK97" s="120" t="str">
        <f t="shared" si="25"/>
        <v>_</v>
      </c>
      <c r="AL97" s="119"/>
      <c r="AM97" s="117">
        <f t="shared" si="26"/>
        <v>86.1</v>
      </c>
      <c r="AN97" s="120">
        <f t="shared" si="27"/>
        <v>0</v>
      </c>
      <c r="AO97" s="119"/>
      <c r="AS97" s="124"/>
    </row>
    <row r="98" spans="1:45">
      <c r="A98" s="7">
        <v>5</v>
      </c>
      <c r="B98" s="114" t="str">
        <f>VLOOKUP(A98,'Overzicht locaties'!C:D,2,0)</f>
        <v>ROC Campusbaan</v>
      </c>
      <c r="C98" s="95" t="s">
        <v>930</v>
      </c>
      <c r="D98" s="6" t="s">
        <v>1201</v>
      </c>
      <c r="E98" s="6"/>
      <c r="F98" s="95" t="s">
        <v>983</v>
      </c>
      <c r="G98" s="95" t="s">
        <v>294</v>
      </c>
      <c r="H98" s="95">
        <v>1</v>
      </c>
      <c r="I98" s="115" t="str">
        <f t="shared" si="15"/>
        <v xml:space="preserve">Kantoorruimte / vergaderruimte </v>
      </c>
      <c r="J98" s="95" t="s">
        <v>6</v>
      </c>
      <c r="K98" s="116">
        <v>4</v>
      </c>
      <c r="L98" s="115" t="str">
        <f t="shared" si="16"/>
        <v>Tapijt</v>
      </c>
      <c r="M98" s="118">
        <v>20</v>
      </c>
      <c r="N98" s="117">
        <f t="shared" si="28"/>
        <v>20</v>
      </c>
      <c r="O98" s="149">
        <f t="shared" si="29"/>
        <v>0</v>
      </c>
      <c r="P98" s="119"/>
      <c r="Q98" s="95" t="s">
        <v>87</v>
      </c>
      <c r="R98" s="95"/>
      <c r="S98" s="95"/>
      <c r="T98" s="95"/>
      <c r="U98" s="119"/>
      <c r="V98" s="114" t="str">
        <f t="shared" si="17"/>
        <v>Bureau</v>
      </c>
      <c r="W98" s="114" t="str">
        <f t="shared" si="18"/>
        <v>AQL 7%</v>
      </c>
      <c r="X98" s="119"/>
      <c r="Y98" s="101">
        <v>100</v>
      </c>
      <c r="Z98" s="119"/>
      <c r="AA98" s="117">
        <f>IF(H98="nio","_",(N98/Y98)*VLOOKUP(Q98,Aanpassing_frequenties,3,0))*VLOOKUP(Q98,Aanpassing_frequenties,4,0)</f>
        <v>41</v>
      </c>
      <c r="AB98" s="120">
        <f t="shared" si="19"/>
        <v>0</v>
      </c>
      <c r="AC98" s="119"/>
      <c r="AD98" s="117" t="str">
        <f t="shared" si="20"/>
        <v>_</v>
      </c>
      <c r="AE98" s="120" t="str">
        <f t="shared" si="21"/>
        <v>_</v>
      </c>
      <c r="AF98" s="119"/>
      <c r="AG98" s="117" t="str">
        <f t="shared" si="22"/>
        <v>_</v>
      </c>
      <c r="AH98" s="120" t="str">
        <f t="shared" si="23"/>
        <v>_</v>
      </c>
      <c r="AI98" s="119"/>
      <c r="AJ98" s="117" t="str">
        <f t="shared" si="24"/>
        <v>_</v>
      </c>
      <c r="AK98" s="120" t="str">
        <f t="shared" si="25"/>
        <v>_</v>
      </c>
      <c r="AL98" s="119"/>
      <c r="AM98" s="117">
        <f t="shared" si="26"/>
        <v>41</v>
      </c>
      <c r="AN98" s="120">
        <f t="shared" si="27"/>
        <v>0</v>
      </c>
      <c r="AO98" s="119"/>
      <c r="AS98" s="124"/>
    </row>
    <row r="99" spans="1:45">
      <c r="A99" s="7">
        <v>5</v>
      </c>
      <c r="B99" s="114" t="str">
        <f>VLOOKUP(A99,'Overzicht locaties'!C:D,2,0)</f>
        <v>ROC Campusbaan</v>
      </c>
      <c r="C99" s="95" t="s">
        <v>930</v>
      </c>
      <c r="D99" s="6" t="s">
        <v>1202</v>
      </c>
      <c r="E99" s="6"/>
      <c r="F99" s="95" t="s">
        <v>326</v>
      </c>
      <c r="G99" s="95" t="s">
        <v>294</v>
      </c>
      <c r="H99" s="95">
        <v>1</v>
      </c>
      <c r="I99" s="115" t="str">
        <f t="shared" si="15"/>
        <v xml:space="preserve">Kantoorruimte / vergaderruimte </v>
      </c>
      <c r="J99" s="95" t="s">
        <v>6</v>
      </c>
      <c r="K99" s="116">
        <v>4</v>
      </c>
      <c r="L99" s="115" t="str">
        <f t="shared" si="16"/>
        <v>Tapijt</v>
      </c>
      <c r="M99" s="118">
        <v>7.5</v>
      </c>
      <c r="N99" s="117">
        <f t="shared" si="28"/>
        <v>7.5</v>
      </c>
      <c r="O99" s="149">
        <f t="shared" si="29"/>
        <v>0</v>
      </c>
      <c r="P99" s="119"/>
      <c r="Q99" s="95" t="s">
        <v>87</v>
      </c>
      <c r="R99" s="95"/>
      <c r="S99" s="95"/>
      <c r="T99" s="95"/>
      <c r="U99" s="119"/>
      <c r="V99" s="114" t="str">
        <f t="shared" si="17"/>
        <v>Bureau</v>
      </c>
      <c r="W99" s="114" t="str">
        <f t="shared" si="18"/>
        <v>AQL 7%</v>
      </c>
      <c r="X99" s="119"/>
      <c r="Y99" s="101">
        <v>100</v>
      </c>
      <c r="Z99" s="119"/>
      <c r="AA99" s="117">
        <f>IF(H99="nio","_",(N99/Y99)*VLOOKUP(Q99,Aanpassing_frequenties,3,0))*VLOOKUP(Q99,Aanpassing_frequenties,4,0)</f>
        <v>15.375</v>
      </c>
      <c r="AB99" s="120">
        <f t="shared" si="19"/>
        <v>0</v>
      </c>
      <c r="AC99" s="119"/>
      <c r="AD99" s="117" t="str">
        <f t="shared" si="20"/>
        <v>_</v>
      </c>
      <c r="AE99" s="120" t="str">
        <f t="shared" si="21"/>
        <v>_</v>
      </c>
      <c r="AF99" s="119"/>
      <c r="AG99" s="117" t="str">
        <f t="shared" si="22"/>
        <v>_</v>
      </c>
      <c r="AH99" s="120" t="str">
        <f t="shared" si="23"/>
        <v>_</v>
      </c>
      <c r="AI99" s="119"/>
      <c r="AJ99" s="117" t="str">
        <f t="shared" si="24"/>
        <v>_</v>
      </c>
      <c r="AK99" s="120" t="str">
        <f t="shared" si="25"/>
        <v>_</v>
      </c>
      <c r="AL99" s="119"/>
      <c r="AM99" s="117">
        <f t="shared" si="26"/>
        <v>15.375</v>
      </c>
      <c r="AN99" s="120">
        <f t="shared" si="27"/>
        <v>0</v>
      </c>
      <c r="AO99" s="119"/>
      <c r="AS99" s="124"/>
    </row>
    <row r="100" spans="1:45">
      <c r="A100" s="7">
        <v>5</v>
      </c>
      <c r="B100" s="114" t="str">
        <f>VLOOKUP(A100,'Overzicht locaties'!C:D,2,0)</f>
        <v>ROC Campusbaan</v>
      </c>
      <c r="C100" s="95" t="s">
        <v>930</v>
      </c>
      <c r="D100" s="6" t="s">
        <v>1203</v>
      </c>
      <c r="E100" s="6"/>
      <c r="F100" s="95" t="s">
        <v>326</v>
      </c>
      <c r="G100" s="95" t="s">
        <v>294</v>
      </c>
      <c r="H100" s="95">
        <v>1</v>
      </c>
      <c r="I100" s="115" t="str">
        <f t="shared" si="15"/>
        <v xml:space="preserve">Kantoorruimte / vergaderruimte </v>
      </c>
      <c r="J100" s="95" t="s">
        <v>6</v>
      </c>
      <c r="K100" s="116">
        <v>4</v>
      </c>
      <c r="L100" s="115" t="str">
        <f t="shared" si="16"/>
        <v>Tapijt</v>
      </c>
      <c r="M100" s="118">
        <v>12.3</v>
      </c>
      <c r="N100" s="117">
        <f t="shared" si="28"/>
        <v>12.3</v>
      </c>
      <c r="O100" s="149">
        <f t="shared" si="29"/>
        <v>0</v>
      </c>
      <c r="P100" s="119"/>
      <c r="Q100" s="95" t="s">
        <v>87</v>
      </c>
      <c r="R100" s="95"/>
      <c r="S100" s="95"/>
      <c r="T100" s="95"/>
      <c r="U100" s="119"/>
      <c r="V100" s="114" t="str">
        <f t="shared" si="17"/>
        <v>Bureau</v>
      </c>
      <c r="W100" s="114" t="str">
        <f t="shared" si="18"/>
        <v>AQL 7%</v>
      </c>
      <c r="X100" s="119"/>
      <c r="Y100" s="101">
        <v>100</v>
      </c>
      <c r="Z100" s="119"/>
      <c r="AA100" s="117">
        <f>IF(H100="nio","_",(N100/Y100)*VLOOKUP(Q100,Aanpassing_frequenties,3,0))*VLOOKUP(Q100,Aanpassing_frequenties,4,0)</f>
        <v>25.215000000000003</v>
      </c>
      <c r="AB100" s="120">
        <f t="shared" si="19"/>
        <v>0</v>
      </c>
      <c r="AC100" s="119"/>
      <c r="AD100" s="117" t="str">
        <f t="shared" si="20"/>
        <v>_</v>
      </c>
      <c r="AE100" s="120" t="str">
        <f t="shared" si="21"/>
        <v>_</v>
      </c>
      <c r="AF100" s="119"/>
      <c r="AG100" s="117" t="str">
        <f t="shared" si="22"/>
        <v>_</v>
      </c>
      <c r="AH100" s="120" t="str">
        <f t="shared" si="23"/>
        <v>_</v>
      </c>
      <c r="AI100" s="119"/>
      <c r="AJ100" s="117" t="str">
        <f t="shared" si="24"/>
        <v>_</v>
      </c>
      <c r="AK100" s="120" t="str">
        <f t="shared" si="25"/>
        <v>_</v>
      </c>
      <c r="AL100" s="119"/>
      <c r="AM100" s="117">
        <f t="shared" si="26"/>
        <v>25.215000000000003</v>
      </c>
      <c r="AN100" s="120">
        <f t="shared" si="27"/>
        <v>0</v>
      </c>
      <c r="AO100" s="119"/>
      <c r="AS100" s="124"/>
    </row>
    <row r="101" spans="1:45">
      <c r="A101" s="7">
        <v>5</v>
      </c>
      <c r="B101" s="114" t="str">
        <f>VLOOKUP(A101,'Overzicht locaties'!C:D,2,0)</f>
        <v>ROC Campusbaan</v>
      </c>
      <c r="C101" s="95" t="s">
        <v>930</v>
      </c>
      <c r="D101" s="6" t="s">
        <v>1204</v>
      </c>
      <c r="E101" s="6"/>
      <c r="F101" s="95" t="s">
        <v>706</v>
      </c>
      <c r="G101" s="95" t="s">
        <v>294</v>
      </c>
      <c r="H101" s="95">
        <v>6</v>
      </c>
      <c r="I101" s="115" t="str">
        <f t="shared" si="15"/>
        <v>Leslokalen theorie</v>
      </c>
      <c r="J101" s="95" t="s">
        <v>6</v>
      </c>
      <c r="K101" s="116">
        <v>4</v>
      </c>
      <c r="L101" s="115" t="str">
        <f t="shared" si="16"/>
        <v>Tapijt</v>
      </c>
      <c r="M101" s="118">
        <v>50.5</v>
      </c>
      <c r="N101" s="117">
        <f t="shared" si="28"/>
        <v>50.5</v>
      </c>
      <c r="O101" s="149">
        <f t="shared" si="29"/>
        <v>0</v>
      </c>
      <c r="P101" s="119"/>
      <c r="Q101" s="95" t="s">
        <v>87</v>
      </c>
      <c r="R101" s="95"/>
      <c r="S101" s="95"/>
      <c r="T101" s="95"/>
      <c r="U101" s="119"/>
      <c r="V101" s="114" t="str">
        <f t="shared" si="17"/>
        <v>Les</v>
      </c>
      <c r="W101" s="114" t="str">
        <f t="shared" si="18"/>
        <v>AQL 7%</v>
      </c>
      <c r="X101" s="119"/>
      <c r="Y101" s="101">
        <v>100</v>
      </c>
      <c r="Z101" s="119"/>
      <c r="AA101" s="117">
        <f>IF(H101="nio","_",(N101/Y101)*VLOOKUP(Q101,Aanpassing_frequenties,3,0))*VLOOKUP(Q101,Aanpassing_frequenties,4,0)</f>
        <v>103.52500000000001</v>
      </c>
      <c r="AB101" s="120">
        <f t="shared" si="19"/>
        <v>0</v>
      </c>
      <c r="AC101" s="119"/>
      <c r="AD101" s="117" t="str">
        <f t="shared" si="20"/>
        <v>_</v>
      </c>
      <c r="AE101" s="120" t="str">
        <f t="shared" si="21"/>
        <v>_</v>
      </c>
      <c r="AF101" s="119"/>
      <c r="AG101" s="117" t="str">
        <f t="shared" si="22"/>
        <v>_</v>
      </c>
      <c r="AH101" s="120" t="str">
        <f t="shared" si="23"/>
        <v>_</v>
      </c>
      <c r="AI101" s="119"/>
      <c r="AJ101" s="117" t="str">
        <f t="shared" si="24"/>
        <v>_</v>
      </c>
      <c r="AK101" s="120" t="str">
        <f t="shared" si="25"/>
        <v>_</v>
      </c>
      <c r="AL101" s="119"/>
      <c r="AM101" s="117">
        <f t="shared" si="26"/>
        <v>103.52500000000001</v>
      </c>
      <c r="AN101" s="120">
        <f t="shared" si="27"/>
        <v>0</v>
      </c>
      <c r="AO101" s="119"/>
      <c r="AS101" s="124"/>
    </row>
    <row r="102" spans="1:45">
      <c r="A102" s="7">
        <v>5</v>
      </c>
      <c r="B102" s="114" t="str">
        <f>VLOOKUP(A102,'Overzicht locaties'!C:D,2,0)</f>
        <v>ROC Campusbaan</v>
      </c>
      <c r="C102" s="95" t="s">
        <v>930</v>
      </c>
      <c r="D102" s="6" t="s">
        <v>1205</v>
      </c>
      <c r="E102" s="6"/>
      <c r="F102" s="95" t="s">
        <v>706</v>
      </c>
      <c r="G102" s="95" t="s">
        <v>294</v>
      </c>
      <c r="H102" s="95">
        <v>6</v>
      </c>
      <c r="I102" s="115" t="str">
        <f t="shared" si="15"/>
        <v>Leslokalen theorie</v>
      </c>
      <c r="J102" s="95" t="s">
        <v>6</v>
      </c>
      <c r="K102" s="116">
        <v>4</v>
      </c>
      <c r="L102" s="115" t="str">
        <f t="shared" si="16"/>
        <v>Tapijt</v>
      </c>
      <c r="M102" s="118">
        <v>59.4</v>
      </c>
      <c r="N102" s="117">
        <f t="shared" si="28"/>
        <v>59.4</v>
      </c>
      <c r="O102" s="149">
        <f t="shared" si="29"/>
        <v>0</v>
      </c>
      <c r="P102" s="119"/>
      <c r="Q102" s="95" t="s">
        <v>87</v>
      </c>
      <c r="R102" s="95"/>
      <c r="S102" s="95"/>
      <c r="T102" s="95"/>
      <c r="U102" s="119"/>
      <c r="V102" s="114" t="str">
        <f t="shared" si="17"/>
        <v>Les</v>
      </c>
      <c r="W102" s="114" t="str">
        <f t="shared" si="18"/>
        <v>AQL 7%</v>
      </c>
      <c r="X102" s="119"/>
      <c r="Y102" s="101">
        <v>100</v>
      </c>
      <c r="Z102" s="119"/>
      <c r="AA102" s="117">
        <f>IF(H102="nio","_",(N102/Y102)*VLOOKUP(Q102,Aanpassing_frequenties,3,0))*VLOOKUP(Q102,Aanpassing_frequenties,4,0)</f>
        <v>121.77</v>
      </c>
      <c r="AB102" s="120">
        <f t="shared" si="19"/>
        <v>0</v>
      </c>
      <c r="AC102" s="119"/>
      <c r="AD102" s="117" t="str">
        <f t="shared" si="20"/>
        <v>_</v>
      </c>
      <c r="AE102" s="120" t="str">
        <f t="shared" si="21"/>
        <v>_</v>
      </c>
      <c r="AF102" s="119"/>
      <c r="AG102" s="117" t="str">
        <f t="shared" si="22"/>
        <v>_</v>
      </c>
      <c r="AH102" s="120" t="str">
        <f t="shared" si="23"/>
        <v>_</v>
      </c>
      <c r="AI102" s="119"/>
      <c r="AJ102" s="117" t="str">
        <f t="shared" si="24"/>
        <v>_</v>
      </c>
      <c r="AK102" s="120" t="str">
        <f t="shared" si="25"/>
        <v>_</v>
      </c>
      <c r="AL102" s="119"/>
      <c r="AM102" s="117">
        <f t="shared" si="26"/>
        <v>121.77</v>
      </c>
      <c r="AN102" s="120">
        <f t="shared" si="27"/>
        <v>0</v>
      </c>
      <c r="AO102" s="119"/>
      <c r="AS102" s="124"/>
    </row>
    <row r="103" spans="1:45">
      <c r="A103" s="7">
        <v>5</v>
      </c>
      <c r="B103" s="114" t="str">
        <f>VLOOKUP(A103,'Overzicht locaties'!C:D,2,0)</f>
        <v>ROC Campusbaan</v>
      </c>
      <c r="C103" s="95" t="s">
        <v>930</v>
      </c>
      <c r="D103" s="6" t="s">
        <v>1206</v>
      </c>
      <c r="E103" s="6"/>
      <c r="F103" s="95" t="s">
        <v>706</v>
      </c>
      <c r="G103" s="95" t="s">
        <v>294</v>
      </c>
      <c r="H103" s="95">
        <v>6</v>
      </c>
      <c r="I103" s="115" t="str">
        <f t="shared" si="15"/>
        <v>Leslokalen theorie</v>
      </c>
      <c r="J103" s="95" t="s">
        <v>6</v>
      </c>
      <c r="K103" s="116">
        <v>4</v>
      </c>
      <c r="L103" s="115" t="str">
        <f t="shared" si="16"/>
        <v>Tapijt</v>
      </c>
      <c r="M103" s="118">
        <v>51.2</v>
      </c>
      <c r="N103" s="117">
        <f t="shared" si="28"/>
        <v>51.2</v>
      </c>
      <c r="O103" s="149">
        <f t="shared" si="29"/>
        <v>0</v>
      </c>
      <c r="P103" s="119"/>
      <c r="Q103" s="95" t="s">
        <v>87</v>
      </c>
      <c r="R103" s="95"/>
      <c r="S103" s="95"/>
      <c r="T103" s="95"/>
      <c r="U103" s="119"/>
      <c r="V103" s="114" t="str">
        <f t="shared" si="17"/>
        <v>Les</v>
      </c>
      <c r="W103" s="114" t="str">
        <f t="shared" si="18"/>
        <v>AQL 7%</v>
      </c>
      <c r="X103" s="119"/>
      <c r="Y103" s="101">
        <v>100</v>
      </c>
      <c r="Z103" s="119"/>
      <c r="AA103" s="117">
        <f>IF(H103="nio","_",(N103/Y103)*VLOOKUP(Q103,Aanpassing_frequenties,3,0))*VLOOKUP(Q103,Aanpassing_frequenties,4,0)</f>
        <v>104.96000000000001</v>
      </c>
      <c r="AB103" s="120">
        <f t="shared" si="19"/>
        <v>0</v>
      </c>
      <c r="AC103" s="119"/>
      <c r="AD103" s="117" t="str">
        <f t="shared" si="20"/>
        <v>_</v>
      </c>
      <c r="AE103" s="120" t="str">
        <f t="shared" si="21"/>
        <v>_</v>
      </c>
      <c r="AF103" s="119"/>
      <c r="AG103" s="117" t="str">
        <f t="shared" si="22"/>
        <v>_</v>
      </c>
      <c r="AH103" s="120" t="str">
        <f t="shared" si="23"/>
        <v>_</v>
      </c>
      <c r="AI103" s="119"/>
      <c r="AJ103" s="117" t="str">
        <f t="shared" si="24"/>
        <v>_</v>
      </c>
      <c r="AK103" s="120" t="str">
        <f t="shared" si="25"/>
        <v>_</v>
      </c>
      <c r="AL103" s="119"/>
      <c r="AM103" s="117">
        <f t="shared" si="26"/>
        <v>104.96000000000001</v>
      </c>
      <c r="AN103" s="120">
        <f t="shared" si="27"/>
        <v>0</v>
      </c>
      <c r="AO103" s="119"/>
      <c r="AS103" s="124"/>
    </row>
    <row r="104" spans="1:45">
      <c r="A104" s="7">
        <v>5</v>
      </c>
      <c r="B104" s="114" t="str">
        <f>VLOOKUP(A104,'Overzicht locaties'!C:D,2,0)</f>
        <v>ROC Campusbaan</v>
      </c>
      <c r="C104" s="95" t="s">
        <v>930</v>
      </c>
      <c r="D104" s="6" t="s">
        <v>1207</v>
      </c>
      <c r="E104" s="6"/>
      <c r="F104" s="95" t="s">
        <v>706</v>
      </c>
      <c r="G104" s="95" t="s">
        <v>294</v>
      </c>
      <c r="H104" s="95">
        <v>6</v>
      </c>
      <c r="I104" s="115" t="str">
        <f t="shared" si="15"/>
        <v>Leslokalen theorie</v>
      </c>
      <c r="J104" s="95" t="s">
        <v>6</v>
      </c>
      <c r="K104" s="116">
        <v>4</v>
      </c>
      <c r="L104" s="115" t="str">
        <f t="shared" si="16"/>
        <v>Tapijt</v>
      </c>
      <c r="M104" s="118">
        <v>52.1</v>
      </c>
      <c r="N104" s="117">
        <f t="shared" si="28"/>
        <v>52.1</v>
      </c>
      <c r="O104" s="149">
        <f t="shared" si="29"/>
        <v>0</v>
      </c>
      <c r="P104" s="119"/>
      <c r="Q104" s="95" t="s">
        <v>87</v>
      </c>
      <c r="R104" s="95"/>
      <c r="S104" s="95"/>
      <c r="T104" s="95"/>
      <c r="U104" s="119"/>
      <c r="V104" s="114" t="str">
        <f t="shared" si="17"/>
        <v>Les</v>
      </c>
      <c r="W104" s="114" t="str">
        <f t="shared" si="18"/>
        <v>AQL 7%</v>
      </c>
      <c r="X104" s="119"/>
      <c r="Y104" s="101">
        <v>100</v>
      </c>
      <c r="Z104" s="119"/>
      <c r="AA104" s="117">
        <f>IF(H104="nio","_",(N104/Y104)*VLOOKUP(Q104,Aanpassing_frequenties,3,0))*VLOOKUP(Q104,Aanpassing_frequenties,4,0)</f>
        <v>106.80500000000001</v>
      </c>
      <c r="AB104" s="120">
        <f t="shared" si="19"/>
        <v>0</v>
      </c>
      <c r="AC104" s="119"/>
      <c r="AD104" s="117" t="str">
        <f t="shared" si="20"/>
        <v>_</v>
      </c>
      <c r="AE104" s="120" t="str">
        <f t="shared" si="21"/>
        <v>_</v>
      </c>
      <c r="AF104" s="119"/>
      <c r="AG104" s="117" t="str">
        <f t="shared" si="22"/>
        <v>_</v>
      </c>
      <c r="AH104" s="120" t="str">
        <f t="shared" si="23"/>
        <v>_</v>
      </c>
      <c r="AI104" s="119"/>
      <c r="AJ104" s="117" t="str">
        <f t="shared" si="24"/>
        <v>_</v>
      </c>
      <c r="AK104" s="120" t="str">
        <f t="shared" si="25"/>
        <v>_</v>
      </c>
      <c r="AL104" s="119"/>
      <c r="AM104" s="117">
        <f t="shared" si="26"/>
        <v>106.80500000000001</v>
      </c>
      <c r="AN104" s="120">
        <f t="shared" si="27"/>
        <v>0</v>
      </c>
      <c r="AO104" s="119"/>
      <c r="AS104" s="124"/>
    </row>
    <row r="105" spans="1:45">
      <c r="A105" s="7">
        <v>5</v>
      </c>
      <c r="B105" s="114" t="str">
        <f>VLOOKUP(A105,'Overzicht locaties'!C:D,2,0)</f>
        <v>ROC Campusbaan</v>
      </c>
      <c r="C105" s="95" t="s">
        <v>930</v>
      </c>
      <c r="D105" s="6" t="s">
        <v>1208</v>
      </c>
      <c r="E105" s="6"/>
      <c r="F105" s="95" t="s">
        <v>955</v>
      </c>
      <c r="G105" s="95" t="s">
        <v>294</v>
      </c>
      <c r="H105" s="95">
        <v>1</v>
      </c>
      <c r="I105" s="115" t="str">
        <f t="shared" si="15"/>
        <v xml:space="preserve">Kantoorruimte / vergaderruimte </v>
      </c>
      <c r="J105" s="95" t="s">
        <v>6</v>
      </c>
      <c r="K105" s="116">
        <v>4</v>
      </c>
      <c r="L105" s="115" t="str">
        <f t="shared" si="16"/>
        <v>Tapijt</v>
      </c>
      <c r="M105" s="118">
        <v>34</v>
      </c>
      <c r="N105" s="117">
        <f t="shared" si="28"/>
        <v>34</v>
      </c>
      <c r="O105" s="149">
        <f t="shared" si="29"/>
        <v>0</v>
      </c>
      <c r="P105" s="119"/>
      <c r="Q105" s="95" t="s">
        <v>87</v>
      </c>
      <c r="R105" s="95"/>
      <c r="S105" s="95"/>
      <c r="T105" s="95"/>
      <c r="U105" s="119"/>
      <c r="V105" s="114" t="str">
        <f t="shared" si="17"/>
        <v>Bureau</v>
      </c>
      <c r="W105" s="114" t="str">
        <f t="shared" si="18"/>
        <v>AQL 7%</v>
      </c>
      <c r="X105" s="119"/>
      <c r="Y105" s="101">
        <v>100</v>
      </c>
      <c r="Z105" s="119"/>
      <c r="AA105" s="117">
        <f>IF(H105="nio","_",(N105/Y105)*VLOOKUP(Q105,Aanpassing_frequenties,3,0))*VLOOKUP(Q105,Aanpassing_frequenties,4,0)</f>
        <v>69.7</v>
      </c>
      <c r="AB105" s="120">
        <f t="shared" si="19"/>
        <v>0</v>
      </c>
      <c r="AC105" s="119"/>
      <c r="AD105" s="117" t="str">
        <f t="shared" si="20"/>
        <v>_</v>
      </c>
      <c r="AE105" s="120" t="str">
        <f t="shared" si="21"/>
        <v>_</v>
      </c>
      <c r="AF105" s="119"/>
      <c r="AG105" s="117" t="str">
        <f t="shared" si="22"/>
        <v>_</v>
      </c>
      <c r="AH105" s="120" t="str">
        <f t="shared" si="23"/>
        <v>_</v>
      </c>
      <c r="AI105" s="119"/>
      <c r="AJ105" s="117" t="str">
        <f t="shared" si="24"/>
        <v>_</v>
      </c>
      <c r="AK105" s="120" t="str">
        <f t="shared" si="25"/>
        <v>_</v>
      </c>
      <c r="AL105" s="119"/>
      <c r="AM105" s="117">
        <f t="shared" si="26"/>
        <v>69.7</v>
      </c>
      <c r="AN105" s="120">
        <f t="shared" si="27"/>
        <v>0</v>
      </c>
      <c r="AO105" s="119"/>
      <c r="AS105" s="124"/>
    </row>
    <row r="106" spans="1:45">
      <c r="A106" s="7">
        <v>5</v>
      </c>
      <c r="B106" s="114" t="str">
        <f>VLOOKUP(A106,'Overzicht locaties'!C:D,2,0)</f>
        <v>ROC Campusbaan</v>
      </c>
      <c r="C106" s="95" t="s">
        <v>930</v>
      </c>
      <c r="D106" s="6" t="s">
        <v>1209</v>
      </c>
      <c r="E106" s="6"/>
      <c r="F106" s="95" t="s">
        <v>706</v>
      </c>
      <c r="G106" s="95" t="s">
        <v>294</v>
      </c>
      <c r="H106" s="95">
        <v>6</v>
      </c>
      <c r="I106" s="115" t="str">
        <f t="shared" si="15"/>
        <v>Leslokalen theorie</v>
      </c>
      <c r="J106" s="95" t="s">
        <v>297</v>
      </c>
      <c r="K106" s="116">
        <v>3</v>
      </c>
      <c r="L106" s="115" t="str">
        <f t="shared" si="16"/>
        <v>Harde vloer zonder polymeer beschermlaag, met behandeling</v>
      </c>
      <c r="M106" s="118">
        <v>62.1</v>
      </c>
      <c r="N106" s="117">
        <f t="shared" si="28"/>
        <v>62.1</v>
      </c>
      <c r="O106" s="149">
        <f t="shared" si="29"/>
        <v>0</v>
      </c>
      <c r="P106" s="119"/>
      <c r="Q106" s="95" t="s">
        <v>87</v>
      </c>
      <c r="R106" s="95"/>
      <c r="S106" s="95"/>
      <c r="T106" s="95"/>
      <c r="U106" s="119"/>
      <c r="V106" s="114" t="str">
        <f t="shared" si="17"/>
        <v>Les</v>
      </c>
      <c r="W106" s="114" t="str">
        <f t="shared" si="18"/>
        <v>AQL 7%</v>
      </c>
      <c r="X106" s="119"/>
      <c r="Y106" s="101">
        <v>100</v>
      </c>
      <c r="Z106" s="119"/>
      <c r="AA106" s="117">
        <f>IF(H106="nio","_",(N106/Y106)*VLOOKUP(Q106,Aanpassing_frequenties,3,0))*VLOOKUP(Q106,Aanpassing_frequenties,4,0)</f>
        <v>127.30499999999999</v>
      </c>
      <c r="AB106" s="120">
        <f t="shared" si="19"/>
        <v>0</v>
      </c>
      <c r="AC106" s="119"/>
      <c r="AD106" s="117" t="str">
        <f t="shared" si="20"/>
        <v>_</v>
      </c>
      <c r="AE106" s="120" t="str">
        <f t="shared" si="21"/>
        <v>_</v>
      </c>
      <c r="AF106" s="119"/>
      <c r="AG106" s="117" t="str">
        <f t="shared" si="22"/>
        <v>_</v>
      </c>
      <c r="AH106" s="120" t="str">
        <f t="shared" si="23"/>
        <v>_</v>
      </c>
      <c r="AI106" s="119"/>
      <c r="AJ106" s="117" t="str">
        <f t="shared" si="24"/>
        <v>_</v>
      </c>
      <c r="AK106" s="120" t="str">
        <f t="shared" si="25"/>
        <v>_</v>
      </c>
      <c r="AL106" s="119"/>
      <c r="AM106" s="117">
        <f t="shared" si="26"/>
        <v>127.30499999999999</v>
      </c>
      <c r="AN106" s="120">
        <f t="shared" si="27"/>
        <v>0</v>
      </c>
      <c r="AO106" s="119"/>
      <c r="AS106" s="124"/>
    </row>
    <row r="107" spans="1:45">
      <c r="A107" s="7">
        <v>5</v>
      </c>
      <c r="B107" s="114" t="str">
        <f>VLOOKUP(A107,'Overzicht locaties'!C:D,2,0)</f>
        <v>ROC Campusbaan</v>
      </c>
      <c r="C107" s="95" t="s">
        <v>930</v>
      </c>
      <c r="D107" s="6" t="s">
        <v>1210</v>
      </c>
      <c r="E107" s="6"/>
      <c r="F107" s="95" t="s">
        <v>706</v>
      </c>
      <c r="G107" s="95" t="s">
        <v>294</v>
      </c>
      <c r="H107" s="95">
        <v>6</v>
      </c>
      <c r="I107" s="115" t="str">
        <f t="shared" si="15"/>
        <v>Leslokalen theorie</v>
      </c>
      <c r="J107" s="95" t="s">
        <v>297</v>
      </c>
      <c r="K107" s="116">
        <v>3</v>
      </c>
      <c r="L107" s="115" t="str">
        <f t="shared" si="16"/>
        <v>Harde vloer zonder polymeer beschermlaag, met behandeling</v>
      </c>
      <c r="M107" s="118">
        <v>73.7</v>
      </c>
      <c r="N107" s="117">
        <f t="shared" si="28"/>
        <v>73.7</v>
      </c>
      <c r="O107" s="149">
        <f t="shared" si="29"/>
        <v>0</v>
      </c>
      <c r="P107" s="119"/>
      <c r="Q107" s="95" t="s">
        <v>87</v>
      </c>
      <c r="R107" s="95"/>
      <c r="S107" s="95"/>
      <c r="T107" s="95"/>
      <c r="U107" s="119"/>
      <c r="V107" s="114" t="str">
        <f t="shared" si="17"/>
        <v>Les</v>
      </c>
      <c r="W107" s="114" t="str">
        <f t="shared" si="18"/>
        <v>AQL 7%</v>
      </c>
      <c r="X107" s="119"/>
      <c r="Y107" s="101">
        <v>100</v>
      </c>
      <c r="Z107" s="119"/>
      <c r="AA107" s="117">
        <f>IF(H107="nio","_",(N107/Y107)*VLOOKUP(Q107,Aanpassing_frequenties,3,0))*VLOOKUP(Q107,Aanpassing_frequenties,4,0)</f>
        <v>151.08500000000001</v>
      </c>
      <c r="AB107" s="120">
        <f t="shared" si="19"/>
        <v>0</v>
      </c>
      <c r="AC107" s="119"/>
      <c r="AD107" s="117" t="str">
        <f t="shared" si="20"/>
        <v>_</v>
      </c>
      <c r="AE107" s="120" t="str">
        <f t="shared" si="21"/>
        <v>_</v>
      </c>
      <c r="AF107" s="119"/>
      <c r="AG107" s="117" t="str">
        <f t="shared" si="22"/>
        <v>_</v>
      </c>
      <c r="AH107" s="120" t="str">
        <f t="shared" si="23"/>
        <v>_</v>
      </c>
      <c r="AI107" s="119"/>
      <c r="AJ107" s="117" t="str">
        <f t="shared" si="24"/>
        <v>_</v>
      </c>
      <c r="AK107" s="120" t="str">
        <f t="shared" si="25"/>
        <v>_</v>
      </c>
      <c r="AL107" s="119"/>
      <c r="AM107" s="117">
        <f t="shared" si="26"/>
        <v>151.08500000000001</v>
      </c>
      <c r="AN107" s="120">
        <f t="shared" si="27"/>
        <v>0</v>
      </c>
      <c r="AO107" s="119"/>
      <c r="AS107" s="124"/>
    </row>
    <row r="108" spans="1:45">
      <c r="A108" s="7">
        <v>5</v>
      </c>
      <c r="B108" s="114" t="str">
        <f>VLOOKUP(A108,'Overzicht locaties'!C:D,2,0)</f>
        <v>ROC Campusbaan</v>
      </c>
      <c r="C108" s="95" t="s">
        <v>930</v>
      </c>
      <c r="D108" s="6" t="s">
        <v>1211</v>
      </c>
      <c r="E108" s="6"/>
      <c r="F108" s="95" t="s">
        <v>706</v>
      </c>
      <c r="G108" s="95" t="s">
        <v>294</v>
      </c>
      <c r="H108" s="95">
        <v>6</v>
      </c>
      <c r="I108" s="115" t="str">
        <f t="shared" si="15"/>
        <v>Leslokalen theorie</v>
      </c>
      <c r="J108" s="95" t="s">
        <v>297</v>
      </c>
      <c r="K108" s="116">
        <v>3</v>
      </c>
      <c r="L108" s="115" t="str">
        <f t="shared" si="16"/>
        <v>Harde vloer zonder polymeer beschermlaag, met behandeling</v>
      </c>
      <c r="M108" s="118">
        <v>70.599999999999994</v>
      </c>
      <c r="N108" s="117">
        <f t="shared" si="28"/>
        <v>70.599999999999994</v>
      </c>
      <c r="O108" s="149">
        <f t="shared" si="29"/>
        <v>0</v>
      </c>
      <c r="P108" s="119"/>
      <c r="Q108" s="95" t="s">
        <v>87</v>
      </c>
      <c r="R108" s="95"/>
      <c r="S108" s="95"/>
      <c r="T108" s="95"/>
      <c r="U108" s="119"/>
      <c r="V108" s="114" t="str">
        <f t="shared" si="17"/>
        <v>Les</v>
      </c>
      <c r="W108" s="114" t="str">
        <f t="shared" si="18"/>
        <v>AQL 7%</v>
      </c>
      <c r="X108" s="119"/>
      <c r="Y108" s="101">
        <v>100</v>
      </c>
      <c r="Z108" s="119"/>
      <c r="AA108" s="117">
        <f>IF(H108="nio","_",(N108/Y108)*VLOOKUP(Q108,Aanpassing_frequenties,3,0))*VLOOKUP(Q108,Aanpassing_frequenties,4,0)</f>
        <v>144.72999999999999</v>
      </c>
      <c r="AB108" s="120">
        <f t="shared" si="19"/>
        <v>0</v>
      </c>
      <c r="AC108" s="119"/>
      <c r="AD108" s="117" t="str">
        <f t="shared" si="20"/>
        <v>_</v>
      </c>
      <c r="AE108" s="120" t="str">
        <f t="shared" si="21"/>
        <v>_</v>
      </c>
      <c r="AF108" s="119"/>
      <c r="AG108" s="117" t="str">
        <f t="shared" si="22"/>
        <v>_</v>
      </c>
      <c r="AH108" s="120" t="str">
        <f t="shared" si="23"/>
        <v>_</v>
      </c>
      <c r="AI108" s="119"/>
      <c r="AJ108" s="117" t="str">
        <f t="shared" si="24"/>
        <v>_</v>
      </c>
      <c r="AK108" s="120" t="str">
        <f t="shared" si="25"/>
        <v>_</v>
      </c>
      <c r="AL108" s="119"/>
      <c r="AM108" s="117">
        <f t="shared" si="26"/>
        <v>144.72999999999999</v>
      </c>
      <c r="AN108" s="120">
        <f t="shared" si="27"/>
        <v>0</v>
      </c>
      <c r="AO108" s="119"/>
      <c r="AS108" s="124"/>
    </row>
    <row r="109" spans="1:45">
      <c r="A109" s="7">
        <v>5</v>
      </c>
      <c r="B109" s="114" t="str">
        <f>VLOOKUP(A109,'Overzicht locaties'!C:D,2,0)</f>
        <v>ROC Campusbaan</v>
      </c>
      <c r="C109" s="95" t="s">
        <v>930</v>
      </c>
      <c r="D109" s="6" t="s">
        <v>1212</v>
      </c>
      <c r="E109" s="6"/>
      <c r="F109" s="95" t="s">
        <v>706</v>
      </c>
      <c r="G109" s="95" t="s">
        <v>294</v>
      </c>
      <c r="H109" s="95">
        <v>6</v>
      </c>
      <c r="I109" s="115" t="str">
        <f t="shared" si="15"/>
        <v>Leslokalen theorie</v>
      </c>
      <c r="J109" s="95" t="s">
        <v>1575</v>
      </c>
      <c r="K109" s="116">
        <v>4</v>
      </c>
      <c r="L109" s="115" t="str">
        <f t="shared" si="16"/>
        <v>Tapijt</v>
      </c>
      <c r="M109" s="118">
        <v>159</v>
      </c>
      <c r="N109" s="117">
        <f t="shared" si="28"/>
        <v>159</v>
      </c>
      <c r="O109" s="149">
        <f t="shared" si="29"/>
        <v>0</v>
      </c>
      <c r="P109" s="119"/>
      <c r="Q109" s="95" t="s">
        <v>87</v>
      </c>
      <c r="R109" s="95"/>
      <c r="S109" s="95"/>
      <c r="T109" s="95"/>
      <c r="U109" s="119"/>
      <c r="V109" s="114" t="str">
        <f t="shared" si="17"/>
        <v>Les</v>
      </c>
      <c r="W109" s="114" t="str">
        <f t="shared" si="18"/>
        <v>AQL 7%</v>
      </c>
      <c r="X109" s="119"/>
      <c r="Y109" s="101">
        <v>100</v>
      </c>
      <c r="Z109" s="119"/>
      <c r="AA109" s="117">
        <f>IF(H109="nio","_",(N109/Y109)*VLOOKUP(Q109,Aanpassing_frequenties,3,0))*VLOOKUP(Q109,Aanpassing_frequenties,4,0)</f>
        <v>325.95</v>
      </c>
      <c r="AB109" s="120">
        <f t="shared" si="19"/>
        <v>0</v>
      </c>
      <c r="AC109" s="119"/>
      <c r="AD109" s="117" t="str">
        <f t="shared" si="20"/>
        <v>_</v>
      </c>
      <c r="AE109" s="120" t="str">
        <f t="shared" si="21"/>
        <v>_</v>
      </c>
      <c r="AF109" s="119"/>
      <c r="AG109" s="117" t="str">
        <f t="shared" si="22"/>
        <v>_</v>
      </c>
      <c r="AH109" s="120" t="str">
        <f t="shared" si="23"/>
        <v>_</v>
      </c>
      <c r="AI109" s="119"/>
      <c r="AJ109" s="117" t="str">
        <f t="shared" si="24"/>
        <v>_</v>
      </c>
      <c r="AK109" s="120" t="str">
        <f t="shared" si="25"/>
        <v>_</v>
      </c>
      <c r="AL109" s="119"/>
      <c r="AM109" s="117">
        <f t="shared" si="26"/>
        <v>325.95</v>
      </c>
      <c r="AN109" s="120">
        <f t="shared" si="27"/>
        <v>0</v>
      </c>
      <c r="AO109" s="119"/>
      <c r="AS109" s="124"/>
    </row>
    <row r="110" spans="1:45">
      <c r="A110" s="7">
        <v>5</v>
      </c>
      <c r="B110" s="114" t="str">
        <f>VLOOKUP(A110,'Overzicht locaties'!C:D,2,0)</f>
        <v>ROC Campusbaan</v>
      </c>
      <c r="C110" s="95" t="s">
        <v>930</v>
      </c>
      <c r="D110" s="6" t="s">
        <v>1213</v>
      </c>
      <c r="E110" s="6"/>
      <c r="F110" s="95" t="s">
        <v>137</v>
      </c>
      <c r="G110" s="95" t="s">
        <v>293</v>
      </c>
      <c r="H110" s="95">
        <v>2</v>
      </c>
      <c r="I110" s="115" t="str">
        <f t="shared" si="15"/>
        <v>Sanitaire ruimte</v>
      </c>
      <c r="J110" s="95" t="s">
        <v>795</v>
      </c>
      <c r="K110" s="116">
        <v>3</v>
      </c>
      <c r="L110" s="115" t="str">
        <f t="shared" si="16"/>
        <v>Harde vloer zonder polymeer beschermlaag, met behandeling</v>
      </c>
      <c r="M110" s="118">
        <v>16.7</v>
      </c>
      <c r="N110" s="117">
        <f t="shared" si="28"/>
        <v>16.7</v>
      </c>
      <c r="O110" s="149">
        <f t="shared" si="29"/>
        <v>0</v>
      </c>
      <c r="P110" s="119"/>
      <c r="Q110" s="95" t="s">
        <v>303</v>
      </c>
      <c r="R110" s="95"/>
      <c r="S110" s="95"/>
      <c r="T110" s="95"/>
      <c r="U110" s="119"/>
      <c r="V110" s="114" t="str">
        <f t="shared" si="17"/>
        <v>Sanitair</v>
      </c>
      <c r="W110" s="114" t="str">
        <f t="shared" si="18"/>
        <v>AQL 4%</v>
      </c>
      <c r="X110" s="119"/>
      <c r="Y110" s="101">
        <v>100</v>
      </c>
      <c r="Z110" s="119"/>
      <c r="AA110" s="117">
        <f>IF(H110="nio","_",(N110/Y110)*VLOOKUP(Q110,Aanpassing_frequenties,3,0))*VLOOKUP(Q110,Aanpassing_frequenties,4,0)</f>
        <v>102.70499999999998</v>
      </c>
      <c r="AB110" s="120">
        <f t="shared" si="19"/>
        <v>0</v>
      </c>
      <c r="AC110" s="119"/>
      <c r="AD110" s="117" t="str">
        <f t="shared" si="20"/>
        <v>_</v>
      </c>
      <c r="AE110" s="120" t="str">
        <f t="shared" si="21"/>
        <v>_</v>
      </c>
      <c r="AF110" s="119"/>
      <c r="AG110" s="117" t="str">
        <f t="shared" si="22"/>
        <v>_</v>
      </c>
      <c r="AH110" s="120" t="str">
        <f t="shared" si="23"/>
        <v>_</v>
      </c>
      <c r="AI110" s="119"/>
      <c r="AJ110" s="117" t="str">
        <f t="shared" si="24"/>
        <v>_</v>
      </c>
      <c r="AK110" s="120" t="str">
        <f t="shared" si="25"/>
        <v>_</v>
      </c>
      <c r="AL110" s="119"/>
      <c r="AM110" s="117">
        <f t="shared" si="26"/>
        <v>102.70499999999998</v>
      </c>
      <c r="AN110" s="120">
        <f t="shared" si="27"/>
        <v>0</v>
      </c>
      <c r="AO110" s="119"/>
      <c r="AS110" s="124"/>
    </row>
    <row r="111" spans="1:45">
      <c r="A111" s="7">
        <v>5</v>
      </c>
      <c r="B111" s="114" t="str">
        <f>VLOOKUP(A111,'Overzicht locaties'!C:D,2,0)</f>
        <v>ROC Campusbaan</v>
      </c>
      <c r="C111" s="95" t="s">
        <v>930</v>
      </c>
      <c r="D111" s="6" t="s">
        <v>1214</v>
      </c>
      <c r="E111" s="6"/>
      <c r="F111" s="95" t="s">
        <v>137</v>
      </c>
      <c r="G111" s="95" t="s">
        <v>293</v>
      </c>
      <c r="H111" s="95">
        <v>2</v>
      </c>
      <c r="I111" s="115" t="str">
        <f t="shared" si="15"/>
        <v>Sanitaire ruimte</v>
      </c>
      <c r="J111" s="95" t="s">
        <v>795</v>
      </c>
      <c r="K111" s="116">
        <v>3</v>
      </c>
      <c r="L111" s="115" t="str">
        <f t="shared" si="16"/>
        <v>Harde vloer zonder polymeer beschermlaag, met behandeling</v>
      </c>
      <c r="M111" s="118">
        <v>16.7</v>
      </c>
      <c r="N111" s="117">
        <f t="shared" si="28"/>
        <v>16.7</v>
      </c>
      <c r="O111" s="149">
        <f t="shared" si="29"/>
        <v>0</v>
      </c>
      <c r="P111" s="119"/>
      <c r="Q111" s="95" t="s">
        <v>303</v>
      </c>
      <c r="R111" s="95"/>
      <c r="S111" s="95"/>
      <c r="T111" s="95"/>
      <c r="U111" s="119"/>
      <c r="V111" s="114" t="str">
        <f t="shared" si="17"/>
        <v>Sanitair</v>
      </c>
      <c r="W111" s="114" t="str">
        <f t="shared" si="18"/>
        <v>AQL 4%</v>
      </c>
      <c r="X111" s="119"/>
      <c r="Y111" s="101">
        <v>100</v>
      </c>
      <c r="Z111" s="119"/>
      <c r="AA111" s="117">
        <f>IF(H111="nio","_",(N111/Y111)*VLOOKUP(Q111,Aanpassing_frequenties,3,0))*VLOOKUP(Q111,Aanpassing_frequenties,4,0)</f>
        <v>102.70499999999998</v>
      </c>
      <c r="AB111" s="120">
        <f t="shared" si="19"/>
        <v>0</v>
      </c>
      <c r="AC111" s="119"/>
      <c r="AD111" s="117" t="str">
        <f t="shared" si="20"/>
        <v>_</v>
      </c>
      <c r="AE111" s="120" t="str">
        <f t="shared" si="21"/>
        <v>_</v>
      </c>
      <c r="AF111" s="119"/>
      <c r="AG111" s="117" t="str">
        <f t="shared" si="22"/>
        <v>_</v>
      </c>
      <c r="AH111" s="120" t="str">
        <f t="shared" si="23"/>
        <v>_</v>
      </c>
      <c r="AI111" s="119"/>
      <c r="AJ111" s="117" t="str">
        <f t="shared" si="24"/>
        <v>_</v>
      </c>
      <c r="AK111" s="120" t="str">
        <f t="shared" si="25"/>
        <v>_</v>
      </c>
      <c r="AL111" s="119"/>
      <c r="AM111" s="117">
        <f t="shared" si="26"/>
        <v>102.70499999999998</v>
      </c>
      <c r="AN111" s="120">
        <f t="shared" si="27"/>
        <v>0</v>
      </c>
      <c r="AO111" s="119"/>
      <c r="AS111" s="124"/>
    </row>
    <row r="112" spans="1:45">
      <c r="A112" s="7">
        <v>5</v>
      </c>
      <c r="B112" s="114" t="str">
        <f>VLOOKUP(A112,'Overzicht locaties'!C:D,2,0)</f>
        <v>ROC Campusbaan</v>
      </c>
      <c r="C112" s="95" t="s">
        <v>930</v>
      </c>
      <c r="D112" s="6" t="s">
        <v>1215</v>
      </c>
      <c r="E112" s="6"/>
      <c r="F112" s="95" t="s">
        <v>718</v>
      </c>
      <c r="G112" s="95" t="s">
        <v>293</v>
      </c>
      <c r="H112" s="95">
        <v>2</v>
      </c>
      <c r="I112" s="115" t="str">
        <f t="shared" si="15"/>
        <v>Sanitaire ruimte</v>
      </c>
      <c r="J112" s="95" t="s">
        <v>795</v>
      </c>
      <c r="K112" s="116">
        <v>3</v>
      </c>
      <c r="L112" s="115" t="str">
        <f t="shared" si="16"/>
        <v>Harde vloer zonder polymeer beschermlaag, met behandeling</v>
      </c>
      <c r="M112" s="118">
        <v>4</v>
      </c>
      <c r="N112" s="117">
        <f t="shared" si="28"/>
        <v>4</v>
      </c>
      <c r="O112" s="149">
        <f t="shared" si="29"/>
        <v>0</v>
      </c>
      <c r="P112" s="119"/>
      <c r="Q112" s="95" t="s">
        <v>303</v>
      </c>
      <c r="R112" s="95"/>
      <c r="S112" s="95"/>
      <c r="T112" s="95"/>
      <c r="U112" s="119"/>
      <c r="V112" s="114" t="str">
        <f t="shared" si="17"/>
        <v>Sanitair</v>
      </c>
      <c r="W112" s="114" t="str">
        <f t="shared" si="18"/>
        <v>AQL 4%</v>
      </c>
      <c r="X112" s="119"/>
      <c r="Y112" s="101">
        <v>100</v>
      </c>
      <c r="Z112" s="119"/>
      <c r="AA112" s="117">
        <f>IF(H112="nio","_",(N112/Y112)*VLOOKUP(Q112,Aanpassing_frequenties,3,0))*VLOOKUP(Q112,Aanpassing_frequenties,4,0)</f>
        <v>24.6</v>
      </c>
      <c r="AB112" s="120">
        <f t="shared" si="19"/>
        <v>0</v>
      </c>
      <c r="AC112" s="119"/>
      <c r="AD112" s="117" t="str">
        <f t="shared" si="20"/>
        <v>_</v>
      </c>
      <c r="AE112" s="120" t="str">
        <f t="shared" si="21"/>
        <v>_</v>
      </c>
      <c r="AF112" s="119"/>
      <c r="AG112" s="117" t="str">
        <f t="shared" si="22"/>
        <v>_</v>
      </c>
      <c r="AH112" s="120" t="str">
        <f t="shared" si="23"/>
        <v>_</v>
      </c>
      <c r="AI112" s="119"/>
      <c r="AJ112" s="117" t="str">
        <f t="shared" si="24"/>
        <v>_</v>
      </c>
      <c r="AK112" s="120" t="str">
        <f t="shared" si="25"/>
        <v>_</v>
      </c>
      <c r="AL112" s="119"/>
      <c r="AM112" s="117">
        <f t="shared" si="26"/>
        <v>24.6</v>
      </c>
      <c r="AN112" s="120">
        <f t="shared" si="27"/>
        <v>0</v>
      </c>
      <c r="AO112" s="119"/>
      <c r="AS112" s="124"/>
    </row>
    <row r="113" spans="1:45">
      <c r="A113" s="7">
        <v>5</v>
      </c>
      <c r="B113" s="114" t="str">
        <f>VLOOKUP(A113,'Overzicht locaties'!C:D,2,0)</f>
        <v>ROC Campusbaan</v>
      </c>
      <c r="C113" s="95" t="s">
        <v>930</v>
      </c>
      <c r="D113" s="6" t="s">
        <v>1216</v>
      </c>
      <c r="E113" s="6"/>
      <c r="F113" s="95" t="s">
        <v>136</v>
      </c>
      <c r="G113" s="95" t="s">
        <v>293</v>
      </c>
      <c r="H113" s="95">
        <v>3</v>
      </c>
      <c r="I113" s="115" t="str">
        <f t="shared" si="15"/>
        <v>Verkeersruimte / Garderobe / Wachtruimte</v>
      </c>
      <c r="J113" s="95" t="s">
        <v>297</v>
      </c>
      <c r="K113" s="116">
        <v>3</v>
      </c>
      <c r="L113" s="115" t="str">
        <f t="shared" si="16"/>
        <v>Harde vloer zonder polymeer beschermlaag, met behandeling</v>
      </c>
      <c r="M113" s="118">
        <v>86</v>
      </c>
      <c r="N113" s="117">
        <f t="shared" si="28"/>
        <v>86</v>
      </c>
      <c r="O113" s="149">
        <f t="shared" si="29"/>
        <v>0</v>
      </c>
      <c r="P113" s="119"/>
      <c r="Q113" s="95" t="s">
        <v>87</v>
      </c>
      <c r="R113" s="95"/>
      <c r="S113" s="95"/>
      <c r="T113" s="95"/>
      <c r="U113" s="119"/>
      <c r="V113" s="114" t="str">
        <f t="shared" si="17"/>
        <v>Verkeer</v>
      </c>
      <c r="W113" s="114" t="str">
        <f t="shared" si="18"/>
        <v>AQL 7%</v>
      </c>
      <c r="X113" s="119"/>
      <c r="Y113" s="101">
        <v>100</v>
      </c>
      <c r="Z113" s="119"/>
      <c r="AA113" s="117">
        <f>IF(H113="nio","_",(N113/Y113)*VLOOKUP(Q113,Aanpassing_frequenties,3,0))*VLOOKUP(Q113,Aanpassing_frequenties,4,0)</f>
        <v>176.3</v>
      </c>
      <c r="AB113" s="120">
        <f t="shared" si="19"/>
        <v>0</v>
      </c>
      <c r="AC113" s="119"/>
      <c r="AD113" s="117" t="str">
        <f t="shared" si="20"/>
        <v>_</v>
      </c>
      <c r="AE113" s="120" t="str">
        <f t="shared" si="21"/>
        <v>_</v>
      </c>
      <c r="AF113" s="119"/>
      <c r="AG113" s="117" t="str">
        <f t="shared" si="22"/>
        <v>_</v>
      </c>
      <c r="AH113" s="120" t="str">
        <f t="shared" si="23"/>
        <v>_</v>
      </c>
      <c r="AI113" s="119"/>
      <c r="AJ113" s="117" t="str">
        <f t="shared" si="24"/>
        <v>_</v>
      </c>
      <c r="AK113" s="120" t="str">
        <f t="shared" si="25"/>
        <v>_</v>
      </c>
      <c r="AL113" s="119"/>
      <c r="AM113" s="117">
        <f t="shared" si="26"/>
        <v>176.3</v>
      </c>
      <c r="AN113" s="120">
        <f t="shared" si="27"/>
        <v>0</v>
      </c>
      <c r="AO113" s="119"/>
      <c r="AS113" s="124"/>
    </row>
    <row r="114" spans="1:45">
      <c r="A114" s="7">
        <v>5</v>
      </c>
      <c r="B114" s="114" t="str">
        <f>VLOOKUP(A114,'Overzicht locaties'!C:D,2,0)</f>
        <v>ROC Campusbaan</v>
      </c>
      <c r="C114" s="95" t="s">
        <v>930</v>
      </c>
      <c r="D114" s="6" t="s">
        <v>1217</v>
      </c>
      <c r="E114" s="6"/>
      <c r="F114" s="95" t="s">
        <v>984</v>
      </c>
      <c r="G114" s="95" t="s">
        <v>293</v>
      </c>
      <c r="H114" s="95">
        <v>3</v>
      </c>
      <c r="I114" s="115" t="str">
        <f t="shared" si="15"/>
        <v>Verkeersruimte / Garderobe / Wachtruimte</v>
      </c>
      <c r="J114" s="95" t="s">
        <v>5</v>
      </c>
      <c r="K114" s="116">
        <v>1</v>
      </c>
      <c r="L114" s="115" t="str">
        <f t="shared" si="16"/>
        <v>Vloerafwerking met polymeer beschermlaag</v>
      </c>
      <c r="M114" s="118">
        <v>20.3</v>
      </c>
      <c r="N114" s="117">
        <f t="shared" si="28"/>
        <v>20.3</v>
      </c>
      <c r="O114" s="149">
        <f t="shared" si="29"/>
        <v>0</v>
      </c>
      <c r="P114" s="119"/>
      <c r="Q114" s="95" t="s">
        <v>87</v>
      </c>
      <c r="R114" s="95"/>
      <c r="S114" s="95"/>
      <c r="T114" s="95"/>
      <c r="U114" s="119"/>
      <c r="V114" s="114" t="str">
        <f t="shared" si="17"/>
        <v>Verkeer</v>
      </c>
      <c r="W114" s="114" t="str">
        <f t="shared" si="18"/>
        <v>AQL 7%</v>
      </c>
      <c r="X114" s="119"/>
      <c r="Y114" s="101">
        <v>100</v>
      </c>
      <c r="Z114" s="119"/>
      <c r="AA114" s="117">
        <f>IF(H114="nio","_",(N114/Y114)*VLOOKUP(Q114,Aanpassing_frequenties,3,0))*VLOOKUP(Q114,Aanpassing_frequenties,4,0)</f>
        <v>41.615000000000002</v>
      </c>
      <c r="AB114" s="120">
        <f t="shared" si="19"/>
        <v>0</v>
      </c>
      <c r="AC114" s="119"/>
      <c r="AD114" s="117" t="str">
        <f t="shared" si="20"/>
        <v>_</v>
      </c>
      <c r="AE114" s="120" t="str">
        <f t="shared" si="21"/>
        <v>_</v>
      </c>
      <c r="AF114" s="119"/>
      <c r="AG114" s="117" t="str">
        <f t="shared" si="22"/>
        <v>_</v>
      </c>
      <c r="AH114" s="120" t="str">
        <f t="shared" si="23"/>
        <v>_</v>
      </c>
      <c r="AI114" s="119"/>
      <c r="AJ114" s="117" t="str">
        <f t="shared" si="24"/>
        <v>_</v>
      </c>
      <c r="AK114" s="120" t="str">
        <f t="shared" si="25"/>
        <v>_</v>
      </c>
      <c r="AL114" s="119"/>
      <c r="AM114" s="117">
        <f t="shared" si="26"/>
        <v>41.615000000000002</v>
      </c>
      <c r="AN114" s="120">
        <f t="shared" si="27"/>
        <v>0</v>
      </c>
      <c r="AO114" s="119"/>
      <c r="AS114" s="124"/>
    </row>
    <row r="115" spans="1:45">
      <c r="A115" s="7">
        <v>5</v>
      </c>
      <c r="B115" s="114" t="str">
        <f>VLOOKUP(A115,'Overzicht locaties'!C:D,2,0)</f>
        <v>ROC Campusbaan</v>
      </c>
      <c r="C115" s="95" t="s">
        <v>930</v>
      </c>
      <c r="D115" s="6" t="s">
        <v>1218</v>
      </c>
      <c r="E115" s="6"/>
      <c r="F115" s="95" t="s">
        <v>974</v>
      </c>
      <c r="G115" s="95" t="s">
        <v>294</v>
      </c>
      <c r="H115" s="95">
        <v>7</v>
      </c>
      <c r="I115" s="115" t="str">
        <f t="shared" si="15"/>
        <v>Leslokalen praktijk</v>
      </c>
      <c r="J115" s="95" t="s">
        <v>297</v>
      </c>
      <c r="K115" s="116">
        <v>3</v>
      </c>
      <c r="L115" s="115" t="str">
        <f t="shared" si="16"/>
        <v>Harde vloer zonder polymeer beschermlaag, met behandeling</v>
      </c>
      <c r="M115" s="118">
        <v>116.2</v>
      </c>
      <c r="N115" s="117">
        <f t="shared" si="28"/>
        <v>116.2</v>
      </c>
      <c r="O115" s="149">
        <f t="shared" si="29"/>
        <v>0</v>
      </c>
      <c r="P115" s="119"/>
      <c r="Q115" s="95" t="s">
        <v>95</v>
      </c>
      <c r="R115" s="95"/>
      <c r="S115" s="95"/>
      <c r="T115" s="95"/>
      <c r="U115" s="119"/>
      <c r="V115" s="114" t="str">
        <f t="shared" si="17"/>
        <v>Les</v>
      </c>
      <c r="W115" s="114" t="str">
        <f t="shared" si="18"/>
        <v>AQL 7%</v>
      </c>
      <c r="X115" s="119"/>
      <c r="Y115" s="101">
        <v>100</v>
      </c>
      <c r="Z115" s="119"/>
      <c r="AA115" s="117">
        <f>IF(H115="nio","_",(N115/Y115)*VLOOKUP(Q115,Aanpassing_frequenties,3,0))*VLOOKUP(Q115,Aanpassing_frequenties,4,0)</f>
        <v>47.641999999999996</v>
      </c>
      <c r="AB115" s="120">
        <f t="shared" si="19"/>
        <v>0</v>
      </c>
      <c r="AC115" s="119"/>
      <c r="AD115" s="117" t="str">
        <f t="shared" si="20"/>
        <v>_</v>
      </c>
      <c r="AE115" s="120" t="str">
        <f t="shared" si="21"/>
        <v>_</v>
      </c>
      <c r="AF115" s="119"/>
      <c r="AG115" s="117" t="str">
        <f t="shared" si="22"/>
        <v>_</v>
      </c>
      <c r="AH115" s="120" t="str">
        <f t="shared" si="23"/>
        <v>_</v>
      </c>
      <c r="AI115" s="119"/>
      <c r="AJ115" s="117" t="str">
        <f t="shared" si="24"/>
        <v>_</v>
      </c>
      <c r="AK115" s="120" t="str">
        <f t="shared" si="25"/>
        <v>_</v>
      </c>
      <c r="AL115" s="119"/>
      <c r="AM115" s="117">
        <f t="shared" si="26"/>
        <v>47.641999999999996</v>
      </c>
      <c r="AN115" s="120">
        <f t="shared" si="27"/>
        <v>0</v>
      </c>
      <c r="AO115" s="119"/>
      <c r="AS115" s="124"/>
    </row>
    <row r="116" spans="1:45">
      <c r="A116" s="7">
        <v>5</v>
      </c>
      <c r="B116" s="114" t="str">
        <f>VLOOKUP(A116,'Overzicht locaties'!C:D,2,0)</f>
        <v>ROC Campusbaan</v>
      </c>
      <c r="C116" s="95" t="s">
        <v>930</v>
      </c>
      <c r="D116" s="6" t="s">
        <v>1219</v>
      </c>
      <c r="E116" s="6"/>
      <c r="F116" s="95" t="s">
        <v>974</v>
      </c>
      <c r="G116" s="95" t="s">
        <v>294</v>
      </c>
      <c r="H116" s="95">
        <v>7</v>
      </c>
      <c r="I116" s="115" t="str">
        <f t="shared" si="15"/>
        <v>Leslokalen praktijk</v>
      </c>
      <c r="J116" s="95" t="s">
        <v>297</v>
      </c>
      <c r="K116" s="116">
        <v>3</v>
      </c>
      <c r="L116" s="115" t="str">
        <f t="shared" si="16"/>
        <v>Harde vloer zonder polymeer beschermlaag, met behandeling</v>
      </c>
      <c r="M116" s="118">
        <v>166</v>
      </c>
      <c r="N116" s="117">
        <f t="shared" si="28"/>
        <v>166</v>
      </c>
      <c r="O116" s="149">
        <f t="shared" si="29"/>
        <v>0</v>
      </c>
      <c r="P116" s="119"/>
      <c r="Q116" s="95" t="s">
        <v>95</v>
      </c>
      <c r="R116" s="95"/>
      <c r="S116" s="95"/>
      <c r="T116" s="95"/>
      <c r="U116" s="119"/>
      <c r="V116" s="114" t="str">
        <f t="shared" si="17"/>
        <v>Les</v>
      </c>
      <c r="W116" s="114" t="str">
        <f t="shared" si="18"/>
        <v>AQL 7%</v>
      </c>
      <c r="X116" s="119"/>
      <c r="Y116" s="101">
        <v>100</v>
      </c>
      <c r="Z116" s="119"/>
      <c r="AA116" s="117">
        <f>IF(H116="nio","_",(N116/Y116)*VLOOKUP(Q116,Aanpassing_frequenties,3,0))*VLOOKUP(Q116,Aanpassing_frequenties,4,0)</f>
        <v>68.06</v>
      </c>
      <c r="AB116" s="120">
        <f t="shared" si="19"/>
        <v>0</v>
      </c>
      <c r="AC116" s="119"/>
      <c r="AD116" s="117" t="str">
        <f t="shared" si="20"/>
        <v>_</v>
      </c>
      <c r="AE116" s="120" t="str">
        <f t="shared" si="21"/>
        <v>_</v>
      </c>
      <c r="AF116" s="119"/>
      <c r="AG116" s="117" t="str">
        <f t="shared" si="22"/>
        <v>_</v>
      </c>
      <c r="AH116" s="120" t="str">
        <f t="shared" si="23"/>
        <v>_</v>
      </c>
      <c r="AI116" s="119"/>
      <c r="AJ116" s="117" t="str">
        <f t="shared" si="24"/>
        <v>_</v>
      </c>
      <c r="AK116" s="120" t="str">
        <f t="shared" si="25"/>
        <v>_</v>
      </c>
      <c r="AL116" s="119"/>
      <c r="AM116" s="117">
        <f t="shared" si="26"/>
        <v>68.06</v>
      </c>
      <c r="AN116" s="120">
        <f t="shared" si="27"/>
        <v>0</v>
      </c>
      <c r="AO116" s="119"/>
      <c r="AS116" s="124"/>
    </row>
    <row r="117" spans="1:45">
      <c r="A117" s="7">
        <v>5</v>
      </c>
      <c r="B117" s="114" t="str">
        <f>VLOOKUP(A117,'Overzicht locaties'!C:D,2,0)</f>
        <v>ROC Campusbaan</v>
      </c>
      <c r="C117" s="95" t="s">
        <v>930</v>
      </c>
      <c r="D117" s="6" t="s">
        <v>1220</v>
      </c>
      <c r="E117" s="6"/>
      <c r="F117" s="95" t="s">
        <v>706</v>
      </c>
      <c r="G117" s="95" t="s">
        <v>294</v>
      </c>
      <c r="H117" s="95">
        <v>6</v>
      </c>
      <c r="I117" s="115" t="str">
        <f t="shared" si="15"/>
        <v>Leslokalen theorie</v>
      </c>
      <c r="J117" s="95" t="s">
        <v>297</v>
      </c>
      <c r="K117" s="116">
        <v>3</v>
      </c>
      <c r="L117" s="115" t="str">
        <f t="shared" si="16"/>
        <v>Harde vloer zonder polymeer beschermlaag, met behandeling</v>
      </c>
      <c r="M117" s="118">
        <v>50</v>
      </c>
      <c r="N117" s="117">
        <f t="shared" si="28"/>
        <v>50</v>
      </c>
      <c r="O117" s="149">
        <f t="shared" si="29"/>
        <v>0</v>
      </c>
      <c r="P117" s="119"/>
      <c r="Q117" s="95" t="s">
        <v>87</v>
      </c>
      <c r="R117" s="95"/>
      <c r="S117" s="95"/>
      <c r="T117" s="95"/>
      <c r="U117" s="119"/>
      <c r="V117" s="114" t="str">
        <f t="shared" si="17"/>
        <v>Les</v>
      </c>
      <c r="W117" s="114" t="str">
        <f t="shared" si="18"/>
        <v>AQL 7%</v>
      </c>
      <c r="X117" s="119"/>
      <c r="Y117" s="101">
        <v>100</v>
      </c>
      <c r="Z117" s="119"/>
      <c r="AA117" s="117">
        <f>IF(H117="nio","_",(N117/Y117)*VLOOKUP(Q117,Aanpassing_frequenties,3,0))*VLOOKUP(Q117,Aanpassing_frequenties,4,0)</f>
        <v>102.5</v>
      </c>
      <c r="AB117" s="120">
        <f t="shared" si="19"/>
        <v>0</v>
      </c>
      <c r="AC117" s="119"/>
      <c r="AD117" s="117" t="str">
        <f t="shared" si="20"/>
        <v>_</v>
      </c>
      <c r="AE117" s="120" t="str">
        <f t="shared" si="21"/>
        <v>_</v>
      </c>
      <c r="AF117" s="119"/>
      <c r="AG117" s="117" t="str">
        <f t="shared" si="22"/>
        <v>_</v>
      </c>
      <c r="AH117" s="120" t="str">
        <f t="shared" si="23"/>
        <v>_</v>
      </c>
      <c r="AI117" s="119"/>
      <c r="AJ117" s="117" t="str">
        <f t="shared" si="24"/>
        <v>_</v>
      </c>
      <c r="AK117" s="120" t="str">
        <f t="shared" si="25"/>
        <v>_</v>
      </c>
      <c r="AL117" s="119"/>
      <c r="AM117" s="117">
        <f t="shared" si="26"/>
        <v>102.5</v>
      </c>
      <c r="AN117" s="120">
        <f t="shared" si="27"/>
        <v>0</v>
      </c>
      <c r="AO117" s="119"/>
      <c r="AS117" s="124"/>
    </row>
    <row r="118" spans="1:45">
      <c r="A118" s="7">
        <v>5</v>
      </c>
      <c r="B118" s="114" t="str">
        <f>VLOOKUP(A118,'Overzicht locaties'!C:D,2,0)</f>
        <v>ROC Campusbaan</v>
      </c>
      <c r="C118" s="95" t="s">
        <v>930</v>
      </c>
      <c r="D118" s="6" t="s">
        <v>1221</v>
      </c>
      <c r="E118" s="6"/>
      <c r="F118" s="95" t="s">
        <v>985</v>
      </c>
      <c r="G118" s="95" t="s">
        <v>294</v>
      </c>
      <c r="H118" s="95">
        <v>8</v>
      </c>
      <c r="I118" s="115" t="str">
        <f t="shared" si="15"/>
        <v>Overig / Magazijn / Archief / Berging / Technische ruimte</v>
      </c>
      <c r="J118" s="95" t="s">
        <v>297</v>
      </c>
      <c r="K118" s="116">
        <v>3</v>
      </c>
      <c r="L118" s="115" t="str">
        <f t="shared" si="16"/>
        <v>Harde vloer zonder polymeer beschermlaag, met behandeling</v>
      </c>
      <c r="M118" s="118">
        <v>9</v>
      </c>
      <c r="N118" s="117">
        <f t="shared" si="28"/>
        <v>9</v>
      </c>
      <c r="O118" s="149">
        <f t="shared" si="29"/>
        <v>0</v>
      </c>
      <c r="P118" s="119"/>
      <c r="Q118" s="95" t="s">
        <v>101</v>
      </c>
      <c r="R118" s="95"/>
      <c r="S118" s="95"/>
      <c r="T118" s="95"/>
      <c r="U118" s="119"/>
      <c r="V118" s="114" t="str">
        <f t="shared" si="17"/>
        <v>Verkeer</v>
      </c>
      <c r="W118" s="114" t="str">
        <f t="shared" si="18"/>
        <v>AQL 7%</v>
      </c>
      <c r="X118" s="119"/>
      <c r="Y118" s="101">
        <v>100</v>
      </c>
      <c r="Z118" s="119"/>
      <c r="AA118" s="117">
        <f>IF(H118="nio","_",(N118/Y118)*VLOOKUP(Q118,Aanpassing_frequenties,3,0))*VLOOKUP(Q118,Aanpassing_frequenties,4,0)</f>
        <v>1.08</v>
      </c>
      <c r="AB118" s="120">
        <f t="shared" si="19"/>
        <v>0</v>
      </c>
      <c r="AC118" s="119"/>
      <c r="AD118" s="117" t="str">
        <f t="shared" si="20"/>
        <v>_</v>
      </c>
      <c r="AE118" s="120" t="str">
        <f t="shared" si="21"/>
        <v>_</v>
      </c>
      <c r="AF118" s="119"/>
      <c r="AG118" s="117" t="str">
        <f t="shared" si="22"/>
        <v>_</v>
      </c>
      <c r="AH118" s="120" t="str">
        <f t="shared" si="23"/>
        <v>_</v>
      </c>
      <c r="AI118" s="119"/>
      <c r="AJ118" s="117" t="str">
        <f t="shared" si="24"/>
        <v>_</v>
      </c>
      <c r="AK118" s="120" t="str">
        <f t="shared" si="25"/>
        <v>_</v>
      </c>
      <c r="AL118" s="119"/>
      <c r="AM118" s="117">
        <f t="shared" si="26"/>
        <v>1.08</v>
      </c>
      <c r="AN118" s="120">
        <f t="shared" si="27"/>
        <v>0</v>
      </c>
      <c r="AO118" s="119"/>
      <c r="AS118" s="124"/>
    </row>
    <row r="119" spans="1:45">
      <c r="A119" s="7">
        <v>5</v>
      </c>
      <c r="B119" s="114" t="str">
        <f>VLOOKUP(A119,'Overzicht locaties'!C:D,2,0)</f>
        <v>ROC Campusbaan</v>
      </c>
      <c r="C119" s="95" t="s">
        <v>930</v>
      </c>
      <c r="D119" s="6" t="s">
        <v>1222</v>
      </c>
      <c r="E119" s="6"/>
      <c r="F119" s="95" t="s">
        <v>986</v>
      </c>
      <c r="G119" s="95" t="s">
        <v>294</v>
      </c>
      <c r="H119" s="95">
        <v>1</v>
      </c>
      <c r="I119" s="115" t="str">
        <f t="shared" si="15"/>
        <v xml:space="preserve">Kantoorruimte / vergaderruimte </v>
      </c>
      <c r="J119" s="95" t="s">
        <v>297</v>
      </c>
      <c r="K119" s="116">
        <v>3</v>
      </c>
      <c r="L119" s="115" t="str">
        <f t="shared" si="16"/>
        <v>Harde vloer zonder polymeer beschermlaag, met behandeling</v>
      </c>
      <c r="M119" s="118">
        <v>18.2</v>
      </c>
      <c r="N119" s="117">
        <f t="shared" si="28"/>
        <v>18.2</v>
      </c>
      <c r="O119" s="149">
        <f t="shared" si="29"/>
        <v>0</v>
      </c>
      <c r="P119" s="119"/>
      <c r="Q119" s="95" t="s">
        <v>87</v>
      </c>
      <c r="R119" s="95"/>
      <c r="S119" s="95"/>
      <c r="T119" s="95"/>
      <c r="U119" s="119"/>
      <c r="V119" s="114" t="str">
        <f t="shared" si="17"/>
        <v>Bureau</v>
      </c>
      <c r="W119" s="114" t="str">
        <f t="shared" si="18"/>
        <v>AQL 7%</v>
      </c>
      <c r="X119" s="119"/>
      <c r="Y119" s="101">
        <v>100</v>
      </c>
      <c r="Z119" s="119"/>
      <c r="AA119" s="117">
        <f>IF(H119="nio","_",(N119/Y119)*VLOOKUP(Q119,Aanpassing_frequenties,3,0))*VLOOKUP(Q119,Aanpassing_frequenties,4,0)</f>
        <v>37.31</v>
      </c>
      <c r="AB119" s="120">
        <f t="shared" si="19"/>
        <v>0</v>
      </c>
      <c r="AC119" s="119"/>
      <c r="AD119" s="117" t="str">
        <f t="shared" si="20"/>
        <v>_</v>
      </c>
      <c r="AE119" s="120" t="str">
        <f t="shared" si="21"/>
        <v>_</v>
      </c>
      <c r="AF119" s="119"/>
      <c r="AG119" s="117" t="str">
        <f t="shared" si="22"/>
        <v>_</v>
      </c>
      <c r="AH119" s="120" t="str">
        <f t="shared" si="23"/>
        <v>_</v>
      </c>
      <c r="AI119" s="119"/>
      <c r="AJ119" s="117" t="str">
        <f t="shared" si="24"/>
        <v>_</v>
      </c>
      <c r="AK119" s="120" t="str">
        <f t="shared" si="25"/>
        <v>_</v>
      </c>
      <c r="AL119" s="119"/>
      <c r="AM119" s="117">
        <f t="shared" si="26"/>
        <v>37.31</v>
      </c>
      <c r="AN119" s="120">
        <f t="shared" si="27"/>
        <v>0</v>
      </c>
      <c r="AO119" s="119"/>
      <c r="AS119" s="124"/>
    </row>
    <row r="120" spans="1:45">
      <c r="A120" s="7">
        <v>5</v>
      </c>
      <c r="B120" s="114" t="str">
        <f>VLOOKUP(A120,'Overzicht locaties'!C:D,2,0)</f>
        <v>ROC Campusbaan</v>
      </c>
      <c r="C120" s="95" t="s">
        <v>930</v>
      </c>
      <c r="D120" s="6" t="s">
        <v>1223</v>
      </c>
      <c r="E120" s="6"/>
      <c r="F120" s="95" t="s">
        <v>159</v>
      </c>
      <c r="G120" s="95" t="s">
        <v>294</v>
      </c>
      <c r="H120" s="95">
        <v>1</v>
      </c>
      <c r="I120" s="115" t="str">
        <f t="shared" si="15"/>
        <v xml:space="preserve">Kantoorruimte / vergaderruimte </v>
      </c>
      <c r="J120" s="95" t="s">
        <v>297</v>
      </c>
      <c r="K120" s="116">
        <v>3</v>
      </c>
      <c r="L120" s="115" t="str">
        <f t="shared" si="16"/>
        <v>Harde vloer zonder polymeer beschermlaag, met behandeling</v>
      </c>
      <c r="M120" s="118">
        <v>21.1</v>
      </c>
      <c r="N120" s="117">
        <f t="shared" si="28"/>
        <v>21.1</v>
      </c>
      <c r="O120" s="149">
        <f t="shared" si="29"/>
        <v>0</v>
      </c>
      <c r="P120" s="119"/>
      <c r="Q120" s="95" t="s">
        <v>87</v>
      </c>
      <c r="R120" s="95"/>
      <c r="S120" s="95"/>
      <c r="T120" s="95"/>
      <c r="U120" s="119"/>
      <c r="V120" s="114" t="str">
        <f t="shared" si="17"/>
        <v>Bureau</v>
      </c>
      <c r="W120" s="114" t="str">
        <f t="shared" si="18"/>
        <v>AQL 7%</v>
      </c>
      <c r="X120" s="119"/>
      <c r="Y120" s="101">
        <v>100</v>
      </c>
      <c r="Z120" s="119"/>
      <c r="AA120" s="117">
        <f>IF(H120="nio","_",(N120/Y120)*VLOOKUP(Q120,Aanpassing_frequenties,3,0))*VLOOKUP(Q120,Aanpassing_frequenties,4,0)</f>
        <v>43.255000000000003</v>
      </c>
      <c r="AB120" s="120">
        <f t="shared" si="19"/>
        <v>0</v>
      </c>
      <c r="AC120" s="119"/>
      <c r="AD120" s="117" t="str">
        <f t="shared" si="20"/>
        <v>_</v>
      </c>
      <c r="AE120" s="120" t="str">
        <f t="shared" si="21"/>
        <v>_</v>
      </c>
      <c r="AF120" s="119"/>
      <c r="AG120" s="117" t="str">
        <f t="shared" si="22"/>
        <v>_</v>
      </c>
      <c r="AH120" s="120" t="str">
        <f t="shared" si="23"/>
        <v>_</v>
      </c>
      <c r="AI120" s="119"/>
      <c r="AJ120" s="117" t="str">
        <f t="shared" si="24"/>
        <v>_</v>
      </c>
      <c r="AK120" s="120" t="str">
        <f t="shared" si="25"/>
        <v>_</v>
      </c>
      <c r="AL120" s="119"/>
      <c r="AM120" s="117">
        <f t="shared" si="26"/>
        <v>43.255000000000003</v>
      </c>
      <c r="AN120" s="120">
        <f t="shared" si="27"/>
        <v>0</v>
      </c>
      <c r="AO120" s="119"/>
      <c r="AS120" s="124"/>
    </row>
    <row r="121" spans="1:45">
      <c r="A121" s="7">
        <v>5</v>
      </c>
      <c r="B121" s="114" t="str">
        <f>VLOOKUP(A121,'Overzicht locaties'!C:D,2,0)</f>
        <v>ROC Campusbaan</v>
      </c>
      <c r="C121" s="95" t="s">
        <v>930</v>
      </c>
      <c r="D121" s="6" t="s">
        <v>1224</v>
      </c>
      <c r="E121" s="6"/>
      <c r="F121" s="95" t="s">
        <v>136</v>
      </c>
      <c r="G121" s="95" t="s">
        <v>293</v>
      </c>
      <c r="H121" s="95">
        <v>3</v>
      </c>
      <c r="I121" s="115" t="str">
        <f t="shared" si="15"/>
        <v>Verkeersruimte / Garderobe / Wachtruimte</v>
      </c>
      <c r="J121" s="95" t="s">
        <v>297</v>
      </c>
      <c r="K121" s="116">
        <v>3</v>
      </c>
      <c r="L121" s="115" t="str">
        <f t="shared" si="16"/>
        <v>Harde vloer zonder polymeer beschermlaag, met behandeling</v>
      </c>
      <c r="M121" s="118">
        <v>50.2</v>
      </c>
      <c r="N121" s="117">
        <f t="shared" si="28"/>
        <v>50.2</v>
      </c>
      <c r="O121" s="149">
        <f t="shared" si="29"/>
        <v>0</v>
      </c>
      <c r="P121" s="119"/>
      <c r="Q121" s="95" t="s">
        <v>87</v>
      </c>
      <c r="R121" s="95"/>
      <c r="S121" s="95"/>
      <c r="T121" s="95"/>
      <c r="U121" s="119"/>
      <c r="V121" s="114" t="str">
        <f t="shared" si="17"/>
        <v>Verkeer</v>
      </c>
      <c r="W121" s="114" t="str">
        <f t="shared" si="18"/>
        <v>AQL 7%</v>
      </c>
      <c r="X121" s="119"/>
      <c r="Y121" s="101">
        <v>100</v>
      </c>
      <c r="Z121" s="119"/>
      <c r="AA121" s="117">
        <f>IF(H121="nio","_",(N121/Y121)*VLOOKUP(Q121,Aanpassing_frequenties,3,0))*VLOOKUP(Q121,Aanpassing_frequenties,4,0)</f>
        <v>102.91</v>
      </c>
      <c r="AB121" s="120">
        <f t="shared" si="19"/>
        <v>0</v>
      </c>
      <c r="AC121" s="119"/>
      <c r="AD121" s="117" t="str">
        <f t="shared" si="20"/>
        <v>_</v>
      </c>
      <c r="AE121" s="120" t="str">
        <f t="shared" si="21"/>
        <v>_</v>
      </c>
      <c r="AF121" s="119"/>
      <c r="AG121" s="117" t="str">
        <f t="shared" si="22"/>
        <v>_</v>
      </c>
      <c r="AH121" s="120" t="str">
        <f t="shared" si="23"/>
        <v>_</v>
      </c>
      <c r="AI121" s="119"/>
      <c r="AJ121" s="117" t="str">
        <f t="shared" si="24"/>
        <v>_</v>
      </c>
      <c r="AK121" s="120" t="str">
        <f t="shared" si="25"/>
        <v>_</v>
      </c>
      <c r="AL121" s="119"/>
      <c r="AM121" s="117">
        <f t="shared" si="26"/>
        <v>102.91</v>
      </c>
      <c r="AN121" s="120">
        <f t="shared" si="27"/>
        <v>0</v>
      </c>
      <c r="AO121" s="119"/>
      <c r="AS121" s="124"/>
    </row>
    <row r="122" spans="1:45">
      <c r="A122" s="7">
        <v>5</v>
      </c>
      <c r="B122" s="114" t="str">
        <f>VLOOKUP(A122,'Overzicht locaties'!C:D,2,0)</f>
        <v>ROC Campusbaan</v>
      </c>
      <c r="C122" s="95" t="s">
        <v>931</v>
      </c>
      <c r="D122" s="6" t="s">
        <v>1225</v>
      </c>
      <c r="E122" s="6"/>
      <c r="F122" s="95" t="s">
        <v>706</v>
      </c>
      <c r="G122" s="95" t="s">
        <v>294</v>
      </c>
      <c r="H122" s="95">
        <v>6</v>
      </c>
      <c r="I122" s="115" t="str">
        <f t="shared" si="15"/>
        <v>Leslokalen theorie</v>
      </c>
      <c r="J122" s="95" t="s">
        <v>297</v>
      </c>
      <c r="K122" s="116">
        <v>3</v>
      </c>
      <c r="L122" s="115" t="str">
        <f t="shared" si="16"/>
        <v>Harde vloer zonder polymeer beschermlaag, met behandeling</v>
      </c>
      <c r="M122" s="118">
        <v>83</v>
      </c>
      <c r="N122" s="117">
        <f t="shared" si="28"/>
        <v>83</v>
      </c>
      <c r="O122" s="149">
        <f t="shared" si="29"/>
        <v>0</v>
      </c>
      <c r="P122" s="119"/>
      <c r="Q122" s="95" t="s">
        <v>87</v>
      </c>
      <c r="R122" s="95"/>
      <c r="S122" s="95"/>
      <c r="T122" s="95"/>
      <c r="U122" s="119"/>
      <c r="V122" s="114" t="str">
        <f t="shared" si="17"/>
        <v>Les</v>
      </c>
      <c r="W122" s="114" t="str">
        <f t="shared" si="18"/>
        <v>AQL 7%</v>
      </c>
      <c r="X122" s="119"/>
      <c r="Y122" s="101">
        <v>100</v>
      </c>
      <c r="Z122" s="119"/>
      <c r="AA122" s="117">
        <f>IF(H122="nio","_",(N122/Y122)*VLOOKUP(Q122,Aanpassing_frequenties,3,0))*VLOOKUP(Q122,Aanpassing_frequenties,4,0)</f>
        <v>170.15</v>
      </c>
      <c r="AB122" s="120">
        <f t="shared" si="19"/>
        <v>0</v>
      </c>
      <c r="AC122" s="119"/>
      <c r="AD122" s="117" t="str">
        <f t="shared" si="20"/>
        <v>_</v>
      </c>
      <c r="AE122" s="120" t="str">
        <f t="shared" si="21"/>
        <v>_</v>
      </c>
      <c r="AF122" s="119"/>
      <c r="AG122" s="117" t="str">
        <f t="shared" si="22"/>
        <v>_</v>
      </c>
      <c r="AH122" s="120" t="str">
        <f t="shared" si="23"/>
        <v>_</v>
      </c>
      <c r="AI122" s="119"/>
      <c r="AJ122" s="117" t="str">
        <f t="shared" si="24"/>
        <v>_</v>
      </c>
      <c r="AK122" s="120" t="str">
        <f t="shared" si="25"/>
        <v>_</v>
      </c>
      <c r="AL122" s="119"/>
      <c r="AM122" s="117">
        <f t="shared" si="26"/>
        <v>170.15</v>
      </c>
      <c r="AN122" s="120">
        <f t="shared" si="27"/>
        <v>0</v>
      </c>
      <c r="AO122" s="119"/>
      <c r="AS122" s="124"/>
    </row>
    <row r="123" spans="1:45">
      <c r="A123" s="7">
        <v>5</v>
      </c>
      <c r="B123" s="114" t="str">
        <f>VLOOKUP(A123,'Overzicht locaties'!C:D,2,0)</f>
        <v>ROC Campusbaan</v>
      </c>
      <c r="C123" s="95" t="s">
        <v>931</v>
      </c>
      <c r="D123" s="6" t="s">
        <v>1226</v>
      </c>
      <c r="E123" s="6"/>
      <c r="F123" s="95" t="s">
        <v>987</v>
      </c>
      <c r="G123" s="95" t="s">
        <v>294</v>
      </c>
      <c r="H123" s="95">
        <v>1</v>
      </c>
      <c r="I123" s="115" t="str">
        <f t="shared" si="15"/>
        <v xml:space="preserve">Kantoorruimte / vergaderruimte </v>
      </c>
      <c r="J123" s="95" t="s">
        <v>297</v>
      </c>
      <c r="K123" s="116">
        <v>3</v>
      </c>
      <c r="L123" s="115" t="str">
        <f t="shared" si="16"/>
        <v>Harde vloer zonder polymeer beschermlaag, met behandeling</v>
      </c>
      <c r="M123" s="118">
        <v>140</v>
      </c>
      <c r="N123" s="117">
        <f t="shared" si="28"/>
        <v>140</v>
      </c>
      <c r="O123" s="149">
        <f t="shared" si="29"/>
        <v>0</v>
      </c>
      <c r="P123" s="119"/>
      <c r="Q123" s="95" t="s">
        <v>87</v>
      </c>
      <c r="R123" s="95"/>
      <c r="S123" s="95"/>
      <c r="T123" s="95"/>
      <c r="U123" s="119"/>
      <c r="V123" s="114" t="str">
        <f t="shared" si="17"/>
        <v>Bureau</v>
      </c>
      <c r="W123" s="114" t="str">
        <f t="shared" si="18"/>
        <v>AQL 7%</v>
      </c>
      <c r="X123" s="119"/>
      <c r="Y123" s="101">
        <v>100</v>
      </c>
      <c r="Z123" s="119"/>
      <c r="AA123" s="117">
        <f>IF(H123="nio","_",(N123/Y123)*VLOOKUP(Q123,Aanpassing_frequenties,3,0))*VLOOKUP(Q123,Aanpassing_frequenties,4,0)</f>
        <v>287</v>
      </c>
      <c r="AB123" s="120">
        <f t="shared" si="19"/>
        <v>0</v>
      </c>
      <c r="AC123" s="119"/>
      <c r="AD123" s="117" t="str">
        <f t="shared" si="20"/>
        <v>_</v>
      </c>
      <c r="AE123" s="120" t="str">
        <f t="shared" si="21"/>
        <v>_</v>
      </c>
      <c r="AF123" s="119"/>
      <c r="AG123" s="117" t="str">
        <f t="shared" si="22"/>
        <v>_</v>
      </c>
      <c r="AH123" s="120" t="str">
        <f t="shared" si="23"/>
        <v>_</v>
      </c>
      <c r="AI123" s="119"/>
      <c r="AJ123" s="117" t="str">
        <f t="shared" si="24"/>
        <v>_</v>
      </c>
      <c r="AK123" s="120" t="str">
        <f t="shared" si="25"/>
        <v>_</v>
      </c>
      <c r="AL123" s="119"/>
      <c r="AM123" s="117">
        <f t="shared" si="26"/>
        <v>287</v>
      </c>
      <c r="AN123" s="120">
        <f t="shared" si="27"/>
        <v>0</v>
      </c>
      <c r="AO123" s="119"/>
      <c r="AS123" s="124"/>
    </row>
    <row r="124" spans="1:45">
      <c r="A124" s="7">
        <v>5</v>
      </c>
      <c r="B124" s="114" t="str">
        <f>VLOOKUP(A124,'Overzicht locaties'!C:D,2,0)</f>
        <v>ROC Campusbaan</v>
      </c>
      <c r="C124" s="95" t="s">
        <v>931</v>
      </c>
      <c r="D124" s="6" t="s">
        <v>1227</v>
      </c>
      <c r="E124" s="6"/>
      <c r="F124" s="95" t="s">
        <v>706</v>
      </c>
      <c r="G124" s="95" t="s">
        <v>294</v>
      </c>
      <c r="H124" s="95">
        <v>6</v>
      </c>
      <c r="I124" s="115" t="str">
        <f t="shared" si="15"/>
        <v>Leslokalen theorie</v>
      </c>
      <c r="J124" s="95" t="s">
        <v>6</v>
      </c>
      <c r="K124" s="116">
        <v>4</v>
      </c>
      <c r="L124" s="115" t="str">
        <f t="shared" si="16"/>
        <v>Tapijt</v>
      </c>
      <c r="M124" s="118">
        <v>64</v>
      </c>
      <c r="N124" s="117">
        <f t="shared" si="28"/>
        <v>64</v>
      </c>
      <c r="O124" s="149">
        <f t="shared" si="29"/>
        <v>0</v>
      </c>
      <c r="P124" s="119"/>
      <c r="Q124" s="95" t="s">
        <v>87</v>
      </c>
      <c r="R124" s="95"/>
      <c r="S124" s="95"/>
      <c r="T124" s="95"/>
      <c r="U124" s="119"/>
      <c r="V124" s="114" t="str">
        <f t="shared" si="17"/>
        <v>Les</v>
      </c>
      <c r="W124" s="114" t="str">
        <f t="shared" si="18"/>
        <v>AQL 7%</v>
      </c>
      <c r="X124" s="119"/>
      <c r="Y124" s="101">
        <v>100</v>
      </c>
      <c r="Z124" s="119"/>
      <c r="AA124" s="117">
        <f>IF(H124="nio","_",(N124/Y124)*VLOOKUP(Q124,Aanpassing_frequenties,3,0))*VLOOKUP(Q124,Aanpassing_frequenties,4,0)</f>
        <v>131.19999999999999</v>
      </c>
      <c r="AB124" s="120">
        <f t="shared" si="19"/>
        <v>0</v>
      </c>
      <c r="AC124" s="119"/>
      <c r="AD124" s="117" t="str">
        <f t="shared" si="20"/>
        <v>_</v>
      </c>
      <c r="AE124" s="120" t="str">
        <f t="shared" si="21"/>
        <v>_</v>
      </c>
      <c r="AF124" s="119"/>
      <c r="AG124" s="117" t="str">
        <f t="shared" si="22"/>
        <v>_</v>
      </c>
      <c r="AH124" s="120" t="str">
        <f t="shared" si="23"/>
        <v>_</v>
      </c>
      <c r="AI124" s="119"/>
      <c r="AJ124" s="117" t="str">
        <f t="shared" si="24"/>
        <v>_</v>
      </c>
      <c r="AK124" s="120" t="str">
        <f t="shared" si="25"/>
        <v>_</v>
      </c>
      <c r="AL124" s="119"/>
      <c r="AM124" s="117">
        <f t="shared" si="26"/>
        <v>131.19999999999999</v>
      </c>
      <c r="AN124" s="120">
        <f t="shared" si="27"/>
        <v>0</v>
      </c>
      <c r="AO124" s="119"/>
      <c r="AS124" s="124"/>
    </row>
    <row r="125" spans="1:45">
      <c r="A125" s="7">
        <v>5</v>
      </c>
      <c r="B125" s="114" t="str">
        <f>VLOOKUP(A125,'Overzicht locaties'!C:D,2,0)</f>
        <v>ROC Campusbaan</v>
      </c>
      <c r="C125" s="95" t="s">
        <v>931</v>
      </c>
      <c r="D125" s="6" t="s">
        <v>1228</v>
      </c>
      <c r="E125" s="6"/>
      <c r="F125" s="95" t="s">
        <v>988</v>
      </c>
      <c r="G125" s="95" t="s">
        <v>294</v>
      </c>
      <c r="H125" s="95">
        <v>1</v>
      </c>
      <c r="I125" s="115" t="str">
        <f t="shared" si="15"/>
        <v xml:space="preserve">Kantoorruimte / vergaderruimte </v>
      </c>
      <c r="J125" s="95" t="s">
        <v>6</v>
      </c>
      <c r="K125" s="116">
        <v>4</v>
      </c>
      <c r="L125" s="115" t="str">
        <f t="shared" si="16"/>
        <v>Tapijt</v>
      </c>
      <c r="M125" s="118">
        <v>60</v>
      </c>
      <c r="N125" s="117">
        <f t="shared" si="28"/>
        <v>60</v>
      </c>
      <c r="O125" s="149">
        <f t="shared" si="29"/>
        <v>0</v>
      </c>
      <c r="P125" s="119"/>
      <c r="Q125" s="95" t="s">
        <v>87</v>
      </c>
      <c r="R125" s="95"/>
      <c r="S125" s="95"/>
      <c r="T125" s="95"/>
      <c r="U125" s="119"/>
      <c r="V125" s="114" t="str">
        <f t="shared" si="17"/>
        <v>Bureau</v>
      </c>
      <c r="W125" s="114" t="str">
        <f t="shared" si="18"/>
        <v>AQL 7%</v>
      </c>
      <c r="X125" s="119"/>
      <c r="Y125" s="101">
        <v>100</v>
      </c>
      <c r="Z125" s="119"/>
      <c r="AA125" s="117">
        <f>IF(H125="nio","_",(N125/Y125)*VLOOKUP(Q125,Aanpassing_frequenties,3,0))*VLOOKUP(Q125,Aanpassing_frequenties,4,0)</f>
        <v>123</v>
      </c>
      <c r="AB125" s="120">
        <f t="shared" si="19"/>
        <v>0</v>
      </c>
      <c r="AC125" s="119"/>
      <c r="AD125" s="117" t="str">
        <f t="shared" si="20"/>
        <v>_</v>
      </c>
      <c r="AE125" s="120" t="str">
        <f t="shared" si="21"/>
        <v>_</v>
      </c>
      <c r="AF125" s="119"/>
      <c r="AG125" s="117" t="str">
        <f t="shared" si="22"/>
        <v>_</v>
      </c>
      <c r="AH125" s="120" t="str">
        <f t="shared" si="23"/>
        <v>_</v>
      </c>
      <c r="AI125" s="119"/>
      <c r="AJ125" s="117" t="str">
        <f t="shared" si="24"/>
        <v>_</v>
      </c>
      <c r="AK125" s="120" t="str">
        <f t="shared" si="25"/>
        <v>_</v>
      </c>
      <c r="AL125" s="119"/>
      <c r="AM125" s="117">
        <f t="shared" si="26"/>
        <v>123</v>
      </c>
      <c r="AN125" s="120">
        <f t="shared" si="27"/>
        <v>0</v>
      </c>
      <c r="AO125" s="119"/>
      <c r="AS125" s="124"/>
    </row>
    <row r="126" spans="1:45">
      <c r="A126" s="7">
        <v>5</v>
      </c>
      <c r="B126" s="114" t="str">
        <f>VLOOKUP(A126,'Overzicht locaties'!C:D,2,0)</f>
        <v>ROC Campusbaan</v>
      </c>
      <c r="C126" s="95" t="s">
        <v>931</v>
      </c>
      <c r="D126" s="6" t="s">
        <v>1229</v>
      </c>
      <c r="E126" s="6"/>
      <c r="F126" s="95" t="s">
        <v>706</v>
      </c>
      <c r="G126" s="95" t="s">
        <v>294</v>
      </c>
      <c r="H126" s="95">
        <v>6</v>
      </c>
      <c r="I126" s="115" t="str">
        <f t="shared" si="15"/>
        <v>Leslokalen theorie</v>
      </c>
      <c r="J126" s="95" t="s">
        <v>297</v>
      </c>
      <c r="K126" s="116">
        <v>3</v>
      </c>
      <c r="L126" s="115" t="str">
        <f t="shared" si="16"/>
        <v>Harde vloer zonder polymeer beschermlaag, met behandeling</v>
      </c>
      <c r="M126" s="118">
        <v>52</v>
      </c>
      <c r="N126" s="117">
        <f t="shared" si="28"/>
        <v>52</v>
      </c>
      <c r="O126" s="149">
        <f t="shared" si="29"/>
        <v>0</v>
      </c>
      <c r="P126" s="119"/>
      <c r="Q126" s="95" t="s">
        <v>87</v>
      </c>
      <c r="R126" s="95"/>
      <c r="S126" s="95"/>
      <c r="T126" s="95"/>
      <c r="U126" s="119"/>
      <c r="V126" s="114" t="str">
        <f t="shared" si="17"/>
        <v>Les</v>
      </c>
      <c r="W126" s="114" t="str">
        <f t="shared" si="18"/>
        <v>AQL 7%</v>
      </c>
      <c r="X126" s="119"/>
      <c r="Y126" s="101">
        <v>100</v>
      </c>
      <c r="Z126" s="119"/>
      <c r="AA126" s="117">
        <f>IF(H126="nio","_",(N126/Y126)*VLOOKUP(Q126,Aanpassing_frequenties,3,0))*VLOOKUP(Q126,Aanpassing_frequenties,4,0)</f>
        <v>106.60000000000001</v>
      </c>
      <c r="AB126" s="120">
        <f t="shared" si="19"/>
        <v>0</v>
      </c>
      <c r="AC126" s="119"/>
      <c r="AD126" s="117" t="str">
        <f t="shared" si="20"/>
        <v>_</v>
      </c>
      <c r="AE126" s="120" t="str">
        <f t="shared" si="21"/>
        <v>_</v>
      </c>
      <c r="AF126" s="119"/>
      <c r="AG126" s="117" t="str">
        <f t="shared" si="22"/>
        <v>_</v>
      </c>
      <c r="AH126" s="120" t="str">
        <f t="shared" si="23"/>
        <v>_</v>
      </c>
      <c r="AI126" s="119"/>
      <c r="AJ126" s="117" t="str">
        <f t="shared" si="24"/>
        <v>_</v>
      </c>
      <c r="AK126" s="120" t="str">
        <f t="shared" si="25"/>
        <v>_</v>
      </c>
      <c r="AL126" s="119"/>
      <c r="AM126" s="117">
        <f t="shared" si="26"/>
        <v>106.60000000000001</v>
      </c>
      <c r="AN126" s="120">
        <f t="shared" si="27"/>
        <v>0</v>
      </c>
      <c r="AO126" s="119"/>
      <c r="AS126" s="124"/>
    </row>
    <row r="127" spans="1:45">
      <c r="A127" s="7">
        <v>5</v>
      </c>
      <c r="B127" s="114" t="str">
        <f>VLOOKUP(A127,'Overzicht locaties'!C:D,2,0)</f>
        <v>ROC Campusbaan</v>
      </c>
      <c r="C127" s="95" t="s">
        <v>931</v>
      </c>
      <c r="D127" s="6" t="s">
        <v>1230</v>
      </c>
      <c r="E127" s="6"/>
      <c r="F127" s="95" t="s">
        <v>136</v>
      </c>
      <c r="G127" s="95" t="s">
        <v>293</v>
      </c>
      <c r="H127" s="95">
        <v>3</v>
      </c>
      <c r="I127" s="115" t="str">
        <f t="shared" si="15"/>
        <v>Verkeersruimte / Garderobe / Wachtruimte</v>
      </c>
      <c r="J127" s="95" t="s">
        <v>297</v>
      </c>
      <c r="K127" s="116">
        <v>3</v>
      </c>
      <c r="L127" s="115" t="str">
        <f t="shared" ref="L127:L189" si="30">VLOOKUP(K127,Legenda_vloerafwerking,2,0)</f>
        <v>Harde vloer zonder polymeer beschermlaag, met behandeling</v>
      </c>
      <c r="M127" s="118">
        <v>84</v>
      </c>
      <c r="N127" s="117">
        <f t="shared" si="28"/>
        <v>84</v>
      </c>
      <c r="O127" s="149">
        <f t="shared" si="29"/>
        <v>0</v>
      </c>
      <c r="P127" s="119"/>
      <c r="Q127" s="95" t="s">
        <v>87</v>
      </c>
      <c r="R127" s="95"/>
      <c r="S127" s="95"/>
      <c r="T127" s="95"/>
      <c r="U127" s="119"/>
      <c r="V127" s="114" t="str">
        <f t="shared" ref="V127:V189" si="31">IF(H127="nio","_",VLOOKUP(H127,cat_omschrijving,3,0))</f>
        <v>Verkeer</v>
      </c>
      <c r="W127" s="114" t="str">
        <f t="shared" ref="W127:W189" si="32">IF(H127="nio","_",VLOOKUP(H127,cat_omschrijving,4,0))</f>
        <v>AQL 7%</v>
      </c>
      <c r="X127" s="119"/>
      <c r="Y127" s="101">
        <v>100</v>
      </c>
      <c r="Z127" s="119"/>
      <c r="AA127" s="117">
        <f>IF(H127="nio","_",(N127/Y127)*VLOOKUP(Q127,Aanpassing_frequenties,3,0))*VLOOKUP(Q127,Aanpassing_frequenties,4,0)</f>
        <v>172.2</v>
      </c>
      <c r="AB127" s="120">
        <f t="shared" ref="AB127:AB189" si="33">IF(H127="nio","_",AA127*Rekentarief)</f>
        <v>0</v>
      </c>
      <c r="AC127" s="119"/>
      <c r="AD127" s="117" t="str">
        <f t="shared" ref="AD127:AD189" si="34">IF(OR($H127="nio",R127=""),"_",($N127/$Y127)*VLOOKUP(R127,Aanpassing_frequenties,3,0))</f>
        <v>_</v>
      </c>
      <c r="AE127" s="120" t="str">
        <f t="shared" ref="AE127:AE189" si="35">IF(OR($H127="nio",R127=""),"_",AD127*Rekentarief30)</f>
        <v>_</v>
      </c>
      <c r="AF127" s="119"/>
      <c r="AG127" s="117" t="str">
        <f t="shared" ref="AG127:AG189" si="36">IF(OR($H127="nio",S127=""),"_",($N127/$Y127)*VLOOKUP(S127,Aanpassing_frequenties,3,0))</f>
        <v>_</v>
      </c>
      <c r="AH127" s="120" t="str">
        <f t="shared" ref="AH127:AH189" si="37">IF(OR($H127="nio",S127=""),"_",AG127*Rekentarief50)</f>
        <v>_</v>
      </c>
      <c r="AI127" s="119"/>
      <c r="AJ127" s="117" t="str">
        <f t="shared" ref="AJ127:AJ189" si="38">IF(OR($H127="nio",T127=""),"_",($N127/$Y127)*VLOOKUP(T127,Aanpassing_frequenties,3,0))</f>
        <v>_</v>
      </c>
      <c r="AK127" s="120" t="str">
        <f t="shared" ref="AK127:AK189" si="39">IF(OR($H127="nio",T127=""),"_",AJ127*rekentarief150)</f>
        <v>_</v>
      </c>
      <c r="AL127" s="119"/>
      <c r="AM127" s="117">
        <f t="shared" ref="AM127:AM189" si="40">IF(H127="nio","_",SUM(AA127,AD127,AG127,AJ127))</f>
        <v>172.2</v>
      </c>
      <c r="AN127" s="120">
        <f t="shared" ref="AN127:AN189" si="41">IF(H127="nio","_",SUM(AB127,AE127,AH127,AK127))</f>
        <v>0</v>
      </c>
      <c r="AO127" s="119"/>
      <c r="AS127" s="124"/>
    </row>
    <row r="128" spans="1:45">
      <c r="A128" s="7">
        <v>5</v>
      </c>
      <c r="B128" s="114" t="str">
        <f>VLOOKUP(A128,'Overzicht locaties'!C:D,2,0)</f>
        <v>ROC Campusbaan</v>
      </c>
      <c r="C128" s="95" t="s">
        <v>931</v>
      </c>
      <c r="D128" s="6" t="s">
        <v>1231</v>
      </c>
      <c r="E128" s="6"/>
      <c r="F128" s="95" t="s">
        <v>982</v>
      </c>
      <c r="G128" s="95" t="s">
        <v>293</v>
      </c>
      <c r="H128" s="95">
        <v>5</v>
      </c>
      <c r="I128" s="115" t="str">
        <f t="shared" si="15"/>
        <v>Pantry / keuken / koffie / restaurant</v>
      </c>
      <c r="J128" s="95" t="s">
        <v>5</v>
      </c>
      <c r="K128" s="116">
        <v>1</v>
      </c>
      <c r="L128" s="115" t="str">
        <f t="shared" si="30"/>
        <v>Vloerafwerking met polymeer beschermlaag</v>
      </c>
      <c r="M128" s="118">
        <v>23</v>
      </c>
      <c r="N128" s="117">
        <f t="shared" si="28"/>
        <v>23</v>
      </c>
      <c r="O128" s="149">
        <f t="shared" si="29"/>
        <v>0</v>
      </c>
      <c r="P128" s="119"/>
      <c r="Q128" s="95" t="s">
        <v>87</v>
      </c>
      <c r="R128" s="95"/>
      <c r="S128" s="95"/>
      <c r="T128" s="95"/>
      <c r="U128" s="119"/>
      <c r="V128" s="114" t="str">
        <f t="shared" si="31"/>
        <v>Verkeer</v>
      </c>
      <c r="W128" s="114" t="str">
        <f t="shared" si="32"/>
        <v>AQL 7%</v>
      </c>
      <c r="X128" s="119"/>
      <c r="Y128" s="101">
        <v>100</v>
      </c>
      <c r="Z128" s="119"/>
      <c r="AA128" s="117">
        <f>IF(H128="nio","_",(N128/Y128)*VLOOKUP(Q128,Aanpassing_frequenties,3,0))*VLOOKUP(Q128,Aanpassing_frequenties,4,0)</f>
        <v>47.15</v>
      </c>
      <c r="AB128" s="120">
        <f t="shared" si="33"/>
        <v>0</v>
      </c>
      <c r="AC128" s="119"/>
      <c r="AD128" s="117" t="str">
        <f t="shared" si="34"/>
        <v>_</v>
      </c>
      <c r="AE128" s="120" t="str">
        <f t="shared" si="35"/>
        <v>_</v>
      </c>
      <c r="AF128" s="119"/>
      <c r="AG128" s="117" t="str">
        <f t="shared" si="36"/>
        <v>_</v>
      </c>
      <c r="AH128" s="120" t="str">
        <f t="shared" si="37"/>
        <v>_</v>
      </c>
      <c r="AI128" s="119"/>
      <c r="AJ128" s="117" t="str">
        <f t="shared" si="38"/>
        <v>_</v>
      </c>
      <c r="AK128" s="120" t="str">
        <f t="shared" si="39"/>
        <v>_</v>
      </c>
      <c r="AL128" s="119"/>
      <c r="AM128" s="117">
        <f t="shared" si="40"/>
        <v>47.15</v>
      </c>
      <c r="AN128" s="120">
        <f t="shared" si="41"/>
        <v>0</v>
      </c>
      <c r="AO128" s="119"/>
      <c r="AS128" s="124"/>
    </row>
    <row r="129" spans="1:45">
      <c r="A129" s="7">
        <v>5</v>
      </c>
      <c r="B129" s="114" t="str">
        <f>VLOOKUP(A129,'Overzicht locaties'!C:D,2,0)</f>
        <v>ROC Campusbaan</v>
      </c>
      <c r="C129" s="95" t="s">
        <v>931</v>
      </c>
      <c r="D129" s="6" t="s">
        <v>1232</v>
      </c>
      <c r="E129" s="6"/>
      <c r="F129" s="95" t="s">
        <v>989</v>
      </c>
      <c r="G129" s="95" t="s">
        <v>293</v>
      </c>
      <c r="H129" s="95">
        <v>3</v>
      </c>
      <c r="I129" s="115" t="str">
        <f t="shared" si="15"/>
        <v>Verkeersruimte / Garderobe / Wachtruimte</v>
      </c>
      <c r="J129" s="95" t="s">
        <v>5</v>
      </c>
      <c r="K129" s="116">
        <v>1</v>
      </c>
      <c r="L129" s="115" t="str">
        <f t="shared" si="30"/>
        <v>Vloerafwerking met polymeer beschermlaag</v>
      </c>
      <c r="M129" s="118">
        <v>16</v>
      </c>
      <c r="N129" s="117">
        <f t="shared" si="28"/>
        <v>16</v>
      </c>
      <c r="O129" s="149">
        <f t="shared" si="29"/>
        <v>0</v>
      </c>
      <c r="P129" s="119"/>
      <c r="Q129" s="95" t="s">
        <v>87</v>
      </c>
      <c r="R129" s="95"/>
      <c r="S129" s="95"/>
      <c r="T129" s="95"/>
      <c r="U129" s="119"/>
      <c r="V129" s="114" t="str">
        <f t="shared" si="31"/>
        <v>Verkeer</v>
      </c>
      <c r="W129" s="114" t="str">
        <f t="shared" si="32"/>
        <v>AQL 7%</v>
      </c>
      <c r="X129" s="119"/>
      <c r="Y129" s="101">
        <v>100</v>
      </c>
      <c r="Z129" s="119"/>
      <c r="AA129" s="117">
        <f>IF(H129="nio","_",(N129/Y129)*VLOOKUP(Q129,Aanpassing_frequenties,3,0))*VLOOKUP(Q129,Aanpassing_frequenties,4,0)</f>
        <v>32.799999999999997</v>
      </c>
      <c r="AB129" s="120">
        <f t="shared" si="33"/>
        <v>0</v>
      </c>
      <c r="AC129" s="119"/>
      <c r="AD129" s="117" t="str">
        <f t="shared" si="34"/>
        <v>_</v>
      </c>
      <c r="AE129" s="120" t="str">
        <f t="shared" si="35"/>
        <v>_</v>
      </c>
      <c r="AF129" s="119"/>
      <c r="AG129" s="117" t="str">
        <f t="shared" si="36"/>
        <v>_</v>
      </c>
      <c r="AH129" s="120" t="str">
        <f t="shared" si="37"/>
        <v>_</v>
      </c>
      <c r="AI129" s="119"/>
      <c r="AJ129" s="117" t="str">
        <f t="shared" si="38"/>
        <v>_</v>
      </c>
      <c r="AK129" s="120" t="str">
        <f t="shared" si="39"/>
        <v>_</v>
      </c>
      <c r="AL129" s="119"/>
      <c r="AM129" s="117">
        <f t="shared" si="40"/>
        <v>32.799999999999997</v>
      </c>
      <c r="AN129" s="120">
        <f t="shared" si="41"/>
        <v>0</v>
      </c>
      <c r="AO129" s="119"/>
      <c r="AS129" s="124"/>
    </row>
    <row r="130" spans="1:45">
      <c r="A130" s="7">
        <v>5</v>
      </c>
      <c r="B130" s="114" t="str">
        <f>VLOOKUP(A130,'Overzicht locaties'!C:D,2,0)</f>
        <v>ROC Campusbaan</v>
      </c>
      <c r="C130" s="95" t="s">
        <v>931</v>
      </c>
      <c r="D130" s="6" t="s">
        <v>1233</v>
      </c>
      <c r="E130" s="6"/>
      <c r="F130" s="95" t="s">
        <v>973</v>
      </c>
      <c r="G130" s="95" t="s">
        <v>293</v>
      </c>
      <c r="H130" s="95">
        <v>3</v>
      </c>
      <c r="I130" s="115" t="str">
        <f t="shared" si="15"/>
        <v>Verkeersruimte / Garderobe / Wachtruimte</v>
      </c>
      <c r="J130" s="95" t="s">
        <v>5</v>
      </c>
      <c r="K130" s="116">
        <v>1</v>
      </c>
      <c r="L130" s="115" t="str">
        <f t="shared" si="30"/>
        <v>Vloerafwerking met polymeer beschermlaag</v>
      </c>
      <c r="M130" s="118">
        <v>42</v>
      </c>
      <c r="N130" s="117">
        <f t="shared" si="28"/>
        <v>42</v>
      </c>
      <c r="O130" s="149">
        <f t="shared" si="29"/>
        <v>0</v>
      </c>
      <c r="P130" s="119"/>
      <c r="Q130" s="95" t="s">
        <v>87</v>
      </c>
      <c r="R130" s="95"/>
      <c r="S130" s="95"/>
      <c r="T130" s="95"/>
      <c r="U130" s="119"/>
      <c r="V130" s="114" t="str">
        <f t="shared" si="31"/>
        <v>Verkeer</v>
      </c>
      <c r="W130" s="114" t="str">
        <f t="shared" si="32"/>
        <v>AQL 7%</v>
      </c>
      <c r="X130" s="119"/>
      <c r="Y130" s="101">
        <v>100</v>
      </c>
      <c r="Z130" s="119"/>
      <c r="AA130" s="117">
        <f>IF(H130="nio","_",(N130/Y130)*VLOOKUP(Q130,Aanpassing_frequenties,3,0))*VLOOKUP(Q130,Aanpassing_frequenties,4,0)</f>
        <v>86.1</v>
      </c>
      <c r="AB130" s="120">
        <f t="shared" si="33"/>
        <v>0</v>
      </c>
      <c r="AC130" s="119"/>
      <c r="AD130" s="117" t="str">
        <f t="shared" si="34"/>
        <v>_</v>
      </c>
      <c r="AE130" s="120" t="str">
        <f t="shared" si="35"/>
        <v>_</v>
      </c>
      <c r="AF130" s="119"/>
      <c r="AG130" s="117" t="str">
        <f t="shared" si="36"/>
        <v>_</v>
      </c>
      <c r="AH130" s="120" t="str">
        <f t="shared" si="37"/>
        <v>_</v>
      </c>
      <c r="AI130" s="119"/>
      <c r="AJ130" s="117" t="str">
        <f t="shared" si="38"/>
        <v>_</v>
      </c>
      <c r="AK130" s="120" t="str">
        <f t="shared" si="39"/>
        <v>_</v>
      </c>
      <c r="AL130" s="119"/>
      <c r="AM130" s="117">
        <f t="shared" si="40"/>
        <v>86.1</v>
      </c>
      <c r="AN130" s="120">
        <f t="shared" si="41"/>
        <v>0</v>
      </c>
      <c r="AO130" s="119"/>
      <c r="AS130" s="124"/>
    </row>
    <row r="131" spans="1:45">
      <c r="A131" s="7">
        <v>5</v>
      </c>
      <c r="B131" s="114" t="str">
        <f>VLOOKUP(A131,'Overzicht locaties'!C:D,2,0)</f>
        <v>ROC Campusbaan</v>
      </c>
      <c r="C131" s="95" t="s">
        <v>931</v>
      </c>
      <c r="D131" s="6" t="s">
        <v>1234</v>
      </c>
      <c r="E131" s="6"/>
      <c r="F131" s="95" t="s">
        <v>955</v>
      </c>
      <c r="G131" s="95" t="s">
        <v>294</v>
      </c>
      <c r="H131" s="95">
        <v>1</v>
      </c>
      <c r="I131" s="115" t="str">
        <f t="shared" si="15"/>
        <v xml:space="preserve">Kantoorruimte / vergaderruimte </v>
      </c>
      <c r="J131" s="95" t="s">
        <v>297</v>
      </c>
      <c r="K131" s="116">
        <v>3</v>
      </c>
      <c r="L131" s="115" t="str">
        <f t="shared" si="30"/>
        <v>Harde vloer zonder polymeer beschermlaag, met behandeling</v>
      </c>
      <c r="M131" s="118">
        <v>62</v>
      </c>
      <c r="N131" s="117">
        <f t="shared" si="28"/>
        <v>62</v>
      </c>
      <c r="O131" s="149">
        <f t="shared" si="29"/>
        <v>0</v>
      </c>
      <c r="P131" s="119"/>
      <c r="Q131" s="95" t="s">
        <v>87</v>
      </c>
      <c r="R131" s="95"/>
      <c r="S131" s="95"/>
      <c r="T131" s="95"/>
      <c r="U131" s="119"/>
      <c r="V131" s="114" t="str">
        <f t="shared" si="31"/>
        <v>Bureau</v>
      </c>
      <c r="W131" s="114" t="str">
        <f t="shared" si="32"/>
        <v>AQL 7%</v>
      </c>
      <c r="X131" s="119"/>
      <c r="Y131" s="101">
        <v>100</v>
      </c>
      <c r="Z131" s="119"/>
      <c r="AA131" s="117">
        <f>IF(H131="nio","_",(N131/Y131)*VLOOKUP(Q131,Aanpassing_frequenties,3,0))*VLOOKUP(Q131,Aanpassing_frequenties,4,0)</f>
        <v>127.1</v>
      </c>
      <c r="AB131" s="120">
        <f t="shared" si="33"/>
        <v>0</v>
      </c>
      <c r="AC131" s="119"/>
      <c r="AD131" s="117" t="str">
        <f t="shared" si="34"/>
        <v>_</v>
      </c>
      <c r="AE131" s="120" t="str">
        <f t="shared" si="35"/>
        <v>_</v>
      </c>
      <c r="AF131" s="119"/>
      <c r="AG131" s="117" t="str">
        <f t="shared" si="36"/>
        <v>_</v>
      </c>
      <c r="AH131" s="120" t="str">
        <f t="shared" si="37"/>
        <v>_</v>
      </c>
      <c r="AI131" s="119"/>
      <c r="AJ131" s="117" t="str">
        <f t="shared" si="38"/>
        <v>_</v>
      </c>
      <c r="AK131" s="120" t="str">
        <f t="shared" si="39"/>
        <v>_</v>
      </c>
      <c r="AL131" s="119"/>
      <c r="AM131" s="117">
        <f t="shared" si="40"/>
        <v>127.1</v>
      </c>
      <c r="AN131" s="120">
        <f t="shared" si="41"/>
        <v>0</v>
      </c>
      <c r="AO131" s="119"/>
      <c r="AS131" s="124"/>
    </row>
    <row r="132" spans="1:45">
      <c r="A132" s="7">
        <v>5</v>
      </c>
      <c r="B132" s="114" t="str">
        <f>VLOOKUP(A132,'Overzicht locaties'!C:D,2,0)</f>
        <v>ROC Campusbaan</v>
      </c>
      <c r="C132" s="95" t="s">
        <v>931</v>
      </c>
      <c r="D132" s="6" t="s">
        <v>1235</v>
      </c>
      <c r="E132" s="6"/>
      <c r="F132" s="95" t="s">
        <v>706</v>
      </c>
      <c r="G132" s="95" t="s">
        <v>294</v>
      </c>
      <c r="H132" s="95">
        <v>6</v>
      </c>
      <c r="I132" s="115" t="str">
        <f t="shared" si="15"/>
        <v>Leslokalen theorie</v>
      </c>
      <c r="J132" s="95" t="s">
        <v>6</v>
      </c>
      <c r="K132" s="116">
        <v>4</v>
      </c>
      <c r="L132" s="115" t="str">
        <f t="shared" si="30"/>
        <v>Tapijt</v>
      </c>
      <c r="M132" s="118">
        <v>58</v>
      </c>
      <c r="N132" s="117">
        <f t="shared" si="28"/>
        <v>58</v>
      </c>
      <c r="O132" s="149">
        <f t="shared" si="29"/>
        <v>0</v>
      </c>
      <c r="P132" s="119"/>
      <c r="Q132" s="95" t="s">
        <v>87</v>
      </c>
      <c r="R132" s="95"/>
      <c r="S132" s="95"/>
      <c r="T132" s="95"/>
      <c r="U132" s="119"/>
      <c r="V132" s="114" t="str">
        <f t="shared" si="31"/>
        <v>Les</v>
      </c>
      <c r="W132" s="114" t="str">
        <f t="shared" si="32"/>
        <v>AQL 7%</v>
      </c>
      <c r="X132" s="119"/>
      <c r="Y132" s="101">
        <v>100</v>
      </c>
      <c r="Z132" s="119"/>
      <c r="AA132" s="117">
        <f>IF(H132="nio","_",(N132/Y132)*VLOOKUP(Q132,Aanpassing_frequenties,3,0))*VLOOKUP(Q132,Aanpassing_frequenties,4,0)</f>
        <v>118.89999999999999</v>
      </c>
      <c r="AB132" s="120">
        <f t="shared" si="33"/>
        <v>0</v>
      </c>
      <c r="AC132" s="119"/>
      <c r="AD132" s="117" t="str">
        <f t="shared" si="34"/>
        <v>_</v>
      </c>
      <c r="AE132" s="120" t="str">
        <f t="shared" si="35"/>
        <v>_</v>
      </c>
      <c r="AF132" s="119"/>
      <c r="AG132" s="117" t="str">
        <f t="shared" si="36"/>
        <v>_</v>
      </c>
      <c r="AH132" s="120" t="str">
        <f t="shared" si="37"/>
        <v>_</v>
      </c>
      <c r="AI132" s="119"/>
      <c r="AJ132" s="117" t="str">
        <f t="shared" si="38"/>
        <v>_</v>
      </c>
      <c r="AK132" s="120" t="str">
        <f t="shared" si="39"/>
        <v>_</v>
      </c>
      <c r="AL132" s="119"/>
      <c r="AM132" s="117">
        <f t="shared" si="40"/>
        <v>118.89999999999999</v>
      </c>
      <c r="AN132" s="120">
        <f t="shared" si="41"/>
        <v>0</v>
      </c>
      <c r="AO132" s="119"/>
      <c r="AS132" s="124"/>
    </row>
    <row r="133" spans="1:45">
      <c r="A133" s="7">
        <v>5</v>
      </c>
      <c r="B133" s="114" t="str">
        <f>VLOOKUP(A133,'Overzicht locaties'!C:D,2,0)</f>
        <v>ROC Campusbaan</v>
      </c>
      <c r="C133" s="95" t="s">
        <v>931</v>
      </c>
      <c r="D133" s="6" t="s">
        <v>1236</v>
      </c>
      <c r="E133" s="6"/>
      <c r="F133" s="95" t="s">
        <v>159</v>
      </c>
      <c r="G133" s="95" t="s">
        <v>294</v>
      </c>
      <c r="H133" s="95">
        <v>1</v>
      </c>
      <c r="I133" s="115" t="str">
        <f t="shared" si="15"/>
        <v xml:space="preserve">Kantoorruimte / vergaderruimte </v>
      </c>
      <c r="J133" s="95" t="s">
        <v>297</v>
      </c>
      <c r="K133" s="116">
        <v>3</v>
      </c>
      <c r="L133" s="115" t="str">
        <f t="shared" si="30"/>
        <v>Harde vloer zonder polymeer beschermlaag, met behandeling</v>
      </c>
      <c r="M133" s="118">
        <v>16</v>
      </c>
      <c r="N133" s="117">
        <f t="shared" si="28"/>
        <v>16</v>
      </c>
      <c r="O133" s="149">
        <f t="shared" si="29"/>
        <v>0</v>
      </c>
      <c r="P133" s="119"/>
      <c r="Q133" s="95" t="s">
        <v>87</v>
      </c>
      <c r="R133" s="95"/>
      <c r="S133" s="95"/>
      <c r="T133" s="95"/>
      <c r="U133" s="119"/>
      <c r="V133" s="114" t="str">
        <f t="shared" si="31"/>
        <v>Bureau</v>
      </c>
      <c r="W133" s="114" t="str">
        <f t="shared" si="32"/>
        <v>AQL 7%</v>
      </c>
      <c r="X133" s="119"/>
      <c r="Y133" s="101">
        <v>100</v>
      </c>
      <c r="Z133" s="119"/>
      <c r="AA133" s="117">
        <f>IF(H133="nio","_",(N133/Y133)*VLOOKUP(Q133,Aanpassing_frequenties,3,0))*VLOOKUP(Q133,Aanpassing_frequenties,4,0)</f>
        <v>32.799999999999997</v>
      </c>
      <c r="AB133" s="120">
        <f t="shared" si="33"/>
        <v>0</v>
      </c>
      <c r="AC133" s="119"/>
      <c r="AD133" s="117" t="str">
        <f t="shared" si="34"/>
        <v>_</v>
      </c>
      <c r="AE133" s="120" t="str">
        <f t="shared" si="35"/>
        <v>_</v>
      </c>
      <c r="AF133" s="119"/>
      <c r="AG133" s="117" t="str">
        <f t="shared" si="36"/>
        <v>_</v>
      </c>
      <c r="AH133" s="120" t="str">
        <f t="shared" si="37"/>
        <v>_</v>
      </c>
      <c r="AI133" s="119"/>
      <c r="AJ133" s="117" t="str">
        <f t="shared" si="38"/>
        <v>_</v>
      </c>
      <c r="AK133" s="120" t="str">
        <f t="shared" si="39"/>
        <v>_</v>
      </c>
      <c r="AL133" s="119"/>
      <c r="AM133" s="117">
        <f t="shared" si="40"/>
        <v>32.799999999999997</v>
      </c>
      <c r="AN133" s="120">
        <f t="shared" si="41"/>
        <v>0</v>
      </c>
      <c r="AO133" s="119"/>
      <c r="AS133" s="124"/>
    </row>
    <row r="134" spans="1:45">
      <c r="A134" s="7">
        <v>5</v>
      </c>
      <c r="B134" s="114" t="str">
        <f>VLOOKUP(A134,'Overzicht locaties'!C:D,2,0)</f>
        <v>ROC Campusbaan</v>
      </c>
      <c r="C134" s="95" t="s">
        <v>931</v>
      </c>
      <c r="D134" s="6" t="s">
        <v>1237</v>
      </c>
      <c r="E134" s="6"/>
      <c r="F134" s="95" t="s">
        <v>326</v>
      </c>
      <c r="G134" s="95" t="s">
        <v>294</v>
      </c>
      <c r="H134" s="95">
        <v>1</v>
      </c>
      <c r="I134" s="115" t="str">
        <f t="shared" si="15"/>
        <v xml:space="preserve">Kantoorruimte / vergaderruimte </v>
      </c>
      <c r="J134" s="95" t="s">
        <v>6</v>
      </c>
      <c r="K134" s="116">
        <v>4</v>
      </c>
      <c r="L134" s="115" t="str">
        <f t="shared" si="30"/>
        <v>Tapijt</v>
      </c>
      <c r="M134" s="118">
        <v>8</v>
      </c>
      <c r="N134" s="117">
        <f t="shared" si="28"/>
        <v>8</v>
      </c>
      <c r="O134" s="149">
        <f t="shared" si="29"/>
        <v>0</v>
      </c>
      <c r="P134" s="119"/>
      <c r="Q134" s="95" t="s">
        <v>87</v>
      </c>
      <c r="R134" s="95"/>
      <c r="S134" s="95"/>
      <c r="T134" s="95"/>
      <c r="U134" s="119"/>
      <c r="V134" s="114" t="str">
        <f t="shared" si="31"/>
        <v>Bureau</v>
      </c>
      <c r="W134" s="114" t="str">
        <f t="shared" si="32"/>
        <v>AQL 7%</v>
      </c>
      <c r="X134" s="119"/>
      <c r="Y134" s="101">
        <v>100</v>
      </c>
      <c r="Z134" s="119"/>
      <c r="AA134" s="117">
        <f>IF(H134="nio","_",(N134/Y134)*VLOOKUP(Q134,Aanpassing_frequenties,3,0))*VLOOKUP(Q134,Aanpassing_frequenties,4,0)</f>
        <v>16.399999999999999</v>
      </c>
      <c r="AB134" s="120">
        <f t="shared" si="33"/>
        <v>0</v>
      </c>
      <c r="AC134" s="119"/>
      <c r="AD134" s="117" t="str">
        <f t="shared" si="34"/>
        <v>_</v>
      </c>
      <c r="AE134" s="120" t="str">
        <f t="shared" si="35"/>
        <v>_</v>
      </c>
      <c r="AF134" s="119"/>
      <c r="AG134" s="117" t="str">
        <f t="shared" si="36"/>
        <v>_</v>
      </c>
      <c r="AH134" s="120" t="str">
        <f t="shared" si="37"/>
        <v>_</v>
      </c>
      <c r="AI134" s="119"/>
      <c r="AJ134" s="117" t="str">
        <f t="shared" si="38"/>
        <v>_</v>
      </c>
      <c r="AK134" s="120" t="str">
        <f t="shared" si="39"/>
        <v>_</v>
      </c>
      <c r="AL134" s="119"/>
      <c r="AM134" s="117">
        <f t="shared" si="40"/>
        <v>16.399999999999999</v>
      </c>
      <c r="AN134" s="120">
        <f t="shared" si="41"/>
        <v>0</v>
      </c>
      <c r="AO134" s="119"/>
      <c r="AS134" s="124"/>
    </row>
    <row r="135" spans="1:45">
      <c r="A135" s="7">
        <v>5</v>
      </c>
      <c r="B135" s="114" t="str">
        <f>VLOOKUP(A135,'Overzicht locaties'!C:D,2,0)</f>
        <v>ROC Campusbaan</v>
      </c>
      <c r="C135" s="95" t="s">
        <v>931</v>
      </c>
      <c r="D135" s="6" t="s">
        <v>1238</v>
      </c>
      <c r="E135" s="6"/>
      <c r="F135" s="95" t="s">
        <v>706</v>
      </c>
      <c r="G135" s="95" t="s">
        <v>294</v>
      </c>
      <c r="H135" s="95">
        <v>6</v>
      </c>
      <c r="I135" s="115" t="str">
        <f t="shared" si="15"/>
        <v>Leslokalen theorie</v>
      </c>
      <c r="J135" s="95" t="s">
        <v>297</v>
      </c>
      <c r="K135" s="116">
        <v>3</v>
      </c>
      <c r="L135" s="115" t="str">
        <f t="shared" si="30"/>
        <v>Harde vloer zonder polymeer beschermlaag, met behandeling</v>
      </c>
      <c r="M135" s="118">
        <v>53.2</v>
      </c>
      <c r="N135" s="117">
        <f t="shared" si="28"/>
        <v>53.2</v>
      </c>
      <c r="O135" s="149">
        <f t="shared" si="29"/>
        <v>0</v>
      </c>
      <c r="P135" s="119"/>
      <c r="Q135" s="95" t="s">
        <v>87</v>
      </c>
      <c r="R135" s="95"/>
      <c r="S135" s="95"/>
      <c r="T135" s="95"/>
      <c r="U135" s="119"/>
      <c r="V135" s="114" t="str">
        <f t="shared" si="31"/>
        <v>Les</v>
      </c>
      <c r="W135" s="114" t="str">
        <f t="shared" si="32"/>
        <v>AQL 7%</v>
      </c>
      <c r="X135" s="119"/>
      <c r="Y135" s="101">
        <v>100</v>
      </c>
      <c r="Z135" s="119"/>
      <c r="AA135" s="117">
        <f>IF(H135="nio","_",(N135/Y135)*VLOOKUP(Q135,Aanpassing_frequenties,3,0))*VLOOKUP(Q135,Aanpassing_frequenties,4,0)</f>
        <v>109.06</v>
      </c>
      <c r="AB135" s="120">
        <f t="shared" si="33"/>
        <v>0</v>
      </c>
      <c r="AC135" s="119"/>
      <c r="AD135" s="117" t="str">
        <f t="shared" si="34"/>
        <v>_</v>
      </c>
      <c r="AE135" s="120" t="str">
        <f t="shared" si="35"/>
        <v>_</v>
      </c>
      <c r="AF135" s="119"/>
      <c r="AG135" s="117" t="str">
        <f t="shared" si="36"/>
        <v>_</v>
      </c>
      <c r="AH135" s="120" t="str">
        <f t="shared" si="37"/>
        <v>_</v>
      </c>
      <c r="AI135" s="119"/>
      <c r="AJ135" s="117" t="str">
        <f t="shared" si="38"/>
        <v>_</v>
      </c>
      <c r="AK135" s="120" t="str">
        <f t="shared" si="39"/>
        <v>_</v>
      </c>
      <c r="AL135" s="119"/>
      <c r="AM135" s="117">
        <f t="shared" si="40"/>
        <v>109.06</v>
      </c>
      <c r="AN135" s="120">
        <f t="shared" si="41"/>
        <v>0</v>
      </c>
      <c r="AO135" s="119"/>
      <c r="AS135" s="124"/>
    </row>
    <row r="136" spans="1:45">
      <c r="A136" s="7">
        <v>5</v>
      </c>
      <c r="B136" s="114" t="str">
        <f>VLOOKUP(A136,'Overzicht locaties'!C:D,2,0)</f>
        <v>ROC Campusbaan</v>
      </c>
      <c r="C136" s="95" t="s">
        <v>931</v>
      </c>
      <c r="D136" s="6" t="s">
        <v>1239</v>
      </c>
      <c r="E136" s="6"/>
      <c r="F136" s="95" t="s">
        <v>706</v>
      </c>
      <c r="G136" s="95" t="s">
        <v>294</v>
      </c>
      <c r="H136" s="95">
        <v>6</v>
      </c>
      <c r="I136" s="115" t="str">
        <f t="shared" si="15"/>
        <v>Leslokalen theorie</v>
      </c>
      <c r="J136" s="95" t="s">
        <v>297</v>
      </c>
      <c r="K136" s="116">
        <v>3</v>
      </c>
      <c r="L136" s="115" t="str">
        <f t="shared" si="30"/>
        <v>Harde vloer zonder polymeer beschermlaag, met behandeling</v>
      </c>
      <c r="M136" s="118">
        <v>52.3</v>
      </c>
      <c r="N136" s="117">
        <f t="shared" si="28"/>
        <v>52.3</v>
      </c>
      <c r="O136" s="149">
        <f t="shared" si="29"/>
        <v>0</v>
      </c>
      <c r="P136" s="119"/>
      <c r="Q136" s="95" t="s">
        <v>87</v>
      </c>
      <c r="R136" s="95"/>
      <c r="S136" s="95"/>
      <c r="T136" s="95"/>
      <c r="U136" s="119"/>
      <c r="V136" s="114" t="str">
        <f t="shared" si="31"/>
        <v>Les</v>
      </c>
      <c r="W136" s="114" t="str">
        <f t="shared" si="32"/>
        <v>AQL 7%</v>
      </c>
      <c r="X136" s="119"/>
      <c r="Y136" s="101">
        <v>100</v>
      </c>
      <c r="Z136" s="119"/>
      <c r="AA136" s="117">
        <f>IF(H136="nio","_",(N136/Y136)*VLOOKUP(Q136,Aanpassing_frequenties,3,0))*VLOOKUP(Q136,Aanpassing_frequenties,4,0)</f>
        <v>107.215</v>
      </c>
      <c r="AB136" s="120">
        <f t="shared" si="33"/>
        <v>0</v>
      </c>
      <c r="AC136" s="119"/>
      <c r="AD136" s="117" t="str">
        <f t="shared" si="34"/>
        <v>_</v>
      </c>
      <c r="AE136" s="120" t="str">
        <f t="shared" si="35"/>
        <v>_</v>
      </c>
      <c r="AF136" s="119"/>
      <c r="AG136" s="117" t="str">
        <f t="shared" si="36"/>
        <v>_</v>
      </c>
      <c r="AH136" s="120" t="str">
        <f t="shared" si="37"/>
        <v>_</v>
      </c>
      <c r="AI136" s="119"/>
      <c r="AJ136" s="117" t="str">
        <f t="shared" si="38"/>
        <v>_</v>
      </c>
      <c r="AK136" s="120" t="str">
        <f t="shared" si="39"/>
        <v>_</v>
      </c>
      <c r="AL136" s="119"/>
      <c r="AM136" s="117">
        <f t="shared" si="40"/>
        <v>107.215</v>
      </c>
      <c r="AN136" s="120">
        <f t="shared" si="41"/>
        <v>0</v>
      </c>
      <c r="AO136" s="119"/>
      <c r="AS136" s="124"/>
    </row>
    <row r="137" spans="1:45">
      <c r="A137" s="7">
        <v>5</v>
      </c>
      <c r="B137" s="114" t="str">
        <f>VLOOKUP(A137,'Overzicht locaties'!C:D,2,0)</f>
        <v>ROC Campusbaan</v>
      </c>
      <c r="C137" s="95" t="s">
        <v>931</v>
      </c>
      <c r="D137" s="6" t="s">
        <v>1240</v>
      </c>
      <c r="E137" s="6"/>
      <c r="F137" s="95" t="s">
        <v>990</v>
      </c>
      <c r="G137" s="95" t="s">
        <v>294</v>
      </c>
      <c r="H137" s="95">
        <v>6</v>
      </c>
      <c r="I137" s="115" t="str">
        <f t="shared" si="15"/>
        <v>Leslokalen theorie</v>
      </c>
      <c r="J137" s="95" t="s">
        <v>6</v>
      </c>
      <c r="K137" s="116">
        <v>4</v>
      </c>
      <c r="L137" s="115" t="str">
        <f t="shared" si="30"/>
        <v>Tapijt</v>
      </c>
      <c r="M137" s="118">
        <v>34</v>
      </c>
      <c r="N137" s="117">
        <f t="shared" si="28"/>
        <v>34</v>
      </c>
      <c r="O137" s="149">
        <f t="shared" si="29"/>
        <v>0</v>
      </c>
      <c r="P137" s="119"/>
      <c r="Q137" s="95" t="s">
        <v>87</v>
      </c>
      <c r="R137" s="95"/>
      <c r="S137" s="95"/>
      <c r="T137" s="95"/>
      <c r="U137" s="119"/>
      <c r="V137" s="114" t="str">
        <f t="shared" si="31"/>
        <v>Les</v>
      </c>
      <c r="W137" s="114" t="str">
        <f t="shared" si="32"/>
        <v>AQL 7%</v>
      </c>
      <c r="X137" s="119"/>
      <c r="Y137" s="101">
        <v>100</v>
      </c>
      <c r="Z137" s="119"/>
      <c r="AA137" s="117">
        <f>IF(H137="nio","_",(N137/Y137)*VLOOKUP(Q137,Aanpassing_frequenties,3,0))*VLOOKUP(Q137,Aanpassing_frequenties,4,0)</f>
        <v>69.7</v>
      </c>
      <c r="AB137" s="120">
        <f t="shared" si="33"/>
        <v>0</v>
      </c>
      <c r="AC137" s="119"/>
      <c r="AD137" s="117" t="str">
        <f t="shared" si="34"/>
        <v>_</v>
      </c>
      <c r="AE137" s="120" t="str">
        <f t="shared" si="35"/>
        <v>_</v>
      </c>
      <c r="AF137" s="119"/>
      <c r="AG137" s="117" t="str">
        <f t="shared" si="36"/>
        <v>_</v>
      </c>
      <c r="AH137" s="120" t="str">
        <f t="shared" si="37"/>
        <v>_</v>
      </c>
      <c r="AI137" s="119"/>
      <c r="AJ137" s="117" t="str">
        <f t="shared" si="38"/>
        <v>_</v>
      </c>
      <c r="AK137" s="120" t="str">
        <f t="shared" si="39"/>
        <v>_</v>
      </c>
      <c r="AL137" s="119"/>
      <c r="AM137" s="117">
        <f t="shared" si="40"/>
        <v>69.7</v>
      </c>
      <c r="AN137" s="120">
        <f t="shared" si="41"/>
        <v>0</v>
      </c>
      <c r="AO137" s="119"/>
      <c r="AS137" s="124"/>
    </row>
    <row r="138" spans="1:45">
      <c r="A138" s="7">
        <v>5</v>
      </c>
      <c r="B138" s="114" t="str">
        <f>VLOOKUP(A138,'Overzicht locaties'!C:D,2,0)</f>
        <v>ROC Campusbaan</v>
      </c>
      <c r="C138" s="95" t="s">
        <v>931</v>
      </c>
      <c r="D138" s="6" t="s">
        <v>1241</v>
      </c>
      <c r="E138" s="6"/>
      <c r="F138" s="95" t="s">
        <v>990</v>
      </c>
      <c r="G138" s="95" t="s">
        <v>294</v>
      </c>
      <c r="H138" s="95">
        <v>6</v>
      </c>
      <c r="I138" s="115" t="str">
        <f t="shared" si="15"/>
        <v>Leslokalen theorie</v>
      </c>
      <c r="J138" s="95" t="s">
        <v>297</v>
      </c>
      <c r="K138" s="116">
        <v>3</v>
      </c>
      <c r="L138" s="115" t="str">
        <f t="shared" si="30"/>
        <v>Harde vloer zonder polymeer beschermlaag, met behandeling</v>
      </c>
      <c r="M138" s="118">
        <v>90</v>
      </c>
      <c r="N138" s="117">
        <f t="shared" si="28"/>
        <v>90</v>
      </c>
      <c r="O138" s="149">
        <f t="shared" si="29"/>
        <v>0</v>
      </c>
      <c r="P138" s="119"/>
      <c r="Q138" s="95" t="s">
        <v>87</v>
      </c>
      <c r="R138" s="95"/>
      <c r="S138" s="95"/>
      <c r="T138" s="95"/>
      <c r="U138" s="119"/>
      <c r="V138" s="114" t="str">
        <f t="shared" si="31"/>
        <v>Les</v>
      </c>
      <c r="W138" s="114" t="str">
        <f t="shared" si="32"/>
        <v>AQL 7%</v>
      </c>
      <c r="X138" s="119"/>
      <c r="Y138" s="101">
        <v>100</v>
      </c>
      <c r="Z138" s="119"/>
      <c r="AA138" s="117">
        <f>IF(H138="nio","_",(N138/Y138)*VLOOKUP(Q138,Aanpassing_frequenties,3,0))*VLOOKUP(Q138,Aanpassing_frequenties,4,0)</f>
        <v>184.5</v>
      </c>
      <c r="AB138" s="120">
        <f t="shared" si="33"/>
        <v>0</v>
      </c>
      <c r="AC138" s="119"/>
      <c r="AD138" s="117" t="str">
        <f t="shared" si="34"/>
        <v>_</v>
      </c>
      <c r="AE138" s="120" t="str">
        <f t="shared" si="35"/>
        <v>_</v>
      </c>
      <c r="AF138" s="119"/>
      <c r="AG138" s="117" t="str">
        <f t="shared" si="36"/>
        <v>_</v>
      </c>
      <c r="AH138" s="120" t="str">
        <f t="shared" si="37"/>
        <v>_</v>
      </c>
      <c r="AI138" s="119"/>
      <c r="AJ138" s="117" t="str">
        <f t="shared" si="38"/>
        <v>_</v>
      </c>
      <c r="AK138" s="120" t="str">
        <f t="shared" si="39"/>
        <v>_</v>
      </c>
      <c r="AL138" s="119"/>
      <c r="AM138" s="117">
        <f t="shared" si="40"/>
        <v>184.5</v>
      </c>
      <c r="AN138" s="120">
        <f t="shared" si="41"/>
        <v>0</v>
      </c>
      <c r="AO138" s="119"/>
      <c r="AS138" s="124"/>
    </row>
    <row r="139" spans="1:45">
      <c r="A139" s="7">
        <v>5</v>
      </c>
      <c r="B139" s="114" t="str">
        <f>VLOOKUP(A139,'Overzicht locaties'!C:D,2,0)</f>
        <v>ROC Campusbaan</v>
      </c>
      <c r="C139" s="95" t="s">
        <v>931</v>
      </c>
      <c r="D139" s="6" t="s">
        <v>1211</v>
      </c>
      <c r="E139" s="6"/>
      <c r="F139" s="95" t="s">
        <v>991</v>
      </c>
      <c r="G139" s="95" t="s">
        <v>294</v>
      </c>
      <c r="H139" s="95">
        <v>6</v>
      </c>
      <c r="I139" s="115" t="str">
        <f t="shared" si="15"/>
        <v>Leslokalen theorie</v>
      </c>
      <c r="J139" s="95" t="s">
        <v>297</v>
      </c>
      <c r="K139" s="116">
        <v>3</v>
      </c>
      <c r="L139" s="115" t="str">
        <f t="shared" si="30"/>
        <v>Harde vloer zonder polymeer beschermlaag, met behandeling</v>
      </c>
      <c r="M139" s="118">
        <v>65</v>
      </c>
      <c r="N139" s="117">
        <f t="shared" si="28"/>
        <v>65</v>
      </c>
      <c r="O139" s="149">
        <f t="shared" si="29"/>
        <v>0</v>
      </c>
      <c r="P139" s="119"/>
      <c r="Q139" s="95" t="s">
        <v>87</v>
      </c>
      <c r="R139" s="95"/>
      <c r="S139" s="95"/>
      <c r="T139" s="95"/>
      <c r="U139" s="119"/>
      <c r="V139" s="114" t="str">
        <f t="shared" si="31"/>
        <v>Les</v>
      </c>
      <c r="W139" s="114" t="str">
        <f t="shared" si="32"/>
        <v>AQL 7%</v>
      </c>
      <c r="X139" s="119"/>
      <c r="Y139" s="101">
        <v>100</v>
      </c>
      <c r="Z139" s="119"/>
      <c r="AA139" s="117">
        <f>IF(H139="nio","_",(N139/Y139)*VLOOKUP(Q139,Aanpassing_frequenties,3,0))*VLOOKUP(Q139,Aanpassing_frequenties,4,0)</f>
        <v>133.25</v>
      </c>
      <c r="AB139" s="120">
        <f t="shared" si="33"/>
        <v>0</v>
      </c>
      <c r="AC139" s="119"/>
      <c r="AD139" s="117" t="str">
        <f t="shared" si="34"/>
        <v>_</v>
      </c>
      <c r="AE139" s="120" t="str">
        <f t="shared" si="35"/>
        <v>_</v>
      </c>
      <c r="AF139" s="119"/>
      <c r="AG139" s="117" t="str">
        <f t="shared" si="36"/>
        <v>_</v>
      </c>
      <c r="AH139" s="120" t="str">
        <f t="shared" si="37"/>
        <v>_</v>
      </c>
      <c r="AI139" s="119"/>
      <c r="AJ139" s="117" t="str">
        <f t="shared" si="38"/>
        <v>_</v>
      </c>
      <c r="AK139" s="120" t="str">
        <f t="shared" si="39"/>
        <v>_</v>
      </c>
      <c r="AL139" s="119"/>
      <c r="AM139" s="117">
        <f t="shared" si="40"/>
        <v>133.25</v>
      </c>
      <c r="AN139" s="120">
        <f t="shared" si="41"/>
        <v>0</v>
      </c>
      <c r="AO139" s="119"/>
      <c r="AS139" s="124"/>
    </row>
    <row r="140" spans="1:45">
      <c r="A140" s="7">
        <v>5</v>
      </c>
      <c r="B140" s="114" t="str">
        <f>VLOOKUP(A140,'Overzicht locaties'!C:D,2,0)</f>
        <v>ROC Campusbaan</v>
      </c>
      <c r="C140" s="95" t="s">
        <v>931</v>
      </c>
      <c r="D140" s="6" t="s">
        <v>1242</v>
      </c>
      <c r="E140" s="6"/>
      <c r="F140" s="95" t="s">
        <v>988</v>
      </c>
      <c r="G140" s="95" t="s">
        <v>294</v>
      </c>
      <c r="H140" s="95">
        <v>6</v>
      </c>
      <c r="I140" s="115" t="str">
        <f t="shared" si="15"/>
        <v>Leslokalen theorie</v>
      </c>
      <c r="J140" s="95" t="s">
        <v>297</v>
      </c>
      <c r="K140" s="116">
        <v>3</v>
      </c>
      <c r="L140" s="115" t="str">
        <f t="shared" si="30"/>
        <v>Harde vloer zonder polymeer beschermlaag, met behandeling</v>
      </c>
      <c r="M140" s="118">
        <v>60</v>
      </c>
      <c r="N140" s="117">
        <f t="shared" si="28"/>
        <v>60</v>
      </c>
      <c r="O140" s="149">
        <f t="shared" si="29"/>
        <v>0</v>
      </c>
      <c r="P140" s="119"/>
      <c r="Q140" s="95" t="s">
        <v>87</v>
      </c>
      <c r="R140" s="95"/>
      <c r="S140" s="95"/>
      <c r="T140" s="95"/>
      <c r="U140" s="119"/>
      <c r="V140" s="114" t="str">
        <f t="shared" si="31"/>
        <v>Les</v>
      </c>
      <c r="W140" s="114" t="str">
        <f t="shared" si="32"/>
        <v>AQL 7%</v>
      </c>
      <c r="X140" s="119"/>
      <c r="Y140" s="101">
        <v>100</v>
      </c>
      <c r="Z140" s="119"/>
      <c r="AA140" s="117">
        <f>IF(H140="nio","_",(N140/Y140)*VLOOKUP(Q140,Aanpassing_frequenties,3,0))*VLOOKUP(Q140,Aanpassing_frequenties,4,0)</f>
        <v>123</v>
      </c>
      <c r="AB140" s="120">
        <f t="shared" si="33"/>
        <v>0</v>
      </c>
      <c r="AC140" s="119"/>
      <c r="AD140" s="117" t="str">
        <f t="shared" si="34"/>
        <v>_</v>
      </c>
      <c r="AE140" s="120" t="str">
        <f t="shared" si="35"/>
        <v>_</v>
      </c>
      <c r="AF140" s="119"/>
      <c r="AG140" s="117" t="str">
        <f t="shared" si="36"/>
        <v>_</v>
      </c>
      <c r="AH140" s="120" t="str">
        <f t="shared" si="37"/>
        <v>_</v>
      </c>
      <c r="AI140" s="119"/>
      <c r="AJ140" s="117" t="str">
        <f t="shared" si="38"/>
        <v>_</v>
      </c>
      <c r="AK140" s="120" t="str">
        <f t="shared" si="39"/>
        <v>_</v>
      </c>
      <c r="AL140" s="119"/>
      <c r="AM140" s="117">
        <f t="shared" si="40"/>
        <v>123</v>
      </c>
      <c r="AN140" s="120">
        <f t="shared" si="41"/>
        <v>0</v>
      </c>
      <c r="AO140" s="119"/>
      <c r="AS140" s="124"/>
    </row>
    <row r="141" spans="1:45">
      <c r="A141" s="7">
        <v>5</v>
      </c>
      <c r="B141" s="114" t="str">
        <f>VLOOKUP(A141,'Overzicht locaties'!C:D,2,0)</f>
        <v>ROC Campusbaan</v>
      </c>
      <c r="C141" s="95" t="s">
        <v>931</v>
      </c>
      <c r="D141" s="6" t="s">
        <v>1243</v>
      </c>
      <c r="E141" s="6"/>
      <c r="F141" s="95" t="s">
        <v>706</v>
      </c>
      <c r="G141" s="95" t="s">
        <v>294</v>
      </c>
      <c r="H141" s="95">
        <v>6</v>
      </c>
      <c r="I141" s="115" t="str">
        <f t="shared" si="15"/>
        <v>Leslokalen theorie</v>
      </c>
      <c r="J141" s="95" t="s">
        <v>6</v>
      </c>
      <c r="K141" s="116">
        <v>4</v>
      </c>
      <c r="L141" s="115" t="str">
        <f t="shared" si="30"/>
        <v>Tapijt</v>
      </c>
      <c r="M141" s="118">
        <v>45</v>
      </c>
      <c r="N141" s="117">
        <f t="shared" si="28"/>
        <v>45</v>
      </c>
      <c r="O141" s="149">
        <f t="shared" si="29"/>
        <v>0</v>
      </c>
      <c r="P141" s="119"/>
      <c r="Q141" s="95" t="s">
        <v>87</v>
      </c>
      <c r="R141" s="95"/>
      <c r="S141" s="95"/>
      <c r="T141" s="95"/>
      <c r="U141" s="119"/>
      <c r="V141" s="114" t="str">
        <f t="shared" si="31"/>
        <v>Les</v>
      </c>
      <c r="W141" s="114" t="str">
        <f t="shared" si="32"/>
        <v>AQL 7%</v>
      </c>
      <c r="X141" s="119"/>
      <c r="Y141" s="101">
        <v>100</v>
      </c>
      <c r="Z141" s="119"/>
      <c r="AA141" s="117">
        <f>IF(H141="nio","_",(N141/Y141)*VLOOKUP(Q141,Aanpassing_frequenties,3,0))*VLOOKUP(Q141,Aanpassing_frequenties,4,0)</f>
        <v>92.25</v>
      </c>
      <c r="AB141" s="120">
        <f t="shared" si="33"/>
        <v>0</v>
      </c>
      <c r="AC141" s="119"/>
      <c r="AD141" s="117" t="str">
        <f t="shared" si="34"/>
        <v>_</v>
      </c>
      <c r="AE141" s="120" t="str">
        <f t="shared" si="35"/>
        <v>_</v>
      </c>
      <c r="AF141" s="119"/>
      <c r="AG141" s="117" t="str">
        <f t="shared" si="36"/>
        <v>_</v>
      </c>
      <c r="AH141" s="120" t="str">
        <f t="shared" si="37"/>
        <v>_</v>
      </c>
      <c r="AI141" s="119"/>
      <c r="AJ141" s="117" t="str">
        <f t="shared" si="38"/>
        <v>_</v>
      </c>
      <c r="AK141" s="120" t="str">
        <f t="shared" si="39"/>
        <v>_</v>
      </c>
      <c r="AL141" s="119"/>
      <c r="AM141" s="117">
        <f t="shared" si="40"/>
        <v>92.25</v>
      </c>
      <c r="AN141" s="120">
        <f t="shared" si="41"/>
        <v>0</v>
      </c>
      <c r="AO141" s="119"/>
      <c r="AS141" s="124"/>
    </row>
    <row r="142" spans="1:45">
      <c r="A142" s="7">
        <v>5</v>
      </c>
      <c r="B142" s="114" t="str">
        <f>VLOOKUP(A142,'Overzicht locaties'!C:D,2,0)</f>
        <v>ROC Campusbaan</v>
      </c>
      <c r="C142" s="95" t="s">
        <v>931</v>
      </c>
      <c r="D142" s="6" t="s">
        <v>1244</v>
      </c>
      <c r="E142" s="6"/>
      <c r="F142" s="95" t="s">
        <v>326</v>
      </c>
      <c r="G142" s="95" t="s">
        <v>294</v>
      </c>
      <c r="H142" s="95">
        <v>1</v>
      </c>
      <c r="I142" s="115" t="str">
        <f t="shared" si="15"/>
        <v xml:space="preserve">Kantoorruimte / vergaderruimte </v>
      </c>
      <c r="J142" s="95" t="s">
        <v>297</v>
      </c>
      <c r="K142" s="116">
        <v>3</v>
      </c>
      <c r="L142" s="115" t="str">
        <f t="shared" si="30"/>
        <v>Harde vloer zonder polymeer beschermlaag, met behandeling</v>
      </c>
      <c r="M142" s="118">
        <v>8</v>
      </c>
      <c r="N142" s="117">
        <f t="shared" si="28"/>
        <v>8</v>
      </c>
      <c r="O142" s="149">
        <f t="shared" si="29"/>
        <v>0</v>
      </c>
      <c r="P142" s="119"/>
      <c r="Q142" s="95" t="s">
        <v>87</v>
      </c>
      <c r="R142" s="95"/>
      <c r="S142" s="95"/>
      <c r="T142" s="95"/>
      <c r="U142" s="119"/>
      <c r="V142" s="114" t="str">
        <f t="shared" si="31"/>
        <v>Bureau</v>
      </c>
      <c r="W142" s="114" t="str">
        <f t="shared" si="32"/>
        <v>AQL 7%</v>
      </c>
      <c r="X142" s="119"/>
      <c r="Y142" s="101">
        <v>100</v>
      </c>
      <c r="Z142" s="119"/>
      <c r="AA142" s="117">
        <f>IF(H142="nio","_",(N142/Y142)*VLOOKUP(Q142,Aanpassing_frequenties,3,0))*VLOOKUP(Q142,Aanpassing_frequenties,4,0)</f>
        <v>16.399999999999999</v>
      </c>
      <c r="AB142" s="120">
        <f t="shared" si="33"/>
        <v>0</v>
      </c>
      <c r="AC142" s="119"/>
      <c r="AD142" s="117" t="str">
        <f t="shared" si="34"/>
        <v>_</v>
      </c>
      <c r="AE142" s="120" t="str">
        <f t="shared" si="35"/>
        <v>_</v>
      </c>
      <c r="AF142" s="119"/>
      <c r="AG142" s="117" t="str">
        <f t="shared" si="36"/>
        <v>_</v>
      </c>
      <c r="AH142" s="120" t="str">
        <f t="shared" si="37"/>
        <v>_</v>
      </c>
      <c r="AI142" s="119"/>
      <c r="AJ142" s="117" t="str">
        <f t="shared" si="38"/>
        <v>_</v>
      </c>
      <c r="AK142" s="120" t="str">
        <f t="shared" si="39"/>
        <v>_</v>
      </c>
      <c r="AL142" s="119"/>
      <c r="AM142" s="117">
        <f t="shared" si="40"/>
        <v>16.399999999999999</v>
      </c>
      <c r="AN142" s="120">
        <f t="shared" si="41"/>
        <v>0</v>
      </c>
      <c r="AO142" s="119"/>
      <c r="AS142" s="124"/>
    </row>
    <row r="143" spans="1:45">
      <c r="A143" s="7">
        <v>5</v>
      </c>
      <c r="B143" s="114" t="str">
        <f>VLOOKUP(A143,'Overzicht locaties'!C:D,2,0)</f>
        <v>ROC Campusbaan</v>
      </c>
      <c r="C143" s="95" t="s">
        <v>931</v>
      </c>
      <c r="D143" s="6" t="s">
        <v>1245</v>
      </c>
      <c r="E143" s="6"/>
      <c r="F143" s="95" t="s">
        <v>326</v>
      </c>
      <c r="G143" s="95" t="s">
        <v>294</v>
      </c>
      <c r="H143" s="95">
        <v>1</v>
      </c>
      <c r="I143" s="115" t="str">
        <f t="shared" si="15"/>
        <v xml:space="preserve">Kantoorruimte / vergaderruimte </v>
      </c>
      <c r="J143" s="95" t="s">
        <v>297</v>
      </c>
      <c r="K143" s="116">
        <v>3</v>
      </c>
      <c r="L143" s="115" t="str">
        <f t="shared" si="30"/>
        <v>Harde vloer zonder polymeer beschermlaag, met behandeling</v>
      </c>
      <c r="M143" s="118">
        <v>8</v>
      </c>
      <c r="N143" s="117">
        <f t="shared" si="28"/>
        <v>8</v>
      </c>
      <c r="O143" s="149">
        <f t="shared" si="29"/>
        <v>0</v>
      </c>
      <c r="P143" s="119"/>
      <c r="Q143" s="95" t="s">
        <v>87</v>
      </c>
      <c r="R143" s="95"/>
      <c r="S143" s="95"/>
      <c r="T143" s="95"/>
      <c r="U143" s="119"/>
      <c r="V143" s="114" t="str">
        <f t="shared" si="31"/>
        <v>Bureau</v>
      </c>
      <c r="W143" s="114" t="str">
        <f t="shared" si="32"/>
        <v>AQL 7%</v>
      </c>
      <c r="X143" s="119"/>
      <c r="Y143" s="101">
        <v>100</v>
      </c>
      <c r="Z143" s="119"/>
      <c r="AA143" s="117">
        <f>IF(H143="nio","_",(N143/Y143)*VLOOKUP(Q143,Aanpassing_frequenties,3,0))*VLOOKUP(Q143,Aanpassing_frequenties,4,0)</f>
        <v>16.399999999999999</v>
      </c>
      <c r="AB143" s="120">
        <f t="shared" si="33"/>
        <v>0</v>
      </c>
      <c r="AC143" s="119"/>
      <c r="AD143" s="117" t="str">
        <f t="shared" si="34"/>
        <v>_</v>
      </c>
      <c r="AE143" s="120" t="str">
        <f t="shared" si="35"/>
        <v>_</v>
      </c>
      <c r="AF143" s="119"/>
      <c r="AG143" s="117" t="str">
        <f t="shared" si="36"/>
        <v>_</v>
      </c>
      <c r="AH143" s="120" t="str">
        <f t="shared" si="37"/>
        <v>_</v>
      </c>
      <c r="AI143" s="119"/>
      <c r="AJ143" s="117" t="str">
        <f t="shared" si="38"/>
        <v>_</v>
      </c>
      <c r="AK143" s="120" t="str">
        <f t="shared" si="39"/>
        <v>_</v>
      </c>
      <c r="AL143" s="119"/>
      <c r="AM143" s="117">
        <f t="shared" si="40"/>
        <v>16.399999999999999</v>
      </c>
      <c r="AN143" s="120">
        <f t="shared" si="41"/>
        <v>0</v>
      </c>
      <c r="AO143" s="119"/>
      <c r="AS143" s="124"/>
    </row>
    <row r="144" spans="1:45">
      <c r="A144" s="7">
        <v>5</v>
      </c>
      <c r="B144" s="114" t="str">
        <f>VLOOKUP(A144,'Overzicht locaties'!C:D,2,0)</f>
        <v>ROC Campusbaan</v>
      </c>
      <c r="C144" s="95" t="s">
        <v>931</v>
      </c>
      <c r="D144" s="6" t="s">
        <v>1246</v>
      </c>
      <c r="E144" s="6"/>
      <c r="F144" s="95" t="s">
        <v>706</v>
      </c>
      <c r="G144" s="95" t="s">
        <v>294</v>
      </c>
      <c r="H144" s="95">
        <v>6</v>
      </c>
      <c r="I144" s="115" t="str">
        <f t="shared" si="15"/>
        <v>Leslokalen theorie</v>
      </c>
      <c r="J144" s="95" t="s">
        <v>297</v>
      </c>
      <c r="K144" s="116">
        <v>3</v>
      </c>
      <c r="L144" s="115" t="str">
        <f t="shared" si="30"/>
        <v>Harde vloer zonder polymeer beschermlaag, met behandeling</v>
      </c>
      <c r="M144" s="118">
        <v>42</v>
      </c>
      <c r="N144" s="117">
        <f t="shared" si="28"/>
        <v>42</v>
      </c>
      <c r="O144" s="149">
        <f t="shared" si="29"/>
        <v>0</v>
      </c>
      <c r="P144" s="119"/>
      <c r="Q144" s="95" t="s">
        <v>87</v>
      </c>
      <c r="R144" s="95"/>
      <c r="S144" s="95"/>
      <c r="T144" s="95"/>
      <c r="U144" s="119"/>
      <c r="V144" s="114" t="str">
        <f t="shared" si="31"/>
        <v>Les</v>
      </c>
      <c r="W144" s="114" t="str">
        <f t="shared" si="32"/>
        <v>AQL 7%</v>
      </c>
      <c r="X144" s="119"/>
      <c r="Y144" s="101">
        <v>100</v>
      </c>
      <c r="Z144" s="119"/>
      <c r="AA144" s="117">
        <f>IF(H144="nio","_",(N144/Y144)*VLOOKUP(Q144,Aanpassing_frequenties,3,0))*VLOOKUP(Q144,Aanpassing_frequenties,4,0)</f>
        <v>86.1</v>
      </c>
      <c r="AB144" s="120">
        <f t="shared" si="33"/>
        <v>0</v>
      </c>
      <c r="AC144" s="119"/>
      <c r="AD144" s="117" t="str">
        <f t="shared" si="34"/>
        <v>_</v>
      </c>
      <c r="AE144" s="120" t="str">
        <f t="shared" si="35"/>
        <v>_</v>
      </c>
      <c r="AF144" s="119"/>
      <c r="AG144" s="117" t="str">
        <f t="shared" si="36"/>
        <v>_</v>
      </c>
      <c r="AH144" s="120" t="str">
        <f t="shared" si="37"/>
        <v>_</v>
      </c>
      <c r="AI144" s="119"/>
      <c r="AJ144" s="117" t="str">
        <f t="shared" si="38"/>
        <v>_</v>
      </c>
      <c r="AK144" s="120" t="str">
        <f t="shared" si="39"/>
        <v>_</v>
      </c>
      <c r="AL144" s="119"/>
      <c r="AM144" s="117">
        <f t="shared" si="40"/>
        <v>86.1</v>
      </c>
      <c r="AN144" s="120">
        <f t="shared" si="41"/>
        <v>0</v>
      </c>
      <c r="AO144" s="119"/>
      <c r="AS144" s="124"/>
    </row>
    <row r="145" spans="1:45">
      <c r="A145" s="7">
        <v>5</v>
      </c>
      <c r="B145" s="114" t="str">
        <f>VLOOKUP(A145,'Overzicht locaties'!C:D,2,0)</f>
        <v>ROC Campusbaan</v>
      </c>
      <c r="C145" s="95" t="s">
        <v>931</v>
      </c>
      <c r="D145" s="6" t="s">
        <v>1247</v>
      </c>
      <c r="E145" s="6"/>
      <c r="F145" s="95" t="s">
        <v>955</v>
      </c>
      <c r="G145" s="95" t="s">
        <v>294</v>
      </c>
      <c r="H145" s="95">
        <v>1</v>
      </c>
      <c r="I145" s="115" t="str">
        <f t="shared" si="15"/>
        <v xml:space="preserve">Kantoorruimte / vergaderruimte </v>
      </c>
      <c r="J145" s="95" t="s">
        <v>297</v>
      </c>
      <c r="K145" s="116">
        <v>3</v>
      </c>
      <c r="L145" s="115" t="str">
        <f t="shared" si="30"/>
        <v>Harde vloer zonder polymeer beschermlaag, met behandeling</v>
      </c>
      <c r="M145" s="118">
        <v>55</v>
      </c>
      <c r="N145" s="117">
        <f t="shared" si="28"/>
        <v>55</v>
      </c>
      <c r="O145" s="149">
        <f t="shared" si="29"/>
        <v>0</v>
      </c>
      <c r="P145" s="119"/>
      <c r="Q145" s="95" t="s">
        <v>87</v>
      </c>
      <c r="R145" s="95"/>
      <c r="S145" s="95"/>
      <c r="T145" s="95"/>
      <c r="U145" s="119"/>
      <c r="V145" s="114" t="str">
        <f t="shared" si="31"/>
        <v>Bureau</v>
      </c>
      <c r="W145" s="114" t="str">
        <f t="shared" si="32"/>
        <v>AQL 7%</v>
      </c>
      <c r="X145" s="119"/>
      <c r="Y145" s="101">
        <v>100</v>
      </c>
      <c r="Z145" s="119"/>
      <c r="AA145" s="117">
        <f>IF(H145="nio","_",(N145/Y145)*VLOOKUP(Q145,Aanpassing_frequenties,3,0))*VLOOKUP(Q145,Aanpassing_frequenties,4,0)</f>
        <v>112.75000000000001</v>
      </c>
      <c r="AB145" s="120">
        <f t="shared" si="33"/>
        <v>0</v>
      </c>
      <c r="AC145" s="119"/>
      <c r="AD145" s="117" t="str">
        <f t="shared" si="34"/>
        <v>_</v>
      </c>
      <c r="AE145" s="120" t="str">
        <f t="shared" si="35"/>
        <v>_</v>
      </c>
      <c r="AF145" s="119"/>
      <c r="AG145" s="117" t="str">
        <f t="shared" si="36"/>
        <v>_</v>
      </c>
      <c r="AH145" s="120" t="str">
        <f t="shared" si="37"/>
        <v>_</v>
      </c>
      <c r="AI145" s="119"/>
      <c r="AJ145" s="117" t="str">
        <f t="shared" si="38"/>
        <v>_</v>
      </c>
      <c r="AK145" s="120" t="str">
        <f t="shared" si="39"/>
        <v>_</v>
      </c>
      <c r="AL145" s="119"/>
      <c r="AM145" s="117">
        <f t="shared" si="40"/>
        <v>112.75000000000001</v>
      </c>
      <c r="AN145" s="120">
        <f t="shared" si="41"/>
        <v>0</v>
      </c>
      <c r="AO145" s="119"/>
      <c r="AS145" s="124"/>
    </row>
    <row r="146" spans="1:45">
      <c r="A146" s="7">
        <v>5</v>
      </c>
      <c r="B146" s="114" t="str">
        <f>VLOOKUP(A146,'Overzicht locaties'!C:D,2,0)</f>
        <v>ROC Campusbaan</v>
      </c>
      <c r="C146" s="95" t="s">
        <v>931</v>
      </c>
      <c r="D146" s="6" t="s">
        <v>1248</v>
      </c>
      <c r="E146" s="6"/>
      <c r="F146" s="95" t="s">
        <v>137</v>
      </c>
      <c r="G146" s="95" t="s">
        <v>293</v>
      </c>
      <c r="H146" s="95">
        <v>2</v>
      </c>
      <c r="I146" s="115" t="str">
        <f t="shared" si="15"/>
        <v>Sanitaire ruimte</v>
      </c>
      <c r="J146" s="95" t="s">
        <v>795</v>
      </c>
      <c r="K146" s="116">
        <v>3</v>
      </c>
      <c r="L146" s="115" t="str">
        <f t="shared" si="30"/>
        <v>Harde vloer zonder polymeer beschermlaag, met behandeling</v>
      </c>
      <c r="M146" s="118">
        <v>16.7</v>
      </c>
      <c r="N146" s="117">
        <f t="shared" si="28"/>
        <v>16.7</v>
      </c>
      <c r="O146" s="149">
        <f t="shared" si="29"/>
        <v>0</v>
      </c>
      <c r="P146" s="119"/>
      <c r="Q146" s="95" t="s">
        <v>303</v>
      </c>
      <c r="R146" s="95"/>
      <c r="S146" s="95"/>
      <c r="T146" s="95"/>
      <c r="U146" s="119"/>
      <c r="V146" s="114" t="str">
        <f t="shared" si="31"/>
        <v>Sanitair</v>
      </c>
      <c r="W146" s="114" t="str">
        <f t="shared" si="32"/>
        <v>AQL 4%</v>
      </c>
      <c r="X146" s="119"/>
      <c r="Y146" s="101">
        <v>100</v>
      </c>
      <c r="Z146" s="119"/>
      <c r="AA146" s="117">
        <f>IF(H146="nio","_",(N146/Y146)*VLOOKUP(Q146,Aanpassing_frequenties,3,0))*VLOOKUP(Q146,Aanpassing_frequenties,4,0)</f>
        <v>102.70499999999998</v>
      </c>
      <c r="AB146" s="120">
        <f t="shared" si="33"/>
        <v>0</v>
      </c>
      <c r="AC146" s="119"/>
      <c r="AD146" s="117" t="str">
        <f t="shared" si="34"/>
        <v>_</v>
      </c>
      <c r="AE146" s="120" t="str">
        <f t="shared" si="35"/>
        <v>_</v>
      </c>
      <c r="AF146" s="119"/>
      <c r="AG146" s="117" t="str">
        <f t="shared" si="36"/>
        <v>_</v>
      </c>
      <c r="AH146" s="120" t="str">
        <f t="shared" si="37"/>
        <v>_</v>
      </c>
      <c r="AI146" s="119"/>
      <c r="AJ146" s="117" t="str">
        <f t="shared" si="38"/>
        <v>_</v>
      </c>
      <c r="AK146" s="120" t="str">
        <f t="shared" si="39"/>
        <v>_</v>
      </c>
      <c r="AL146" s="119"/>
      <c r="AM146" s="117">
        <f t="shared" si="40"/>
        <v>102.70499999999998</v>
      </c>
      <c r="AN146" s="120">
        <f t="shared" si="41"/>
        <v>0</v>
      </c>
      <c r="AO146" s="119"/>
      <c r="AS146" s="124"/>
    </row>
    <row r="147" spans="1:45">
      <c r="A147" s="7">
        <v>5</v>
      </c>
      <c r="B147" s="114" t="str">
        <f>VLOOKUP(A147,'Overzicht locaties'!C:D,2,0)</f>
        <v>ROC Campusbaan</v>
      </c>
      <c r="C147" s="95" t="s">
        <v>931</v>
      </c>
      <c r="D147" s="6" t="s">
        <v>1249</v>
      </c>
      <c r="E147" s="6"/>
      <c r="F147" s="95" t="s">
        <v>137</v>
      </c>
      <c r="G147" s="95" t="s">
        <v>293</v>
      </c>
      <c r="H147" s="95">
        <v>2</v>
      </c>
      <c r="I147" s="115" t="str">
        <f t="shared" si="15"/>
        <v>Sanitaire ruimte</v>
      </c>
      <c r="J147" s="95" t="s">
        <v>795</v>
      </c>
      <c r="K147" s="116">
        <v>3</v>
      </c>
      <c r="L147" s="115" t="str">
        <f t="shared" si="30"/>
        <v>Harde vloer zonder polymeer beschermlaag, met behandeling</v>
      </c>
      <c r="M147" s="118">
        <v>16.7</v>
      </c>
      <c r="N147" s="117">
        <f t="shared" si="28"/>
        <v>16.7</v>
      </c>
      <c r="O147" s="149">
        <f t="shared" si="29"/>
        <v>0</v>
      </c>
      <c r="P147" s="119"/>
      <c r="Q147" s="95" t="s">
        <v>303</v>
      </c>
      <c r="R147" s="95"/>
      <c r="S147" s="95"/>
      <c r="T147" s="95"/>
      <c r="U147" s="119"/>
      <c r="V147" s="114" t="str">
        <f t="shared" si="31"/>
        <v>Sanitair</v>
      </c>
      <c r="W147" s="114" t="str">
        <f t="shared" si="32"/>
        <v>AQL 4%</v>
      </c>
      <c r="X147" s="119"/>
      <c r="Y147" s="101">
        <v>100</v>
      </c>
      <c r="Z147" s="119"/>
      <c r="AA147" s="117">
        <f>IF(H147="nio","_",(N147/Y147)*VLOOKUP(Q147,Aanpassing_frequenties,3,0))*VLOOKUP(Q147,Aanpassing_frequenties,4,0)</f>
        <v>102.70499999999998</v>
      </c>
      <c r="AB147" s="120">
        <f t="shared" si="33"/>
        <v>0</v>
      </c>
      <c r="AC147" s="119"/>
      <c r="AD147" s="117" t="str">
        <f t="shared" si="34"/>
        <v>_</v>
      </c>
      <c r="AE147" s="120" t="str">
        <f t="shared" si="35"/>
        <v>_</v>
      </c>
      <c r="AF147" s="119"/>
      <c r="AG147" s="117" t="str">
        <f t="shared" si="36"/>
        <v>_</v>
      </c>
      <c r="AH147" s="120" t="str">
        <f t="shared" si="37"/>
        <v>_</v>
      </c>
      <c r="AI147" s="119"/>
      <c r="AJ147" s="117" t="str">
        <f t="shared" si="38"/>
        <v>_</v>
      </c>
      <c r="AK147" s="120" t="str">
        <f t="shared" si="39"/>
        <v>_</v>
      </c>
      <c r="AL147" s="119"/>
      <c r="AM147" s="117">
        <f t="shared" si="40"/>
        <v>102.70499999999998</v>
      </c>
      <c r="AN147" s="120">
        <f t="shared" si="41"/>
        <v>0</v>
      </c>
      <c r="AO147" s="119"/>
      <c r="AS147" s="124"/>
    </row>
    <row r="148" spans="1:45">
      <c r="A148" s="7">
        <v>5</v>
      </c>
      <c r="B148" s="114" t="str">
        <f>VLOOKUP(A148,'Overzicht locaties'!C:D,2,0)</f>
        <v>ROC Campusbaan</v>
      </c>
      <c r="C148" s="95" t="s">
        <v>931</v>
      </c>
      <c r="D148" s="6" t="s">
        <v>1250</v>
      </c>
      <c r="E148" s="6"/>
      <c r="F148" s="95" t="s">
        <v>718</v>
      </c>
      <c r="G148" s="95" t="s">
        <v>293</v>
      </c>
      <c r="H148" s="95">
        <v>2</v>
      </c>
      <c r="I148" s="115" t="str">
        <f t="shared" si="15"/>
        <v>Sanitaire ruimte</v>
      </c>
      <c r="J148" s="95" t="s">
        <v>795</v>
      </c>
      <c r="K148" s="116">
        <v>3</v>
      </c>
      <c r="L148" s="115" t="str">
        <f t="shared" si="30"/>
        <v>Harde vloer zonder polymeer beschermlaag, met behandeling</v>
      </c>
      <c r="M148" s="118">
        <v>4</v>
      </c>
      <c r="N148" s="117">
        <f t="shared" si="28"/>
        <v>4</v>
      </c>
      <c r="O148" s="149">
        <f t="shared" si="29"/>
        <v>0</v>
      </c>
      <c r="P148" s="119"/>
      <c r="Q148" s="95" t="s">
        <v>303</v>
      </c>
      <c r="R148" s="95"/>
      <c r="S148" s="95"/>
      <c r="T148" s="95"/>
      <c r="U148" s="119"/>
      <c r="V148" s="114" t="str">
        <f t="shared" si="31"/>
        <v>Sanitair</v>
      </c>
      <c r="W148" s="114" t="str">
        <f t="shared" si="32"/>
        <v>AQL 4%</v>
      </c>
      <c r="X148" s="119"/>
      <c r="Y148" s="101">
        <v>100</v>
      </c>
      <c r="Z148" s="119"/>
      <c r="AA148" s="117">
        <f>IF(H148="nio","_",(N148/Y148)*VLOOKUP(Q148,Aanpassing_frequenties,3,0))*VLOOKUP(Q148,Aanpassing_frequenties,4,0)</f>
        <v>24.6</v>
      </c>
      <c r="AB148" s="120">
        <f t="shared" si="33"/>
        <v>0</v>
      </c>
      <c r="AC148" s="119"/>
      <c r="AD148" s="117" t="str">
        <f t="shared" si="34"/>
        <v>_</v>
      </c>
      <c r="AE148" s="120" t="str">
        <f t="shared" si="35"/>
        <v>_</v>
      </c>
      <c r="AF148" s="119"/>
      <c r="AG148" s="117" t="str">
        <f t="shared" si="36"/>
        <v>_</v>
      </c>
      <c r="AH148" s="120" t="str">
        <f t="shared" si="37"/>
        <v>_</v>
      </c>
      <c r="AI148" s="119"/>
      <c r="AJ148" s="117" t="str">
        <f t="shared" si="38"/>
        <v>_</v>
      </c>
      <c r="AK148" s="120" t="str">
        <f t="shared" si="39"/>
        <v>_</v>
      </c>
      <c r="AL148" s="119"/>
      <c r="AM148" s="117">
        <f t="shared" si="40"/>
        <v>24.6</v>
      </c>
      <c r="AN148" s="120">
        <f t="shared" si="41"/>
        <v>0</v>
      </c>
      <c r="AO148" s="119"/>
      <c r="AS148" s="124"/>
    </row>
    <row r="149" spans="1:45">
      <c r="A149" s="7">
        <v>5</v>
      </c>
      <c r="B149" s="114" t="str">
        <f>VLOOKUP(A149,'Overzicht locaties'!C:D,2,0)</f>
        <v>ROC Campusbaan</v>
      </c>
      <c r="C149" s="95" t="s">
        <v>931</v>
      </c>
      <c r="D149" s="6" t="s">
        <v>1251</v>
      </c>
      <c r="E149" s="6"/>
      <c r="F149" s="95" t="s">
        <v>136</v>
      </c>
      <c r="G149" s="95" t="s">
        <v>293</v>
      </c>
      <c r="H149" s="95">
        <v>3</v>
      </c>
      <c r="I149" s="115" t="str">
        <f t="shared" si="15"/>
        <v>Verkeersruimte / Garderobe / Wachtruimte</v>
      </c>
      <c r="J149" s="95" t="s">
        <v>297</v>
      </c>
      <c r="K149" s="116">
        <v>3</v>
      </c>
      <c r="L149" s="115" t="str">
        <f t="shared" si="30"/>
        <v>Harde vloer zonder polymeer beschermlaag, met behandeling</v>
      </c>
      <c r="M149" s="118">
        <v>95.2</v>
      </c>
      <c r="N149" s="117">
        <f t="shared" ref="N149:N482" si="42">M149-O149</f>
        <v>95.2</v>
      </c>
      <c r="O149" s="149">
        <f t="shared" ref="O149:O482" si="43">IF(H149="nio",M149,0)</f>
        <v>0</v>
      </c>
      <c r="P149" s="119"/>
      <c r="Q149" s="95" t="s">
        <v>87</v>
      </c>
      <c r="R149" s="95"/>
      <c r="S149" s="95"/>
      <c r="T149" s="95"/>
      <c r="U149" s="119"/>
      <c r="V149" s="114" t="str">
        <f t="shared" si="31"/>
        <v>Verkeer</v>
      </c>
      <c r="W149" s="114" t="str">
        <f t="shared" si="32"/>
        <v>AQL 7%</v>
      </c>
      <c r="X149" s="119"/>
      <c r="Y149" s="101">
        <v>100</v>
      </c>
      <c r="Z149" s="119"/>
      <c r="AA149" s="117">
        <f>IF(H149="nio","_",(N149/Y149)*VLOOKUP(Q149,Aanpassing_frequenties,3,0))*VLOOKUP(Q149,Aanpassing_frequenties,4,0)</f>
        <v>195.16000000000003</v>
      </c>
      <c r="AB149" s="120">
        <f t="shared" si="33"/>
        <v>0</v>
      </c>
      <c r="AC149" s="119"/>
      <c r="AD149" s="117" t="str">
        <f t="shared" si="34"/>
        <v>_</v>
      </c>
      <c r="AE149" s="120" t="str">
        <f t="shared" si="35"/>
        <v>_</v>
      </c>
      <c r="AF149" s="119"/>
      <c r="AG149" s="117" t="str">
        <f t="shared" si="36"/>
        <v>_</v>
      </c>
      <c r="AH149" s="120" t="str">
        <f t="shared" si="37"/>
        <v>_</v>
      </c>
      <c r="AI149" s="119"/>
      <c r="AJ149" s="117" t="str">
        <f t="shared" si="38"/>
        <v>_</v>
      </c>
      <c r="AK149" s="120" t="str">
        <f t="shared" si="39"/>
        <v>_</v>
      </c>
      <c r="AL149" s="119"/>
      <c r="AM149" s="117">
        <f t="shared" si="40"/>
        <v>195.16000000000003</v>
      </c>
      <c r="AN149" s="120">
        <f t="shared" si="41"/>
        <v>0</v>
      </c>
      <c r="AO149" s="119"/>
      <c r="AS149" s="124"/>
    </row>
    <row r="150" spans="1:45">
      <c r="A150" s="7">
        <v>5</v>
      </c>
      <c r="B150" s="114" t="str">
        <f>VLOOKUP(A150,'Overzicht locaties'!C:D,2,0)</f>
        <v>ROC Campusbaan</v>
      </c>
      <c r="C150" s="95" t="s">
        <v>931</v>
      </c>
      <c r="D150" s="6" t="s">
        <v>1252</v>
      </c>
      <c r="E150" s="6"/>
      <c r="F150" s="95" t="s">
        <v>992</v>
      </c>
      <c r="G150" s="95" t="s">
        <v>293</v>
      </c>
      <c r="H150" s="95">
        <v>1</v>
      </c>
      <c r="I150" s="115" t="str">
        <f t="shared" si="15"/>
        <v xml:space="preserve">Kantoorruimte / vergaderruimte </v>
      </c>
      <c r="J150" s="95" t="s">
        <v>5</v>
      </c>
      <c r="K150" s="116">
        <v>1</v>
      </c>
      <c r="L150" s="115" t="str">
        <f t="shared" si="30"/>
        <v>Vloerafwerking met polymeer beschermlaag</v>
      </c>
      <c r="M150" s="118">
        <v>17</v>
      </c>
      <c r="N150" s="117">
        <f t="shared" si="42"/>
        <v>17</v>
      </c>
      <c r="O150" s="149">
        <f t="shared" si="43"/>
        <v>0</v>
      </c>
      <c r="P150" s="119"/>
      <c r="Q150" s="95" t="s">
        <v>87</v>
      </c>
      <c r="R150" s="95"/>
      <c r="S150" s="95"/>
      <c r="T150" s="95"/>
      <c r="U150" s="119"/>
      <c r="V150" s="114" t="str">
        <f t="shared" si="31"/>
        <v>Bureau</v>
      </c>
      <c r="W150" s="114" t="str">
        <f t="shared" si="32"/>
        <v>AQL 7%</v>
      </c>
      <c r="X150" s="119"/>
      <c r="Y150" s="101">
        <v>100</v>
      </c>
      <c r="Z150" s="119"/>
      <c r="AA150" s="117">
        <f>IF(H150="nio","_",(N150/Y150)*VLOOKUP(Q150,Aanpassing_frequenties,3,0))*VLOOKUP(Q150,Aanpassing_frequenties,4,0)</f>
        <v>34.85</v>
      </c>
      <c r="AB150" s="120">
        <f t="shared" si="33"/>
        <v>0</v>
      </c>
      <c r="AC150" s="119"/>
      <c r="AD150" s="117" t="str">
        <f t="shared" si="34"/>
        <v>_</v>
      </c>
      <c r="AE150" s="120" t="str">
        <f t="shared" si="35"/>
        <v>_</v>
      </c>
      <c r="AF150" s="119"/>
      <c r="AG150" s="117" t="str">
        <f t="shared" si="36"/>
        <v>_</v>
      </c>
      <c r="AH150" s="120" t="str">
        <f t="shared" si="37"/>
        <v>_</v>
      </c>
      <c r="AI150" s="119"/>
      <c r="AJ150" s="117" t="str">
        <f t="shared" si="38"/>
        <v>_</v>
      </c>
      <c r="AK150" s="120" t="str">
        <f t="shared" si="39"/>
        <v>_</v>
      </c>
      <c r="AL150" s="119"/>
      <c r="AM150" s="117">
        <f t="shared" si="40"/>
        <v>34.85</v>
      </c>
      <c r="AN150" s="120">
        <f t="shared" si="41"/>
        <v>0</v>
      </c>
      <c r="AO150" s="119"/>
      <c r="AS150" s="124"/>
    </row>
    <row r="151" spans="1:45">
      <c r="A151" s="7">
        <v>5</v>
      </c>
      <c r="B151" s="114" t="str">
        <f>VLOOKUP(A151,'Overzicht locaties'!C:D,2,0)</f>
        <v>ROC Campusbaan</v>
      </c>
      <c r="C151" s="95" t="s">
        <v>931</v>
      </c>
      <c r="D151" s="6"/>
      <c r="E151" s="6"/>
      <c r="F151" s="95" t="s">
        <v>984</v>
      </c>
      <c r="G151" s="95" t="s">
        <v>293</v>
      </c>
      <c r="H151" s="95">
        <v>3</v>
      </c>
      <c r="I151" s="115" t="str">
        <f t="shared" si="15"/>
        <v>Verkeersruimte / Garderobe / Wachtruimte</v>
      </c>
      <c r="J151" s="95" t="s">
        <v>5</v>
      </c>
      <c r="K151" s="116">
        <v>1</v>
      </c>
      <c r="L151" s="115" t="str">
        <f t="shared" si="30"/>
        <v>Vloerafwerking met polymeer beschermlaag</v>
      </c>
      <c r="M151" s="118">
        <v>21.8</v>
      </c>
      <c r="N151" s="117">
        <f t="shared" si="42"/>
        <v>21.8</v>
      </c>
      <c r="O151" s="149">
        <f t="shared" si="43"/>
        <v>0</v>
      </c>
      <c r="P151" s="119"/>
      <c r="Q151" s="95" t="s">
        <v>87</v>
      </c>
      <c r="R151" s="95"/>
      <c r="S151" s="95"/>
      <c r="T151" s="95"/>
      <c r="U151" s="119"/>
      <c r="V151" s="114" t="str">
        <f t="shared" si="31"/>
        <v>Verkeer</v>
      </c>
      <c r="W151" s="114" t="str">
        <f t="shared" si="32"/>
        <v>AQL 7%</v>
      </c>
      <c r="X151" s="119"/>
      <c r="Y151" s="101">
        <v>100</v>
      </c>
      <c r="Z151" s="119"/>
      <c r="AA151" s="117">
        <f>IF(H151="nio","_",(N151/Y151)*VLOOKUP(Q151,Aanpassing_frequenties,3,0))*VLOOKUP(Q151,Aanpassing_frequenties,4,0)</f>
        <v>44.69</v>
      </c>
      <c r="AB151" s="120">
        <f t="shared" si="33"/>
        <v>0</v>
      </c>
      <c r="AC151" s="119"/>
      <c r="AD151" s="117" t="str">
        <f t="shared" si="34"/>
        <v>_</v>
      </c>
      <c r="AE151" s="120" t="str">
        <f t="shared" si="35"/>
        <v>_</v>
      </c>
      <c r="AF151" s="119"/>
      <c r="AG151" s="117" t="str">
        <f t="shared" si="36"/>
        <v>_</v>
      </c>
      <c r="AH151" s="120" t="str">
        <f t="shared" si="37"/>
        <v>_</v>
      </c>
      <c r="AI151" s="119"/>
      <c r="AJ151" s="117" t="str">
        <f t="shared" si="38"/>
        <v>_</v>
      </c>
      <c r="AK151" s="120" t="str">
        <f t="shared" si="39"/>
        <v>_</v>
      </c>
      <c r="AL151" s="119"/>
      <c r="AM151" s="117">
        <f t="shared" si="40"/>
        <v>44.69</v>
      </c>
      <c r="AN151" s="120">
        <f t="shared" si="41"/>
        <v>0</v>
      </c>
      <c r="AO151" s="119"/>
      <c r="AS151" s="124"/>
    </row>
    <row r="152" spans="1:45">
      <c r="A152" s="7">
        <v>5</v>
      </c>
      <c r="B152" s="114" t="str">
        <f>VLOOKUP(A152,'Overzicht locaties'!C:D,2,0)</f>
        <v>ROC Campusbaan</v>
      </c>
      <c r="C152" s="95" t="s">
        <v>931</v>
      </c>
      <c r="D152" s="6" t="s">
        <v>1253</v>
      </c>
      <c r="E152" s="6"/>
      <c r="F152" s="95" t="s">
        <v>706</v>
      </c>
      <c r="G152" s="95" t="s">
        <v>294</v>
      </c>
      <c r="H152" s="95">
        <v>6</v>
      </c>
      <c r="I152" s="115" t="str">
        <f t="shared" si="15"/>
        <v>Leslokalen theorie</v>
      </c>
      <c r="J152" s="95" t="s">
        <v>297</v>
      </c>
      <c r="K152" s="116">
        <v>3</v>
      </c>
      <c r="L152" s="115" t="str">
        <f t="shared" si="30"/>
        <v>Harde vloer zonder polymeer beschermlaag, met behandeling</v>
      </c>
      <c r="M152" s="118">
        <v>71.3</v>
      </c>
      <c r="N152" s="117">
        <f t="shared" si="42"/>
        <v>71.3</v>
      </c>
      <c r="O152" s="149">
        <f t="shared" si="43"/>
        <v>0</v>
      </c>
      <c r="P152" s="119"/>
      <c r="Q152" s="95" t="s">
        <v>87</v>
      </c>
      <c r="R152" s="95"/>
      <c r="S152" s="95"/>
      <c r="T152" s="95"/>
      <c r="U152" s="119"/>
      <c r="V152" s="114" t="str">
        <f t="shared" si="31"/>
        <v>Les</v>
      </c>
      <c r="W152" s="114" t="str">
        <f t="shared" si="32"/>
        <v>AQL 7%</v>
      </c>
      <c r="X152" s="119"/>
      <c r="Y152" s="101">
        <v>100</v>
      </c>
      <c r="Z152" s="119"/>
      <c r="AA152" s="117">
        <f>IF(H152="nio","_",(N152/Y152)*VLOOKUP(Q152,Aanpassing_frequenties,3,0))*VLOOKUP(Q152,Aanpassing_frequenties,4,0)</f>
        <v>146.16499999999999</v>
      </c>
      <c r="AB152" s="120">
        <f t="shared" si="33"/>
        <v>0</v>
      </c>
      <c r="AC152" s="119"/>
      <c r="AD152" s="117" t="str">
        <f t="shared" si="34"/>
        <v>_</v>
      </c>
      <c r="AE152" s="120" t="str">
        <f t="shared" si="35"/>
        <v>_</v>
      </c>
      <c r="AF152" s="119"/>
      <c r="AG152" s="117" t="str">
        <f t="shared" si="36"/>
        <v>_</v>
      </c>
      <c r="AH152" s="120" t="str">
        <f t="shared" si="37"/>
        <v>_</v>
      </c>
      <c r="AI152" s="119"/>
      <c r="AJ152" s="117" t="str">
        <f t="shared" si="38"/>
        <v>_</v>
      </c>
      <c r="AK152" s="120" t="str">
        <f t="shared" si="39"/>
        <v>_</v>
      </c>
      <c r="AL152" s="119"/>
      <c r="AM152" s="117">
        <f t="shared" si="40"/>
        <v>146.16499999999999</v>
      </c>
      <c r="AN152" s="120">
        <f t="shared" si="41"/>
        <v>0</v>
      </c>
      <c r="AO152" s="119"/>
      <c r="AS152" s="124"/>
    </row>
    <row r="153" spans="1:45">
      <c r="A153" s="7">
        <v>5</v>
      </c>
      <c r="B153" s="114" t="str">
        <f>VLOOKUP(A153,'Overzicht locaties'!C:D,2,0)</f>
        <v>ROC Campusbaan</v>
      </c>
      <c r="C153" s="95" t="s">
        <v>931</v>
      </c>
      <c r="D153" s="6" t="s">
        <v>1254</v>
      </c>
      <c r="E153" s="6"/>
      <c r="F153" s="95" t="s">
        <v>993</v>
      </c>
      <c r="G153" s="95" t="s">
        <v>294</v>
      </c>
      <c r="H153" s="95">
        <v>6</v>
      </c>
      <c r="I153" s="115" t="str">
        <f t="shared" si="15"/>
        <v>Leslokalen theorie</v>
      </c>
      <c r="J153" s="95" t="s">
        <v>297</v>
      </c>
      <c r="K153" s="116">
        <v>3</v>
      </c>
      <c r="L153" s="115" t="str">
        <f t="shared" si="30"/>
        <v>Harde vloer zonder polymeer beschermlaag, met behandeling</v>
      </c>
      <c r="M153" s="118">
        <v>92</v>
      </c>
      <c r="N153" s="117">
        <f t="shared" si="42"/>
        <v>92</v>
      </c>
      <c r="O153" s="149">
        <f t="shared" si="43"/>
        <v>0</v>
      </c>
      <c r="P153" s="119"/>
      <c r="Q153" s="95" t="s">
        <v>87</v>
      </c>
      <c r="R153" s="95"/>
      <c r="S153" s="95"/>
      <c r="T153" s="95"/>
      <c r="U153" s="119"/>
      <c r="V153" s="114" t="str">
        <f t="shared" si="31"/>
        <v>Les</v>
      </c>
      <c r="W153" s="114" t="str">
        <f t="shared" si="32"/>
        <v>AQL 7%</v>
      </c>
      <c r="X153" s="119"/>
      <c r="Y153" s="101">
        <v>100</v>
      </c>
      <c r="Z153" s="119"/>
      <c r="AA153" s="117">
        <f>IF(H153="nio","_",(N153/Y153)*VLOOKUP(Q153,Aanpassing_frequenties,3,0))*VLOOKUP(Q153,Aanpassing_frequenties,4,0)</f>
        <v>188.6</v>
      </c>
      <c r="AB153" s="120">
        <f t="shared" si="33"/>
        <v>0</v>
      </c>
      <c r="AC153" s="119"/>
      <c r="AD153" s="117" t="str">
        <f t="shared" si="34"/>
        <v>_</v>
      </c>
      <c r="AE153" s="120" t="str">
        <f t="shared" si="35"/>
        <v>_</v>
      </c>
      <c r="AF153" s="119"/>
      <c r="AG153" s="117" t="str">
        <f t="shared" si="36"/>
        <v>_</v>
      </c>
      <c r="AH153" s="120" t="str">
        <f t="shared" si="37"/>
        <v>_</v>
      </c>
      <c r="AI153" s="119"/>
      <c r="AJ153" s="117" t="str">
        <f t="shared" si="38"/>
        <v>_</v>
      </c>
      <c r="AK153" s="120" t="str">
        <f t="shared" si="39"/>
        <v>_</v>
      </c>
      <c r="AL153" s="119"/>
      <c r="AM153" s="117">
        <f t="shared" si="40"/>
        <v>188.6</v>
      </c>
      <c r="AN153" s="120">
        <f t="shared" si="41"/>
        <v>0</v>
      </c>
      <c r="AO153" s="119"/>
      <c r="AS153" s="124"/>
    </row>
    <row r="154" spans="1:45">
      <c r="A154" s="7">
        <v>5</v>
      </c>
      <c r="B154" s="114" t="str">
        <f>VLOOKUP(A154,'Overzicht locaties'!C:D,2,0)</f>
        <v>ROC Campusbaan</v>
      </c>
      <c r="C154" s="95" t="s">
        <v>931</v>
      </c>
      <c r="D154" s="6" t="s">
        <v>1255</v>
      </c>
      <c r="E154" s="6"/>
      <c r="F154" s="95" t="s">
        <v>706</v>
      </c>
      <c r="G154" s="95" t="s">
        <v>294</v>
      </c>
      <c r="H154" s="95">
        <v>6</v>
      </c>
      <c r="I154" s="115" t="str">
        <f t="shared" si="15"/>
        <v>Leslokalen theorie</v>
      </c>
      <c r="J154" s="95" t="s">
        <v>297</v>
      </c>
      <c r="K154" s="116">
        <v>3</v>
      </c>
      <c r="L154" s="115" t="str">
        <f t="shared" si="30"/>
        <v>Harde vloer zonder polymeer beschermlaag, met behandeling</v>
      </c>
      <c r="M154" s="118">
        <v>71</v>
      </c>
      <c r="N154" s="117">
        <f t="shared" si="42"/>
        <v>71</v>
      </c>
      <c r="O154" s="149">
        <f t="shared" si="43"/>
        <v>0</v>
      </c>
      <c r="P154" s="119"/>
      <c r="Q154" s="95" t="s">
        <v>87</v>
      </c>
      <c r="R154" s="95"/>
      <c r="S154" s="95"/>
      <c r="T154" s="95"/>
      <c r="U154" s="119"/>
      <c r="V154" s="114" t="str">
        <f t="shared" si="31"/>
        <v>Les</v>
      </c>
      <c r="W154" s="114" t="str">
        <f t="shared" si="32"/>
        <v>AQL 7%</v>
      </c>
      <c r="X154" s="119"/>
      <c r="Y154" s="101">
        <v>100</v>
      </c>
      <c r="Z154" s="119"/>
      <c r="AA154" s="117">
        <f>IF(H154="nio","_",(N154/Y154)*VLOOKUP(Q154,Aanpassing_frequenties,3,0))*VLOOKUP(Q154,Aanpassing_frequenties,4,0)</f>
        <v>145.54999999999998</v>
      </c>
      <c r="AB154" s="120">
        <f t="shared" si="33"/>
        <v>0</v>
      </c>
      <c r="AC154" s="119"/>
      <c r="AD154" s="117" t="str">
        <f t="shared" si="34"/>
        <v>_</v>
      </c>
      <c r="AE154" s="120" t="str">
        <f t="shared" si="35"/>
        <v>_</v>
      </c>
      <c r="AF154" s="119"/>
      <c r="AG154" s="117" t="str">
        <f t="shared" si="36"/>
        <v>_</v>
      </c>
      <c r="AH154" s="120" t="str">
        <f t="shared" si="37"/>
        <v>_</v>
      </c>
      <c r="AI154" s="119"/>
      <c r="AJ154" s="117" t="str">
        <f t="shared" si="38"/>
        <v>_</v>
      </c>
      <c r="AK154" s="120" t="str">
        <f t="shared" si="39"/>
        <v>_</v>
      </c>
      <c r="AL154" s="119"/>
      <c r="AM154" s="117">
        <f t="shared" si="40"/>
        <v>145.54999999999998</v>
      </c>
      <c r="AN154" s="120">
        <f t="shared" si="41"/>
        <v>0</v>
      </c>
      <c r="AO154" s="119"/>
      <c r="AS154" s="124"/>
    </row>
    <row r="155" spans="1:45">
      <c r="A155" s="7">
        <v>5</v>
      </c>
      <c r="B155" s="114" t="str">
        <f>VLOOKUP(A155,'Overzicht locaties'!C:D,2,0)</f>
        <v>ROC Campusbaan</v>
      </c>
      <c r="C155" s="95" t="s">
        <v>931</v>
      </c>
      <c r="D155" s="6" t="s">
        <v>1256</v>
      </c>
      <c r="E155" s="6"/>
      <c r="F155" s="95" t="s">
        <v>994</v>
      </c>
      <c r="G155" s="95" t="s">
        <v>293</v>
      </c>
      <c r="H155" s="95">
        <v>6</v>
      </c>
      <c r="I155" s="115" t="str">
        <f t="shared" si="15"/>
        <v>Leslokalen theorie</v>
      </c>
      <c r="J155" s="95" t="s">
        <v>6</v>
      </c>
      <c r="K155" s="116">
        <v>4</v>
      </c>
      <c r="L155" s="115" t="str">
        <f t="shared" si="30"/>
        <v>Tapijt</v>
      </c>
      <c r="M155" s="118">
        <v>105</v>
      </c>
      <c r="N155" s="117">
        <f t="shared" si="42"/>
        <v>105</v>
      </c>
      <c r="O155" s="149">
        <f t="shared" si="43"/>
        <v>0</v>
      </c>
      <c r="P155" s="119"/>
      <c r="Q155" s="95" t="s">
        <v>87</v>
      </c>
      <c r="R155" s="95"/>
      <c r="S155" s="95"/>
      <c r="T155" s="95"/>
      <c r="U155" s="119"/>
      <c r="V155" s="114" t="str">
        <f t="shared" si="31"/>
        <v>Les</v>
      </c>
      <c r="W155" s="114" t="str">
        <f t="shared" si="32"/>
        <v>AQL 7%</v>
      </c>
      <c r="X155" s="119"/>
      <c r="Y155" s="101">
        <v>100</v>
      </c>
      <c r="Z155" s="119"/>
      <c r="AA155" s="117">
        <f>IF(H155="nio","_",(N155/Y155)*VLOOKUP(Q155,Aanpassing_frequenties,3,0))*VLOOKUP(Q155,Aanpassing_frequenties,4,0)</f>
        <v>215.25</v>
      </c>
      <c r="AB155" s="120">
        <f t="shared" si="33"/>
        <v>0</v>
      </c>
      <c r="AC155" s="119"/>
      <c r="AD155" s="117" t="str">
        <f t="shared" si="34"/>
        <v>_</v>
      </c>
      <c r="AE155" s="120" t="str">
        <f t="shared" si="35"/>
        <v>_</v>
      </c>
      <c r="AF155" s="119"/>
      <c r="AG155" s="117" t="str">
        <f t="shared" si="36"/>
        <v>_</v>
      </c>
      <c r="AH155" s="120" t="str">
        <f t="shared" si="37"/>
        <v>_</v>
      </c>
      <c r="AI155" s="119"/>
      <c r="AJ155" s="117" t="str">
        <f t="shared" si="38"/>
        <v>_</v>
      </c>
      <c r="AK155" s="120" t="str">
        <f t="shared" si="39"/>
        <v>_</v>
      </c>
      <c r="AL155" s="119"/>
      <c r="AM155" s="117">
        <f t="shared" si="40"/>
        <v>215.25</v>
      </c>
      <c r="AN155" s="120">
        <f t="shared" si="41"/>
        <v>0</v>
      </c>
      <c r="AO155" s="119"/>
      <c r="AS155" s="124"/>
    </row>
    <row r="156" spans="1:45">
      <c r="A156" s="7">
        <v>5</v>
      </c>
      <c r="B156" s="114" t="str">
        <f>VLOOKUP(A156,'Overzicht locaties'!C:D,2,0)</f>
        <v>ROC Campusbaan</v>
      </c>
      <c r="C156" s="95" t="s">
        <v>931</v>
      </c>
      <c r="D156" s="6" t="s">
        <v>1257</v>
      </c>
      <c r="E156" s="6"/>
      <c r="F156" s="95" t="s">
        <v>995</v>
      </c>
      <c r="G156" s="95" t="s">
        <v>293</v>
      </c>
      <c r="H156" s="95">
        <v>3</v>
      </c>
      <c r="I156" s="115" t="str">
        <f t="shared" si="15"/>
        <v>Verkeersruimte / Garderobe / Wachtruimte</v>
      </c>
      <c r="J156" s="95" t="s">
        <v>297</v>
      </c>
      <c r="K156" s="116">
        <v>3</v>
      </c>
      <c r="L156" s="115" t="str">
        <f t="shared" si="30"/>
        <v>Harde vloer zonder polymeer beschermlaag, met behandeling</v>
      </c>
      <c r="M156" s="118">
        <v>66</v>
      </c>
      <c r="N156" s="117">
        <f t="shared" si="42"/>
        <v>66</v>
      </c>
      <c r="O156" s="149">
        <f t="shared" si="43"/>
        <v>0</v>
      </c>
      <c r="P156" s="119"/>
      <c r="Q156" s="95" t="s">
        <v>87</v>
      </c>
      <c r="R156" s="95"/>
      <c r="S156" s="95"/>
      <c r="T156" s="95"/>
      <c r="U156" s="119"/>
      <c r="V156" s="114" t="str">
        <f t="shared" si="31"/>
        <v>Verkeer</v>
      </c>
      <c r="W156" s="114" t="str">
        <f t="shared" si="32"/>
        <v>AQL 7%</v>
      </c>
      <c r="X156" s="119"/>
      <c r="Y156" s="101">
        <v>100</v>
      </c>
      <c r="Z156" s="119"/>
      <c r="AA156" s="117">
        <f>IF(H156="nio","_",(N156/Y156)*VLOOKUP(Q156,Aanpassing_frequenties,3,0))*VLOOKUP(Q156,Aanpassing_frequenties,4,0)</f>
        <v>135.30000000000001</v>
      </c>
      <c r="AB156" s="120">
        <f t="shared" si="33"/>
        <v>0</v>
      </c>
      <c r="AC156" s="119"/>
      <c r="AD156" s="117" t="str">
        <f t="shared" si="34"/>
        <v>_</v>
      </c>
      <c r="AE156" s="120" t="str">
        <f t="shared" si="35"/>
        <v>_</v>
      </c>
      <c r="AF156" s="119"/>
      <c r="AG156" s="117" t="str">
        <f t="shared" si="36"/>
        <v>_</v>
      </c>
      <c r="AH156" s="120" t="str">
        <f t="shared" si="37"/>
        <v>_</v>
      </c>
      <c r="AI156" s="119"/>
      <c r="AJ156" s="117" t="str">
        <f t="shared" si="38"/>
        <v>_</v>
      </c>
      <c r="AK156" s="120" t="str">
        <f t="shared" si="39"/>
        <v>_</v>
      </c>
      <c r="AL156" s="119"/>
      <c r="AM156" s="117">
        <f t="shared" si="40"/>
        <v>135.30000000000001</v>
      </c>
      <c r="AN156" s="120">
        <f t="shared" si="41"/>
        <v>0</v>
      </c>
      <c r="AO156" s="119"/>
      <c r="AS156" s="124"/>
    </row>
    <row r="157" spans="1:45">
      <c r="A157" s="7">
        <v>5</v>
      </c>
      <c r="B157" s="114" t="str">
        <f>VLOOKUP(A157,'Overzicht locaties'!C:D,2,0)</f>
        <v>ROC Campusbaan</v>
      </c>
      <c r="C157" s="95" t="s">
        <v>932</v>
      </c>
      <c r="D157" s="6" t="s">
        <v>1258</v>
      </c>
      <c r="E157" s="6"/>
      <c r="F157" s="95" t="s">
        <v>990</v>
      </c>
      <c r="G157" s="95" t="s">
        <v>294</v>
      </c>
      <c r="H157" s="95">
        <v>6</v>
      </c>
      <c r="I157" s="115" t="str">
        <f t="shared" si="15"/>
        <v>Leslokalen theorie</v>
      </c>
      <c r="J157" s="95" t="s">
        <v>6</v>
      </c>
      <c r="K157" s="116">
        <v>4</v>
      </c>
      <c r="L157" s="115" t="str">
        <f t="shared" si="30"/>
        <v>Tapijt</v>
      </c>
      <c r="M157" s="118">
        <v>87.6</v>
      </c>
      <c r="N157" s="117">
        <f t="shared" si="42"/>
        <v>87.6</v>
      </c>
      <c r="O157" s="149">
        <f t="shared" si="43"/>
        <v>0</v>
      </c>
      <c r="P157" s="119"/>
      <c r="Q157" s="95" t="s">
        <v>87</v>
      </c>
      <c r="R157" s="95"/>
      <c r="S157" s="95"/>
      <c r="T157" s="95"/>
      <c r="U157" s="119"/>
      <c r="V157" s="114" t="str">
        <f t="shared" si="31"/>
        <v>Les</v>
      </c>
      <c r="W157" s="114" t="str">
        <f t="shared" si="32"/>
        <v>AQL 7%</v>
      </c>
      <c r="X157" s="119"/>
      <c r="Y157" s="101">
        <v>100</v>
      </c>
      <c r="Z157" s="119"/>
      <c r="AA157" s="117">
        <f>IF(H157="nio","_",(N157/Y157)*VLOOKUP(Q157,Aanpassing_frequenties,3,0))*VLOOKUP(Q157,Aanpassing_frequenties,4,0)</f>
        <v>179.57999999999998</v>
      </c>
      <c r="AB157" s="120">
        <f t="shared" si="33"/>
        <v>0</v>
      </c>
      <c r="AC157" s="119"/>
      <c r="AD157" s="117" t="str">
        <f t="shared" si="34"/>
        <v>_</v>
      </c>
      <c r="AE157" s="120" t="str">
        <f t="shared" si="35"/>
        <v>_</v>
      </c>
      <c r="AF157" s="119"/>
      <c r="AG157" s="117" t="str">
        <f t="shared" si="36"/>
        <v>_</v>
      </c>
      <c r="AH157" s="120" t="str">
        <f t="shared" si="37"/>
        <v>_</v>
      </c>
      <c r="AI157" s="119"/>
      <c r="AJ157" s="117" t="str">
        <f t="shared" si="38"/>
        <v>_</v>
      </c>
      <c r="AK157" s="120" t="str">
        <f t="shared" si="39"/>
        <v>_</v>
      </c>
      <c r="AL157" s="119"/>
      <c r="AM157" s="117">
        <f t="shared" si="40"/>
        <v>179.57999999999998</v>
      </c>
      <c r="AN157" s="120">
        <f t="shared" si="41"/>
        <v>0</v>
      </c>
      <c r="AO157" s="119"/>
      <c r="AS157" s="124"/>
    </row>
    <row r="158" spans="1:45">
      <c r="A158" s="7">
        <v>5</v>
      </c>
      <c r="B158" s="114" t="str">
        <f>VLOOKUP(A158,'Overzicht locaties'!C:D,2,0)</f>
        <v>ROC Campusbaan</v>
      </c>
      <c r="C158" s="95" t="s">
        <v>932</v>
      </c>
      <c r="D158" s="6" t="s">
        <v>1259</v>
      </c>
      <c r="E158" s="6"/>
      <c r="F158" s="95" t="s">
        <v>990</v>
      </c>
      <c r="G158" s="95" t="s">
        <v>294</v>
      </c>
      <c r="H158" s="95">
        <v>6</v>
      </c>
      <c r="I158" s="115" t="str">
        <f t="shared" si="15"/>
        <v>Leslokalen theorie</v>
      </c>
      <c r="J158" s="95" t="s">
        <v>6</v>
      </c>
      <c r="K158" s="116">
        <v>4</v>
      </c>
      <c r="L158" s="115" t="str">
        <f t="shared" si="30"/>
        <v>Tapijt</v>
      </c>
      <c r="M158" s="118">
        <v>92.8</v>
      </c>
      <c r="N158" s="117">
        <f t="shared" si="42"/>
        <v>92.8</v>
      </c>
      <c r="O158" s="149">
        <f t="shared" si="43"/>
        <v>0</v>
      </c>
      <c r="P158" s="119"/>
      <c r="Q158" s="95" t="s">
        <v>87</v>
      </c>
      <c r="R158" s="95"/>
      <c r="S158" s="95"/>
      <c r="T158" s="95"/>
      <c r="U158" s="119"/>
      <c r="V158" s="114" t="str">
        <f t="shared" si="31"/>
        <v>Les</v>
      </c>
      <c r="W158" s="114" t="str">
        <f t="shared" si="32"/>
        <v>AQL 7%</v>
      </c>
      <c r="X158" s="119"/>
      <c r="Y158" s="101">
        <v>100</v>
      </c>
      <c r="Z158" s="119"/>
      <c r="AA158" s="117">
        <f>IF(H158="nio","_",(N158/Y158)*VLOOKUP(Q158,Aanpassing_frequenties,3,0))*VLOOKUP(Q158,Aanpassing_frequenties,4,0)</f>
        <v>190.23999999999998</v>
      </c>
      <c r="AB158" s="120">
        <f t="shared" si="33"/>
        <v>0</v>
      </c>
      <c r="AC158" s="119"/>
      <c r="AD158" s="117" t="str">
        <f t="shared" si="34"/>
        <v>_</v>
      </c>
      <c r="AE158" s="120" t="str">
        <f t="shared" si="35"/>
        <v>_</v>
      </c>
      <c r="AF158" s="119"/>
      <c r="AG158" s="117" t="str">
        <f t="shared" si="36"/>
        <v>_</v>
      </c>
      <c r="AH158" s="120" t="str">
        <f t="shared" si="37"/>
        <v>_</v>
      </c>
      <c r="AI158" s="119"/>
      <c r="AJ158" s="117" t="str">
        <f t="shared" si="38"/>
        <v>_</v>
      </c>
      <c r="AK158" s="120" t="str">
        <f t="shared" si="39"/>
        <v>_</v>
      </c>
      <c r="AL158" s="119"/>
      <c r="AM158" s="117">
        <f t="shared" si="40"/>
        <v>190.23999999999998</v>
      </c>
      <c r="AN158" s="120">
        <f t="shared" si="41"/>
        <v>0</v>
      </c>
      <c r="AO158" s="119"/>
      <c r="AS158" s="124"/>
    </row>
    <row r="159" spans="1:45">
      <c r="A159" s="7">
        <v>5</v>
      </c>
      <c r="B159" s="114" t="str">
        <f>VLOOKUP(A159,'Overzicht locaties'!C:D,2,0)</f>
        <v>ROC Campusbaan</v>
      </c>
      <c r="C159" s="95" t="s">
        <v>932</v>
      </c>
      <c r="D159" s="6" t="s">
        <v>1260</v>
      </c>
      <c r="E159" s="6"/>
      <c r="F159" s="95" t="s">
        <v>996</v>
      </c>
      <c r="G159" s="95" t="s">
        <v>293</v>
      </c>
      <c r="H159" s="95">
        <v>3</v>
      </c>
      <c r="I159" s="115" t="str">
        <f t="shared" si="15"/>
        <v>Verkeersruimte / Garderobe / Wachtruimte</v>
      </c>
      <c r="J159" s="95" t="s">
        <v>297</v>
      </c>
      <c r="K159" s="116">
        <v>3</v>
      </c>
      <c r="L159" s="115" t="str">
        <f t="shared" si="30"/>
        <v>Harde vloer zonder polymeer beschermlaag, met behandeling</v>
      </c>
      <c r="M159" s="118">
        <v>38.299999999999997</v>
      </c>
      <c r="N159" s="117">
        <f t="shared" si="42"/>
        <v>38.299999999999997</v>
      </c>
      <c r="O159" s="149">
        <f t="shared" si="43"/>
        <v>0</v>
      </c>
      <c r="P159" s="119"/>
      <c r="Q159" s="95" t="s">
        <v>87</v>
      </c>
      <c r="R159" s="95"/>
      <c r="S159" s="95"/>
      <c r="T159" s="95"/>
      <c r="U159" s="119"/>
      <c r="V159" s="114" t="str">
        <f t="shared" si="31"/>
        <v>Verkeer</v>
      </c>
      <c r="W159" s="114" t="str">
        <f t="shared" si="32"/>
        <v>AQL 7%</v>
      </c>
      <c r="X159" s="119"/>
      <c r="Y159" s="101">
        <v>100</v>
      </c>
      <c r="Z159" s="119"/>
      <c r="AA159" s="117">
        <f>IF(H159="nio","_",(N159/Y159)*VLOOKUP(Q159,Aanpassing_frequenties,3,0))*VLOOKUP(Q159,Aanpassing_frequenties,4,0)</f>
        <v>78.514999999999986</v>
      </c>
      <c r="AB159" s="120">
        <f t="shared" si="33"/>
        <v>0</v>
      </c>
      <c r="AC159" s="119"/>
      <c r="AD159" s="117" t="str">
        <f t="shared" si="34"/>
        <v>_</v>
      </c>
      <c r="AE159" s="120" t="str">
        <f t="shared" si="35"/>
        <v>_</v>
      </c>
      <c r="AF159" s="119"/>
      <c r="AG159" s="117" t="str">
        <f t="shared" si="36"/>
        <v>_</v>
      </c>
      <c r="AH159" s="120" t="str">
        <f t="shared" si="37"/>
        <v>_</v>
      </c>
      <c r="AI159" s="119"/>
      <c r="AJ159" s="117" t="str">
        <f t="shared" si="38"/>
        <v>_</v>
      </c>
      <c r="AK159" s="120" t="str">
        <f t="shared" si="39"/>
        <v>_</v>
      </c>
      <c r="AL159" s="119"/>
      <c r="AM159" s="117">
        <f t="shared" si="40"/>
        <v>78.514999999999986</v>
      </c>
      <c r="AN159" s="120">
        <f t="shared" si="41"/>
        <v>0</v>
      </c>
      <c r="AO159" s="119"/>
      <c r="AS159" s="124"/>
    </row>
    <row r="160" spans="1:45">
      <c r="A160" s="7">
        <v>5</v>
      </c>
      <c r="B160" s="114" t="str">
        <f>VLOOKUP(A160,'Overzicht locaties'!C:D,2,0)</f>
        <v>ROC Campusbaan</v>
      </c>
      <c r="C160" s="95" t="s">
        <v>932</v>
      </c>
      <c r="D160" s="6" t="s">
        <v>1261</v>
      </c>
      <c r="E160" s="6"/>
      <c r="F160" s="95" t="s">
        <v>997</v>
      </c>
      <c r="G160" s="95" t="s">
        <v>293</v>
      </c>
      <c r="H160" s="95">
        <v>3</v>
      </c>
      <c r="I160" s="115" t="str">
        <f t="shared" si="15"/>
        <v>Verkeersruimte / Garderobe / Wachtruimte</v>
      </c>
      <c r="J160" s="95" t="s">
        <v>297</v>
      </c>
      <c r="K160" s="116">
        <v>3</v>
      </c>
      <c r="L160" s="115" t="str">
        <f t="shared" si="30"/>
        <v>Harde vloer zonder polymeer beschermlaag, met behandeling</v>
      </c>
      <c r="M160" s="118">
        <v>8</v>
      </c>
      <c r="N160" s="117">
        <f t="shared" si="42"/>
        <v>8</v>
      </c>
      <c r="O160" s="149">
        <f t="shared" si="43"/>
        <v>0</v>
      </c>
      <c r="P160" s="119"/>
      <c r="Q160" s="95" t="s">
        <v>87</v>
      </c>
      <c r="R160" s="95"/>
      <c r="S160" s="95"/>
      <c r="T160" s="95"/>
      <c r="U160" s="119"/>
      <c r="V160" s="114" t="str">
        <f t="shared" si="31"/>
        <v>Verkeer</v>
      </c>
      <c r="W160" s="114" t="str">
        <f t="shared" si="32"/>
        <v>AQL 7%</v>
      </c>
      <c r="X160" s="119"/>
      <c r="Y160" s="101">
        <v>100</v>
      </c>
      <c r="Z160" s="119"/>
      <c r="AA160" s="117">
        <f>IF(H160="nio","_",(N160/Y160)*VLOOKUP(Q160,Aanpassing_frequenties,3,0))*VLOOKUP(Q160,Aanpassing_frequenties,4,0)</f>
        <v>16.399999999999999</v>
      </c>
      <c r="AB160" s="120">
        <f t="shared" si="33"/>
        <v>0</v>
      </c>
      <c r="AC160" s="119"/>
      <c r="AD160" s="117" t="str">
        <f t="shared" si="34"/>
        <v>_</v>
      </c>
      <c r="AE160" s="120" t="str">
        <f t="shared" si="35"/>
        <v>_</v>
      </c>
      <c r="AF160" s="119"/>
      <c r="AG160" s="117" t="str">
        <f t="shared" si="36"/>
        <v>_</v>
      </c>
      <c r="AH160" s="120" t="str">
        <f t="shared" si="37"/>
        <v>_</v>
      </c>
      <c r="AI160" s="119"/>
      <c r="AJ160" s="117" t="str">
        <f t="shared" si="38"/>
        <v>_</v>
      </c>
      <c r="AK160" s="120" t="str">
        <f t="shared" si="39"/>
        <v>_</v>
      </c>
      <c r="AL160" s="119"/>
      <c r="AM160" s="117">
        <f t="shared" si="40"/>
        <v>16.399999999999999</v>
      </c>
      <c r="AN160" s="120">
        <f t="shared" si="41"/>
        <v>0</v>
      </c>
      <c r="AO160" s="119"/>
      <c r="AS160" s="124"/>
    </row>
    <row r="161" spans="1:45">
      <c r="A161" s="7">
        <v>5</v>
      </c>
      <c r="B161" s="114" t="str">
        <f>VLOOKUP(A161,'Overzicht locaties'!C:D,2,0)</f>
        <v>ROC Campusbaan</v>
      </c>
      <c r="C161" s="95" t="s">
        <v>932</v>
      </c>
      <c r="D161" s="6" t="s">
        <v>1262</v>
      </c>
      <c r="E161" s="6"/>
      <c r="F161" s="95" t="s">
        <v>998</v>
      </c>
      <c r="G161" s="95" t="s">
        <v>293</v>
      </c>
      <c r="H161" s="95">
        <v>3</v>
      </c>
      <c r="I161" s="115" t="str">
        <f t="shared" si="15"/>
        <v>Verkeersruimte / Garderobe / Wachtruimte</v>
      </c>
      <c r="J161" s="95" t="s">
        <v>297</v>
      </c>
      <c r="K161" s="116">
        <v>3</v>
      </c>
      <c r="L161" s="115" t="str">
        <f t="shared" si="30"/>
        <v>Harde vloer zonder polymeer beschermlaag, met behandeling</v>
      </c>
      <c r="M161" s="118">
        <v>9</v>
      </c>
      <c r="N161" s="117">
        <f t="shared" si="42"/>
        <v>9</v>
      </c>
      <c r="O161" s="149">
        <f t="shared" si="43"/>
        <v>0</v>
      </c>
      <c r="P161" s="119"/>
      <c r="Q161" s="95" t="s">
        <v>87</v>
      </c>
      <c r="R161" s="95"/>
      <c r="S161" s="95"/>
      <c r="T161" s="95"/>
      <c r="U161" s="119"/>
      <c r="V161" s="114" t="str">
        <f t="shared" si="31"/>
        <v>Verkeer</v>
      </c>
      <c r="W161" s="114" t="str">
        <f t="shared" si="32"/>
        <v>AQL 7%</v>
      </c>
      <c r="X161" s="119"/>
      <c r="Y161" s="101">
        <v>100</v>
      </c>
      <c r="Z161" s="119"/>
      <c r="AA161" s="117">
        <f>IF(H161="nio","_",(N161/Y161)*VLOOKUP(Q161,Aanpassing_frequenties,3,0))*VLOOKUP(Q161,Aanpassing_frequenties,4,0)</f>
        <v>18.45</v>
      </c>
      <c r="AB161" s="120">
        <f t="shared" si="33"/>
        <v>0</v>
      </c>
      <c r="AC161" s="119"/>
      <c r="AD161" s="117" t="str">
        <f t="shared" si="34"/>
        <v>_</v>
      </c>
      <c r="AE161" s="120" t="str">
        <f t="shared" si="35"/>
        <v>_</v>
      </c>
      <c r="AF161" s="119"/>
      <c r="AG161" s="117" t="str">
        <f t="shared" si="36"/>
        <v>_</v>
      </c>
      <c r="AH161" s="120" t="str">
        <f t="shared" si="37"/>
        <v>_</v>
      </c>
      <c r="AI161" s="119"/>
      <c r="AJ161" s="117" t="str">
        <f t="shared" si="38"/>
        <v>_</v>
      </c>
      <c r="AK161" s="120" t="str">
        <f t="shared" si="39"/>
        <v>_</v>
      </c>
      <c r="AL161" s="119"/>
      <c r="AM161" s="117">
        <f t="shared" si="40"/>
        <v>18.45</v>
      </c>
      <c r="AN161" s="120">
        <f t="shared" si="41"/>
        <v>0</v>
      </c>
      <c r="AO161" s="119"/>
      <c r="AS161" s="124"/>
    </row>
    <row r="162" spans="1:45">
      <c r="A162" s="7">
        <v>5</v>
      </c>
      <c r="B162" s="114" t="str">
        <f>VLOOKUP(A162,'Overzicht locaties'!C:D,2,0)</f>
        <v>ROC Campusbaan</v>
      </c>
      <c r="C162" s="95" t="s">
        <v>932</v>
      </c>
      <c r="D162" s="6" t="s">
        <v>1263</v>
      </c>
      <c r="E162" s="6"/>
      <c r="F162" s="95" t="s">
        <v>955</v>
      </c>
      <c r="G162" s="95" t="s">
        <v>294</v>
      </c>
      <c r="H162" s="95">
        <v>1</v>
      </c>
      <c r="I162" s="115" t="str">
        <f t="shared" si="15"/>
        <v xml:space="preserve">Kantoorruimte / vergaderruimte </v>
      </c>
      <c r="J162" s="95" t="s">
        <v>297</v>
      </c>
      <c r="K162" s="116">
        <v>3</v>
      </c>
      <c r="L162" s="115" t="str">
        <f t="shared" si="30"/>
        <v>Harde vloer zonder polymeer beschermlaag, met behandeling</v>
      </c>
      <c r="M162" s="118">
        <v>57</v>
      </c>
      <c r="N162" s="117">
        <f t="shared" si="42"/>
        <v>57</v>
      </c>
      <c r="O162" s="149">
        <f t="shared" si="43"/>
        <v>0</v>
      </c>
      <c r="P162" s="119"/>
      <c r="Q162" s="95" t="s">
        <v>87</v>
      </c>
      <c r="R162" s="95"/>
      <c r="S162" s="95"/>
      <c r="T162" s="95"/>
      <c r="U162" s="119"/>
      <c r="V162" s="114" t="str">
        <f t="shared" si="31"/>
        <v>Bureau</v>
      </c>
      <c r="W162" s="114" t="str">
        <f t="shared" si="32"/>
        <v>AQL 7%</v>
      </c>
      <c r="X162" s="119"/>
      <c r="Y162" s="101">
        <v>100</v>
      </c>
      <c r="Z162" s="119"/>
      <c r="AA162" s="117">
        <f>IF(H162="nio","_",(N162/Y162)*VLOOKUP(Q162,Aanpassing_frequenties,3,0))*VLOOKUP(Q162,Aanpassing_frequenties,4,0)</f>
        <v>116.85</v>
      </c>
      <c r="AB162" s="120">
        <f t="shared" si="33"/>
        <v>0</v>
      </c>
      <c r="AC162" s="119"/>
      <c r="AD162" s="117" t="str">
        <f t="shared" si="34"/>
        <v>_</v>
      </c>
      <c r="AE162" s="120" t="str">
        <f t="shared" si="35"/>
        <v>_</v>
      </c>
      <c r="AF162" s="119"/>
      <c r="AG162" s="117" t="str">
        <f t="shared" si="36"/>
        <v>_</v>
      </c>
      <c r="AH162" s="120" t="str">
        <f t="shared" si="37"/>
        <v>_</v>
      </c>
      <c r="AI162" s="119"/>
      <c r="AJ162" s="117" t="str">
        <f t="shared" si="38"/>
        <v>_</v>
      </c>
      <c r="AK162" s="120" t="str">
        <f t="shared" si="39"/>
        <v>_</v>
      </c>
      <c r="AL162" s="119"/>
      <c r="AM162" s="117">
        <f t="shared" si="40"/>
        <v>116.85</v>
      </c>
      <c r="AN162" s="120">
        <f t="shared" si="41"/>
        <v>0</v>
      </c>
      <c r="AO162" s="119"/>
      <c r="AS162" s="124"/>
    </row>
    <row r="163" spans="1:45">
      <c r="A163" s="7">
        <v>5</v>
      </c>
      <c r="B163" s="114" t="str">
        <f>VLOOKUP(A163,'Overzicht locaties'!C:D,2,0)</f>
        <v>ROC Campusbaan</v>
      </c>
      <c r="C163" s="95" t="s">
        <v>932</v>
      </c>
      <c r="D163" s="6" t="s">
        <v>1264</v>
      </c>
      <c r="E163" s="6"/>
      <c r="F163" s="95" t="s">
        <v>326</v>
      </c>
      <c r="G163" s="95" t="s">
        <v>294</v>
      </c>
      <c r="H163" s="95">
        <v>1</v>
      </c>
      <c r="I163" s="115" t="str">
        <f t="shared" si="15"/>
        <v xml:space="preserve">Kantoorruimte / vergaderruimte </v>
      </c>
      <c r="J163" s="95" t="s">
        <v>297</v>
      </c>
      <c r="K163" s="116">
        <v>3</v>
      </c>
      <c r="L163" s="115" t="str">
        <f t="shared" si="30"/>
        <v>Harde vloer zonder polymeer beschermlaag, met behandeling</v>
      </c>
      <c r="M163" s="118">
        <v>7.7</v>
      </c>
      <c r="N163" s="117">
        <f t="shared" si="42"/>
        <v>7.7</v>
      </c>
      <c r="O163" s="149">
        <f t="shared" si="43"/>
        <v>0</v>
      </c>
      <c r="P163" s="119"/>
      <c r="Q163" s="95" t="s">
        <v>87</v>
      </c>
      <c r="R163" s="95"/>
      <c r="S163" s="95"/>
      <c r="T163" s="95"/>
      <c r="U163" s="119"/>
      <c r="V163" s="114" t="str">
        <f t="shared" si="31"/>
        <v>Bureau</v>
      </c>
      <c r="W163" s="114" t="str">
        <f t="shared" si="32"/>
        <v>AQL 7%</v>
      </c>
      <c r="X163" s="119"/>
      <c r="Y163" s="101">
        <v>100</v>
      </c>
      <c r="Z163" s="119"/>
      <c r="AA163" s="117">
        <f>IF(H163="nio","_",(N163/Y163)*VLOOKUP(Q163,Aanpassing_frequenties,3,0))*VLOOKUP(Q163,Aanpassing_frequenties,4,0)</f>
        <v>15.785</v>
      </c>
      <c r="AB163" s="120">
        <f t="shared" si="33"/>
        <v>0</v>
      </c>
      <c r="AC163" s="119"/>
      <c r="AD163" s="117" t="str">
        <f t="shared" si="34"/>
        <v>_</v>
      </c>
      <c r="AE163" s="120" t="str">
        <f t="shared" si="35"/>
        <v>_</v>
      </c>
      <c r="AF163" s="119"/>
      <c r="AG163" s="117" t="str">
        <f t="shared" si="36"/>
        <v>_</v>
      </c>
      <c r="AH163" s="120" t="str">
        <f t="shared" si="37"/>
        <v>_</v>
      </c>
      <c r="AI163" s="119"/>
      <c r="AJ163" s="117" t="str">
        <f t="shared" si="38"/>
        <v>_</v>
      </c>
      <c r="AK163" s="120" t="str">
        <f t="shared" si="39"/>
        <v>_</v>
      </c>
      <c r="AL163" s="119"/>
      <c r="AM163" s="117">
        <f t="shared" si="40"/>
        <v>15.785</v>
      </c>
      <c r="AN163" s="120">
        <f t="shared" si="41"/>
        <v>0</v>
      </c>
      <c r="AO163" s="119"/>
      <c r="AS163" s="124"/>
    </row>
    <row r="164" spans="1:45">
      <c r="A164" s="7">
        <v>5</v>
      </c>
      <c r="B164" s="114" t="str">
        <f>VLOOKUP(A164,'Overzicht locaties'!C:D,2,0)</f>
        <v>ROC Campusbaan</v>
      </c>
      <c r="C164" s="95" t="s">
        <v>932</v>
      </c>
      <c r="D164" s="6" t="s">
        <v>1265</v>
      </c>
      <c r="E164" s="6"/>
      <c r="F164" s="95" t="s">
        <v>999</v>
      </c>
      <c r="G164" s="95" t="s">
        <v>294</v>
      </c>
      <c r="H164" s="95">
        <v>1</v>
      </c>
      <c r="I164" s="115" t="str">
        <f t="shared" si="15"/>
        <v xml:space="preserve">Kantoorruimte / vergaderruimte </v>
      </c>
      <c r="J164" s="95" t="s">
        <v>297</v>
      </c>
      <c r="K164" s="116">
        <v>3</v>
      </c>
      <c r="L164" s="115" t="str">
        <f t="shared" si="30"/>
        <v>Harde vloer zonder polymeer beschermlaag, met behandeling</v>
      </c>
      <c r="M164" s="118">
        <v>18</v>
      </c>
      <c r="N164" s="117">
        <f t="shared" si="42"/>
        <v>18</v>
      </c>
      <c r="O164" s="149">
        <f t="shared" si="43"/>
        <v>0</v>
      </c>
      <c r="P164" s="119"/>
      <c r="Q164" s="95" t="s">
        <v>87</v>
      </c>
      <c r="R164" s="95"/>
      <c r="S164" s="95"/>
      <c r="T164" s="95"/>
      <c r="U164" s="119"/>
      <c r="V164" s="114" t="str">
        <f t="shared" si="31"/>
        <v>Bureau</v>
      </c>
      <c r="W164" s="114" t="str">
        <f t="shared" si="32"/>
        <v>AQL 7%</v>
      </c>
      <c r="X164" s="119"/>
      <c r="Y164" s="101">
        <v>100</v>
      </c>
      <c r="Z164" s="119"/>
      <c r="AA164" s="117">
        <f>IF(H164="nio","_",(N164/Y164)*VLOOKUP(Q164,Aanpassing_frequenties,3,0))*VLOOKUP(Q164,Aanpassing_frequenties,4,0)</f>
        <v>36.9</v>
      </c>
      <c r="AB164" s="120">
        <f t="shared" si="33"/>
        <v>0</v>
      </c>
      <c r="AC164" s="119"/>
      <c r="AD164" s="117" t="str">
        <f t="shared" si="34"/>
        <v>_</v>
      </c>
      <c r="AE164" s="120" t="str">
        <f t="shared" si="35"/>
        <v>_</v>
      </c>
      <c r="AF164" s="119"/>
      <c r="AG164" s="117" t="str">
        <f t="shared" si="36"/>
        <v>_</v>
      </c>
      <c r="AH164" s="120" t="str">
        <f t="shared" si="37"/>
        <v>_</v>
      </c>
      <c r="AI164" s="119"/>
      <c r="AJ164" s="117" t="str">
        <f t="shared" si="38"/>
        <v>_</v>
      </c>
      <c r="AK164" s="120" t="str">
        <f t="shared" si="39"/>
        <v>_</v>
      </c>
      <c r="AL164" s="119"/>
      <c r="AM164" s="117">
        <f t="shared" si="40"/>
        <v>36.9</v>
      </c>
      <c r="AN164" s="120">
        <f t="shared" si="41"/>
        <v>0</v>
      </c>
      <c r="AO164" s="119"/>
      <c r="AS164" s="124"/>
    </row>
    <row r="165" spans="1:45">
      <c r="A165" s="7">
        <v>5</v>
      </c>
      <c r="B165" s="114" t="str">
        <f>VLOOKUP(A165,'Overzicht locaties'!C:D,2,0)</f>
        <v>ROC Campusbaan</v>
      </c>
      <c r="C165" s="95" t="s">
        <v>932</v>
      </c>
      <c r="D165" s="6" t="s">
        <v>1266</v>
      </c>
      <c r="E165" s="6"/>
      <c r="F165" s="95" t="s">
        <v>706</v>
      </c>
      <c r="G165" s="95" t="s">
        <v>294</v>
      </c>
      <c r="H165" s="95">
        <v>6</v>
      </c>
      <c r="I165" s="115" t="str">
        <f t="shared" si="15"/>
        <v>Leslokalen theorie</v>
      </c>
      <c r="J165" s="95" t="s">
        <v>297</v>
      </c>
      <c r="K165" s="116">
        <v>3</v>
      </c>
      <c r="L165" s="115" t="str">
        <f t="shared" si="30"/>
        <v>Harde vloer zonder polymeer beschermlaag, met behandeling</v>
      </c>
      <c r="M165" s="118">
        <v>42.6</v>
      </c>
      <c r="N165" s="117">
        <f t="shared" si="42"/>
        <v>42.6</v>
      </c>
      <c r="O165" s="149">
        <f t="shared" si="43"/>
        <v>0</v>
      </c>
      <c r="P165" s="119"/>
      <c r="Q165" s="95" t="s">
        <v>87</v>
      </c>
      <c r="R165" s="95"/>
      <c r="S165" s="95"/>
      <c r="T165" s="95"/>
      <c r="U165" s="119"/>
      <c r="V165" s="114" t="str">
        <f t="shared" si="31"/>
        <v>Les</v>
      </c>
      <c r="W165" s="114" t="str">
        <f t="shared" si="32"/>
        <v>AQL 7%</v>
      </c>
      <c r="X165" s="119"/>
      <c r="Y165" s="101">
        <v>100</v>
      </c>
      <c r="Z165" s="119"/>
      <c r="AA165" s="117">
        <f>IF(H165="nio","_",(N165/Y165)*VLOOKUP(Q165,Aanpassing_frequenties,3,0))*VLOOKUP(Q165,Aanpassing_frequenties,4,0)</f>
        <v>87.33</v>
      </c>
      <c r="AB165" s="120">
        <f t="shared" si="33"/>
        <v>0</v>
      </c>
      <c r="AC165" s="119"/>
      <c r="AD165" s="117" t="str">
        <f t="shared" si="34"/>
        <v>_</v>
      </c>
      <c r="AE165" s="120" t="str">
        <f t="shared" si="35"/>
        <v>_</v>
      </c>
      <c r="AF165" s="119"/>
      <c r="AG165" s="117" t="str">
        <f t="shared" si="36"/>
        <v>_</v>
      </c>
      <c r="AH165" s="120" t="str">
        <f t="shared" si="37"/>
        <v>_</v>
      </c>
      <c r="AI165" s="119"/>
      <c r="AJ165" s="117" t="str">
        <f t="shared" si="38"/>
        <v>_</v>
      </c>
      <c r="AK165" s="120" t="str">
        <f t="shared" si="39"/>
        <v>_</v>
      </c>
      <c r="AL165" s="119"/>
      <c r="AM165" s="117">
        <f t="shared" si="40"/>
        <v>87.33</v>
      </c>
      <c r="AN165" s="120">
        <f t="shared" si="41"/>
        <v>0</v>
      </c>
      <c r="AO165" s="119"/>
      <c r="AS165" s="124"/>
    </row>
    <row r="166" spans="1:45">
      <c r="A166" s="7">
        <v>5</v>
      </c>
      <c r="B166" s="114" t="str">
        <f>VLOOKUP(A166,'Overzicht locaties'!C:D,2,0)</f>
        <v>ROC Campusbaan</v>
      </c>
      <c r="C166" s="95" t="s">
        <v>932</v>
      </c>
      <c r="D166" s="6" t="s">
        <v>1267</v>
      </c>
      <c r="E166" s="6"/>
      <c r="F166" s="95" t="s">
        <v>1000</v>
      </c>
      <c r="G166" s="95" t="s">
        <v>294</v>
      </c>
      <c r="H166" s="95">
        <v>1</v>
      </c>
      <c r="I166" s="115" t="str">
        <f t="shared" si="15"/>
        <v xml:space="preserve">Kantoorruimte / vergaderruimte </v>
      </c>
      <c r="J166" s="95" t="s">
        <v>297</v>
      </c>
      <c r="K166" s="116">
        <v>3</v>
      </c>
      <c r="L166" s="115" t="str">
        <f t="shared" si="30"/>
        <v>Harde vloer zonder polymeer beschermlaag, met behandeling</v>
      </c>
      <c r="M166" s="118">
        <v>9.1999999999999993</v>
      </c>
      <c r="N166" s="117">
        <f t="shared" si="42"/>
        <v>9.1999999999999993</v>
      </c>
      <c r="O166" s="149">
        <f t="shared" si="43"/>
        <v>0</v>
      </c>
      <c r="P166" s="119"/>
      <c r="Q166" s="95" t="s">
        <v>87</v>
      </c>
      <c r="R166" s="95"/>
      <c r="S166" s="95"/>
      <c r="T166" s="95"/>
      <c r="U166" s="119"/>
      <c r="V166" s="114" t="str">
        <f t="shared" si="31"/>
        <v>Bureau</v>
      </c>
      <c r="W166" s="114" t="str">
        <f t="shared" si="32"/>
        <v>AQL 7%</v>
      </c>
      <c r="X166" s="119"/>
      <c r="Y166" s="101">
        <v>100</v>
      </c>
      <c r="Z166" s="119"/>
      <c r="AA166" s="117">
        <f>IF(H166="nio","_",(N166/Y166)*VLOOKUP(Q166,Aanpassing_frequenties,3,0))*VLOOKUP(Q166,Aanpassing_frequenties,4,0)</f>
        <v>18.86</v>
      </c>
      <c r="AB166" s="120">
        <f t="shared" si="33"/>
        <v>0</v>
      </c>
      <c r="AC166" s="119"/>
      <c r="AD166" s="117" t="str">
        <f t="shared" si="34"/>
        <v>_</v>
      </c>
      <c r="AE166" s="120" t="str">
        <f t="shared" si="35"/>
        <v>_</v>
      </c>
      <c r="AF166" s="119"/>
      <c r="AG166" s="117" t="str">
        <f t="shared" si="36"/>
        <v>_</v>
      </c>
      <c r="AH166" s="120" t="str">
        <f t="shared" si="37"/>
        <v>_</v>
      </c>
      <c r="AI166" s="119"/>
      <c r="AJ166" s="117" t="str">
        <f t="shared" si="38"/>
        <v>_</v>
      </c>
      <c r="AK166" s="120" t="str">
        <f t="shared" si="39"/>
        <v>_</v>
      </c>
      <c r="AL166" s="119"/>
      <c r="AM166" s="117">
        <f t="shared" si="40"/>
        <v>18.86</v>
      </c>
      <c r="AN166" s="120">
        <f t="shared" si="41"/>
        <v>0</v>
      </c>
      <c r="AO166" s="119"/>
      <c r="AS166" s="124"/>
    </row>
    <row r="167" spans="1:45">
      <c r="A167" s="7">
        <v>5</v>
      </c>
      <c r="B167" s="114" t="str">
        <f>VLOOKUP(A167,'Overzicht locaties'!C:D,2,0)</f>
        <v>ROC Campusbaan</v>
      </c>
      <c r="C167" s="95" t="s">
        <v>932</v>
      </c>
      <c r="D167" s="6" t="s">
        <v>1268</v>
      </c>
      <c r="E167" s="6"/>
      <c r="F167" s="95" t="s">
        <v>706</v>
      </c>
      <c r="G167" s="95" t="s">
        <v>294</v>
      </c>
      <c r="H167" s="95">
        <v>6</v>
      </c>
      <c r="I167" s="115" t="str">
        <f t="shared" si="15"/>
        <v>Leslokalen theorie</v>
      </c>
      <c r="J167" s="95" t="s">
        <v>297</v>
      </c>
      <c r="K167" s="116">
        <v>3</v>
      </c>
      <c r="L167" s="115" t="str">
        <f t="shared" si="30"/>
        <v>Harde vloer zonder polymeer beschermlaag, met behandeling</v>
      </c>
      <c r="M167" s="118">
        <v>50.3</v>
      </c>
      <c r="N167" s="117">
        <f t="shared" si="42"/>
        <v>50.3</v>
      </c>
      <c r="O167" s="149">
        <f t="shared" si="43"/>
        <v>0</v>
      </c>
      <c r="P167" s="119"/>
      <c r="Q167" s="95" t="s">
        <v>87</v>
      </c>
      <c r="R167" s="95"/>
      <c r="S167" s="95"/>
      <c r="T167" s="95"/>
      <c r="U167" s="119"/>
      <c r="V167" s="114" t="str">
        <f t="shared" si="31"/>
        <v>Les</v>
      </c>
      <c r="W167" s="114" t="str">
        <f t="shared" si="32"/>
        <v>AQL 7%</v>
      </c>
      <c r="X167" s="119"/>
      <c r="Y167" s="101">
        <v>100</v>
      </c>
      <c r="Z167" s="119"/>
      <c r="AA167" s="117">
        <f>IF(H167="nio","_",(N167/Y167)*VLOOKUP(Q167,Aanpassing_frequenties,3,0))*VLOOKUP(Q167,Aanpassing_frequenties,4,0)</f>
        <v>103.11499999999999</v>
      </c>
      <c r="AB167" s="120">
        <f t="shared" si="33"/>
        <v>0</v>
      </c>
      <c r="AC167" s="119"/>
      <c r="AD167" s="117" t="str">
        <f t="shared" si="34"/>
        <v>_</v>
      </c>
      <c r="AE167" s="120" t="str">
        <f t="shared" si="35"/>
        <v>_</v>
      </c>
      <c r="AF167" s="119"/>
      <c r="AG167" s="117" t="str">
        <f t="shared" si="36"/>
        <v>_</v>
      </c>
      <c r="AH167" s="120" t="str">
        <f t="shared" si="37"/>
        <v>_</v>
      </c>
      <c r="AI167" s="119"/>
      <c r="AJ167" s="117" t="str">
        <f t="shared" si="38"/>
        <v>_</v>
      </c>
      <c r="AK167" s="120" t="str">
        <f t="shared" si="39"/>
        <v>_</v>
      </c>
      <c r="AL167" s="119"/>
      <c r="AM167" s="117">
        <f t="shared" si="40"/>
        <v>103.11499999999999</v>
      </c>
      <c r="AN167" s="120">
        <f t="shared" si="41"/>
        <v>0</v>
      </c>
      <c r="AO167" s="119"/>
      <c r="AS167" s="124"/>
    </row>
    <row r="168" spans="1:45">
      <c r="A168" s="7">
        <v>5</v>
      </c>
      <c r="B168" s="114" t="str">
        <f>VLOOKUP(A168,'Overzicht locaties'!C:D,2,0)</f>
        <v>ROC Campusbaan</v>
      </c>
      <c r="C168" s="95" t="s">
        <v>932</v>
      </c>
      <c r="D168" s="6" t="s">
        <v>1269</v>
      </c>
      <c r="E168" s="6"/>
      <c r="F168" s="95" t="s">
        <v>706</v>
      </c>
      <c r="G168" s="95" t="s">
        <v>294</v>
      </c>
      <c r="H168" s="95">
        <v>6</v>
      </c>
      <c r="I168" s="115" t="str">
        <f t="shared" si="15"/>
        <v>Leslokalen theorie</v>
      </c>
      <c r="J168" s="95" t="s">
        <v>297</v>
      </c>
      <c r="K168" s="116">
        <v>3</v>
      </c>
      <c r="L168" s="115" t="str">
        <f t="shared" si="30"/>
        <v>Harde vloer zonder polymeer beschermlaag, met behandeling</v>
      </c>
      <c r="M168" s="118">
        <v>52.3</v>
      </c>
      <c r="N168" s="117">
        <f t="shared" si="42"/>
        <v>52.3</v>
      </c>
      <c r="O168" s="149">
        <f t="shared" si="43"/>
        <v>0</v>
      </c>
      <c r="P168" s="119"/>
      <c r="Q168" s="95" t="s">
        <v>87</v>
      </c>
      <c r="R168" s="95"/>
      <c r="S168" s="95"/>
      <c r="T168" s="95"/>
      <c r="U168" s="119"/>
      <c r="V168" s="114" t="str">
        <f t="shared" si="31"/>
        <v>Les</v>
      </c>
      <c r="W168" s="114" t="str">
        <f t="shared" si="32"/>
        <v>AQL 7%</v>
      </c>
      <c r="X168" s="119"/>
      <c r="Y168" s="101">
        <v>100</v>
      </c>
      <c r="Z168" s="119"/>
      <c r="AA168" s="117">
        <f>IF(H168="nio","_",(N168/Y168)*VLOOKUP(Q168,Aanpassing_frequenties,3,0))*VLOOKUP(Q168,Aanpassing_frequenties,4,0)</f>
        <v>107.215</v>
      </c>
      <c r="AB168" s="120">
        <f t="shared" si="33"/>
        <v>0</v>
      </c>
      <c r="AC168" s="119"/>
      <c r="AD168" s="117" t="str">
        <f t="shared" si="34"/>
        <v>_</v>
      </c>
      <c r="AE168" s="120" t="str">
        <f t="shared" si="35"/>
        <v>_</v>
      </c>
      <c r="AF168" s="119"/>
      <c r="AG168" s="117" t="str">
        <f t="shared" si="36"/>
        <v>_</v>
      </c>
      <c r="AH168" s="120" t="str">
        <f t="shared" si="37"/>
        <v>_</v>
      </c>
      <c r="AI168" s="119"/>
      <c r="AJ168" s="117" t="str">
        <f t="shared" si="38"/>
        <v>_</v>
      </c>
      <c r="AK168" s="120" t="str">
        <f t="shared" si="39"/>
        <v>_</v>
      </c>
      <c r="AL168" s="119"/>
      <c r="AM168" s="117">
        <f t="shared" si="40"/>
        <v>107.215</v>
      </c>
      <c r="AN168" s="120">
        <f t="shared" si="41"/>
        <v>0</v>
      </c>
      <c r="AO168" s="119"/>
      <c r="AS168" s="124"/>
    </row>
    <row r="169" spans="1:45">
      <c r="A169" s="7">
        <v>5</v>
      </c>
      <c r="B169" s="114" t="str">
        <f>VLOOKUP(A169,'Overzicht locaties'!C:D,2,0)</f>
        <v>ROC Campusbaan</v>
      </c>
      <c r="C169" s="95" t="s">
        <v>932</v>
      </c>
      <c r="D169" s="6" t="s">
        <v>1270</v>
      </c>
      <c r="E169" s="6"/>
      <c r="F169" s="95" t="s">
        <v>706</v>
      </c>
      <c r="G169" s="95" t="s">
        <v>294</v>
      </c>
      <c r="H169" s="95">
        <v>6</v>
      </c>
      <c r="I169" s="115" t="str">
        <f t="shared" si="15"/>
        <v>Leslokalen theorie</v>
      </c>
      <c r="J169" s="95" t="s">
        <v>297</v>
      </c>
      <c r="K169" s="116">
        <v>3</v>
      </c>
      <c r="L169" s="115" t="str">
        <f t="shared" si="30"/>
        <v>Harde vloer zonder polymeer beschermlaag, met behandeling</v>
      </c>
      <c r="M169" s="118">
        <v>34.6</v>
      </c>
      <c r="N169" s="117">
        <f t="shared" si="42"/>
        <v>34.6</v>
      </c>
      <c r="O169" s="149">
        <f t="shared" si="43"/>
        <v>0</v>
      </c>
      <c r="P169" s="119"/>
      <c r="Q169" s="95" t="s">
        <v>87</v>
      </c>
      <c r="R169" s="95"/>
      <c r="S169" s="95"/>
      <c r="T169" s="95"/>
      <c r="U169" s="119"/>
      <c r="V169" s="114" t="str">
        <f t="shared" si="31"/>
        <v>Les</v>
      </c>
      <c r="W169" s="114" t="str">
        <f t="shared" si="32"/>
        <v>AQL 7%</v>
      </c>
      <c r="X169" s="119"/>
      <c r="Y169" s="101">
        <v>100</v>
      </c>
      <c r="Z169" s="119"/>
      <c r="AA169" s="117">
        <f>IF(H169="nio","_",(N169/Y169)*VLOOKUP(Q169,Aanpassing_frequenties,3,0))*VLOOKUP(Q169,Aanpassing_frequenties,4,0)</f>
        <v>70.930000000000007</v>
      </c>
      <c r="AB169" s="120">
        <f t="shared" si="33"/>
        <v>0</v>
      </c>
      <c r="AC169" s="119"/>
      <c r="AD169" s="117" t="str">
        <f t="shared" si="34"/>
        <v>_</v>
      </c>
      <c r="AE169" s="120" t="str">
        <f t="shared" si="35"/>
        <v>_</v>
      </c>
      <c r="AF169" s="119"/>
      <c r="AG169" s="117" t="str">
        <f t="shared" si="36"/>
        <v>_</v>
      </c>
      <c r="AH169" s="120" t="str">
        <f t="shared" si="37"/>
        <v>_</v>
      </c>
      <c r="AI169" s="119"/>
      <c r="AJ169" s="117" t="str">
        <f t="shared" si="38"/>
        <v>_</v>
      </c>
      <c r="AK169" s="120" t="str">
        <f t="shared" si="39"/>
        <v>_</v>
      </c>
      <c r="AL169" s="119"/>
      <c r="AM169" s="117">
        <f t="shared" si="40"/>
        <v>70.930000000000007</v>
      </c>
      <c r="AN169" s="120">
        <f t="shared" si="41"/>
        <v>0</v>
      </c>
      <c r="AO169" s="119"/>
      <c r="AS169" s="124"/>
    </row>
    <row r="170" spans="1:45">
      <c r="A170" s="7">
        <v>5</v>
      </c>
      <c r="B170" s="114" t="str">
        <f>VLOOKUP(A170,'Overzicht locaties'!C:D,2,0)</f>
        <v>ROC Campusbaan</v>
      </c>
      <c r="C170" s="95" t="s">
        <v>932</v>
      </c>
      <c r="D170" s="6" t="s">
        <v>1271</v>
      </c>
      <c r="E170" s="6"/>
      <c r="F170" s="95" t="s">
        <v>970</v>
      </c>
      <c r="G170" s="95" t="s">
        <v>294</v>
      </c>
      <c r="H170" s="95">
        <v>7</v>
      </c>
      <c r="I170" s="115" t="str">
        <f t="shared" si="15"/>
        <v>Leslokalen praktijk</v>
      </c>
      <c r="J170" s="95" t="s">
        <v>297</v>
      </c>
      <c r="K170" s="116">
        <v>3</v>
      </c>
      <c r="L170" s="115" t="str">
        <f t="shared" si="30"/>
        <v>Harde vloer zonder polymeer beschermlaag, met behandeling</v>
      </c>
      <c r="M170" s="118">
        <v>83</v>
      </c>
      <c r="N170" s="117">
        <f t="shared" si="42"/>
        <v>83</v>
      </c>
      <c r="O170" s="149">
        <f t="shared" si="43"/>
        <v>0</v>
      </c>
      <c r="P170" s="119"/>
      <c r="Q170" s="95" t="s">
        <v>95</v>
      </c>
      <c r="R170" s="95"/>
      <c r="S170" s="95"/>
      <c r="T170" s="95"/>
      <c r="U170" s="119"/>
      <c r="V170" s="114" t="str">
        <f t="shared" si="31"/>
        <v>Les</v>
      </c>
      <c r="W170" s="114" t="str">
        <f t="shared" si="32"/>
        <v>AQL 7%</v>
      </c>
      <c r="X170" s="119"/>
      <c r="Y170" s="101">
        <v>100</v>
      </c>
      <c r="Z170" s="119"/>
      <c r="AA170" s="117">
        <f>IF(H170="nio","_",(N170/Y170)*VLOOKUP(Q170,Aanpassing_frequenties,3,0))*VLOOKUP(Q170,Aanpassing_frequenties,4,0)</f>
        <v>34.03</v>
      </c>
      <c r="AB170" s="120">
        <f t="shared" si="33"/>
        <v>0</v>
      </c>
      <c r="AC170" s="119"/>
      <c r="AD170" s="117" t="str">
        <f t="shared" si="34"/>
        <v>_</v>
      </c>
      <c r="AE170" s="120" t="str">
        <f t="shared" si="35"/>
        <v>_</v>
      </c>
      <c r="AF170" s="119"/>
      <c r="AG170" s="117" t="str">
        <f t="shared" si="36"/>
        <v>_</v>
      </c>
      <c r="AH170" s="120" t="str">
        <f t="shared" si="37"/>
        <v>_</v>
      </c>
      <c r="AI170" s="119"/>
      <c r="AJ170" s="117" t="str">
        <f t="shared" si="38"/>
        <v>_</v>
      </c>
      <c r="AK170" s="120" t="str">
        <f t="shared" si="39"/>
        <v>_</v>
      </c>
      <c r="AL170" s="119"/>
      <c r="AM170" s="117">
        <f t="shared" si="40"/>
        <v>34.03</v>
      </c>
      <c r="AN170" s="120">
        <f t="shared" si="41"/>
        <v>0</v>
      </c>
      <c r="AO170" s="119"/>
      <c r="AS170" s="124"/>
    </row>
    <row r="171" spans="1:45">
      <c r="A171" s="7">
        <v>5</v>
      </c>
      <c r="B171" s="114" t="str">
        <f>VLOOKUP(A171,'Overzicht locaties'!C:D,2,0)</f>
        <v>ROC Campusbaan</v>
      </c>
      <c r="C171" s="95" t="s">
        <v>932</v>
      </c>
      <c r="D171" s="6" t="s">
        <v>1272</v>
      </c>
      <c r="E171" s="6"/>
      <c r="F171" s="95" t="s">
        <v>1001</v>
      </c>
      <c r="G171" s="95" t="s">
        <v>294</v>
      </c>
      <c r="H171" s="95">
        <v>6</v>
      </c>
      <c r="I171" s="115" t="str">
        <f t="shared" si="15"/>
        <v>Leslokalen theorie</v>
      </c>
      <c r="J171" s="95" t="s">
        <v>297</v>
      </c>
      <c r="K171" s="116">
        <v>3</v>
      </c>
      <c r="L171" s="115" t="str">
        <f t="shared" si="30"/>
        <v>Harde vloer zonder polymeer beschermlaag, met behandeling</v>
      </c>
      <c r="M171" s="118">
        <v>40</v>
      </c>
      <c r="N171" s="117">
        <f t="shared" si="42"/>
        <v>40</v>
      </c>
      <c r="O171" s="149">
        <f t="shared" si="43"/>
        <v>0</v>
      </c>
      <c r="P171" s="119"/>
      <c r="Q171" s="95" t="s">
        <v>87</v>
      </c>
      <c r="R171" s="95"/>
      <c r="S171" s="95"/>
      <c r="T171" s="95"/>
      <c r="U171" s="119"/>
      <c r="V171" s="114" t="str">
        <f t="shared" si="31"/>
        <v>Les</v>
      </c>
      <c r="W171" s="114" t="str">
        <f t="shared" si="32"/>
        <v>AQL 7%</v>
      </c>
      <c r="X171" s="119"/>
      <c r="Y171" s="101">
        <v>100</v>
      </c>
      <c r="Z171" s="119"/>
      <c r="AA171" s="117">
        <f>IF(H171="nio","_",(N171/Y171)*VLOOKUP(Q171,Aanpassing_frequenties,3,0))*VLOOKUP(Q171,Aanpassing_frequenties,4,0)</f>
        <v>82</v>
      </c>
      <c r="AB171" s="120">
        <f t="shared" si="33"/>
        <v>0</v>
      </c>
      <c r="AC171" s="119"/>
      <c r="AD171" s="117" t="str">
        <f t="shared" si="34"/>
        <v>_</v>
      </c>
      <c r="AE171" s="120" t="str">
        <f t="shared" si="35"/>
        <v>_</v>
      </c>
      <c r="AF171" s="119"/>
      <c r="AG171" s="117" t="str">
        <f t="shared" si="36"/>
        <v>_</v>
      </c>
      <c r="AH171" s="120" t="str">
        <f t="shared" si="37"/>
        <v>_</v>
      </c>
      <c r="AI171" s="119"/>
      <c r="AJ171" s="117" t="str">
        <f t="shared" si="38"/>
        <v>_</v>
      </c>
      <c r="AK171" s="120" t="str">
        <f t="shared" si="39"/>
        <v>_</v>
      </c>
      <c r="AL171" s="119"/>
      <c r="AM171" s="117">
        <f t="shared" si="40"/>
        <v>82</v>
      </c>
      <c r="AN171" s="120">
        <f t="shared" si="41"/>
        <v>0</v>
      </c>
      <c r="AO171" s="119"/>
      <c r="AS171" s="124"/>
    </row>
    <row r="172" spans="1:45">
      <c r="A172" s="7">
        <v>5</v>
      </c>
      <c r="B172" s="114" t="str">
        <f>VLOOKUP(A172,'Overzicht locaties'!C:D,2,0)</f>
        <v>ROC Campusbaan</v>
      </c>
      <c r="C172" s="95" t="s">
        <v>932</v>
      </c>
      <c r="D172" s="6" t="s">
        <v>1273</v>
      </c>
      <c r="E172" s="6"/>
      <c r="F172" s="95" t="s">
        <v>1002</v>
      </c>
      <c r="G172" s="95" t="s">
        <v>294</v>
      </c>
      <c r="H172" s="95">
        <v>1</v>
      </c>
      <c r="I172" s="115" t="str">
        <f t="shared" si="15"/>
        <v xml:space="preserve">Kantoorruimte / vergaderruimte </v>
      </c>
      <c r="J172" s="95" t="s">
        <v>297</v>
      </c>
      <c r="K172" s="116">
        <v>3</v>
      </c>
      <c r="L172" s="115" t="str">
        <f t="shared" si="30"/>
        <v>Harde vloer zonder polymeer beschermlaag, met behandeling</v>
      </c>
      <c r="M172" s="118">
        <v>12</v>
      </c>
      <c r="N172" s="117">
        <f t="shared" si="42"/>
        <v>12</v>
      </c>
      <c r="O172" s="149">
        <f t="shared" si="43"/>
        <v>0</v>
      </c>
      <c r="P172" s="119"/>
      <c r="Q172" s="95" t="s">
        <v>87</v>
      </c>
      <c r="R172" s="95"/>
      <c r="S172" s="95"/>
      <c r="T172" s="95"/>
      <c r="U172" s="119"/>
      <c r="V172" s="114" t="str">
        <f t="shared" si="31"/>
        <v>Bureau</v>
      </c>
      <c r="W172" s="114" t="str">
        <f t="shared" si="32"/>
        <v>AQL 7%</v>
      </c>
      <c r="X172" s="119"/>
      <c r="Y172" s="101">
        <v>100</v>
      </c>
      <c r="Z172" s="119"/>
      <c r="AA172" s="117">
        <f>IF(H172="nio","_",(N172/Y172)*VLOOKUP(Q172,Aanpassing_frequenties,3,0))*VLOOKUP(Q172,Aanpassing_frequenties,4,0)</f>
        <v>24.599999999999998</v>
      </c>
      <c r="AB172" s="120">
        <f t="shared" si="33"/>
        <v>0</v>
      </c>
      <c r="AC172" s="119"/>
      <c r="AD172" s="117" t="str">
        <f t="shared" si="34"/>
        <v>_</v>
      </c>
      <c r="AE172" s="120" t="str">
        <f t="shared" si="35"/>
        <v>_</v>
      </c>
      <c r="AF172" s="119"/>
      <c r="AG172" s="117" t="str">
        <f t="shared" si="36"/>
        <v>_</v>
      </c>
      <c r="AH172" s="120" t="str">
        <f t="shared" si="37"/>
        <v>_</v>
      </c>
      <c r="AI172" s="119"/>
      <c r="AJ172" s="117" t="str">
        <f t="shared" si="38"/>
        <v>_</v>
      </c>
      <c r="AK172" s="120" t="str">
        <f t="shared" si="39"/>
        <v>_</v>
      </c>
      <c r="AL172" s="119"/>
      <c r="AM172" s="117">
        <f t="shared" si="40"/>
        <v>24.599999999999998</v>
      </c>
      <c r="AN172" s="120">
        <f t="shared" si="41"/>
        <v>0</v>
      </c>
      <c r="AO172" s="119"/>
      <c r="AS172" s="124"/>
    </row>
    <row r="173" spans="1:45">
      <c r="A173" s="7">
        <v>5</v>
      </c>
      <c r="B173" s="114" t="str">
        <f>VLOOKUP(A173,'Overzicht locaties'!C:D,2,0)</f>
        <v>ROC Campusbaan</v>
      </c>
      <c r="C173" s="95" t="s">
        <v>932</v>
      </c>
      <c r="D173" s="6" t="s">
        <v>1274</v>
      </c>
      <c r="E173" s="6"/>
      <c r="F173" s="95" t="s">
        <v>1002</v>
      </c>
      <c r="G173" s="95" t="s">
        <v>294</v>
      </c>
      <c r="H173" s="95">
        <v>1</v>
      </c>
      <c r="I173" s="115" t="str">
        <f t="shared" si="15"/>
        <v xml:space="preserve">Kantoorruimte / vergaderruimte </v>
      </c>
      <c r="J173" s="95" t="s">
        <v>297</v>
      </c>
      <c r="K173" s="116">
        <v>3</v>
      </c>
      <c r="L173" s="115" t="str">
        <f t="shared" si="30"/>
        <v>Harde vloer zonder polymeer beschermlaag, met behandeling</v>
      </c>
      <c r="M173" s="118">
        <v>12</v>
      </c>
      <c r="N173" s="117">
        <f t="shared" si="42"/>
        <v>12</v>
      </c>
      <c r="O173" s="149">
        <f t="shared" si="43"/>
        <v>0</v>
      </c>
      <c r="P173" s="119"/>
      <c r="Q173" s="95" t="s">
        <v>87</v>
      </c>
      <c r="R173" s="95"/>
      <c r="S173" s="95"/>
      <c r="T173" s="95"/>
      <c r="U173" s="119"/>
      <c r="V173" s="114" t="str">
        <f t="shared" si="31"/>
        <v>Bureau</v>
      </c>
      <c r="W173" s="114" t="str">
        <f t="shared" si="32"/>
        <v>AQL 7%</v>
      </c>
      <c r="X173" s="119"/>
      <c r="Y173" s="101">
        <v>100</v>
      </c>
      <c r="Z173" s="119"/>
      <c r="AA173" s="117">
        <f>IF(H173="nio","_",(N173/Y173)*VLOOKUP(Q173,Aanpassing_frequenties,3,0))*VLOOKUP(Q173,Aanpassing_frequenties,4,0)</f>
        <v>24.599999999999998</v>
      </c>
      <c r="AB173" s="120">
        <f t="shared" si="33"/>
        <v>0</v>
      </c>
      <c r="AC173" s="119"/>
      <c r="AD173" s="117" t="str">
        <f t="shared" si="34"/>
        <v>_</v>
      </c>
      <c r="AE173" s="120" t="str">
        <f t="shared" si="35"/>
        <v>_</v>
      </c>
      <c r="AF173" s="119"/>
      <c r="AG173" s="117" t="str">
        <f t="shared" si="36"/>
        <v>_</v>
      </c>
      <c r="AH173" s="120" t="str">
        <f t="shared" si="37"/>
        <v>_</v>
      </c>
      <c r="AI173" s="119"/>
      <c r="AJ173" s="117" t="str">
        <f t="shared" si="38"/>
        <v>_</v>
      </c>
      <c r="AK173" s="120" t="str">
        <f t="shared" si="39"/>
        <v>_</v>
      </c>
      <c r="AL173" s="119"/>
      <c r="AM173" s="117">
        <f t="shared" si="40"/>
        <v>24.599999999999998</v>
      </c>
      <c r="AN173" s="120">
        <f t="shared" si="41"/>
        <v>0</v>
      </c>
      <c r="AO173" s="119"/>
      <c r="AS173" s="124"/>
    </row>
    <row r="174" spans="1:45">
      <c r="A174" s="7">
        <v>5</v>
      </c>
      <c r="B174" s="114" t="str">
        <f>VLOOKUP(A174,'Overzicht locaties'!C:D,2,0)</f>
        <v>ROC Campusbaan</v>
      </c>
      <c r="C174" s="95" t="s">
        <v>932</v>
      </c>
      <c r="D174" s="6" t="s">
        <v>1275</v>
      </c>
      <c r="E174" s="6"/>
      <c r="F174" s="95" t="s">
        <v>988</v>
      </c>
      <c r="G174" s="95" t="s">
        <v>294</v>
      </c>
      <c r="H174" s="95">
        <v>6</v>
      </c>
      <c r="I174" s="115" t="str">
        <f t="shared" si="15"/>
        <v>Leslokalen theorie</v>
      </c>
      <c r="J174" s="95" t="s">
        <v>297</v>
      </c>
      <c r="K174" s="116">
        <v>3</v>
      </c>
      <c r="L174" s="115" t="str">
        <f t="shared" si="30"/>
        <v>Harde vloer zonder polymeer beschermlaag, met behandeling</v>
      </c>
      <c r="M174" s="118">
        <v>100</v>
      </c>
      <c r="N174" s="117">
        <f t="shared" si="42"/>
        <v>100</v>
      </c>
      <c r="O174" s="149">
        <f t="shared" si="43"/>
        <v>0</v>
      </c>
      <c r="P174" s="119"/>
      <c r="Q174" s="95" t="s">
        <v>87</v>
      </c>
      <c r="R174" s="95"/>
      <c r="S174" s="95"/>
      <c r="T174" s="95"/>
      <c r="U174" s="119"/>
      <c r="V174" s="114" t="str">
        <f t="shared" si="31"/>
        <v>Les</v>
      </c>
      <c r="W174" s="114" t="str">
        <f t="shared" si="32"/>
        <v>AQL 7%</v>
      </c>
      <c r="X174" s="119"/>
      <c r="Y174" s="101">
        <v>100</v>
      </c>
      <c r="Z174" s="119"/>
      <c r="AA174" s="117">
        <f>IF(H174="nio","_",(N174/Y174)*VLOOKUP(Q174,Aanpassing_frequenties,3,0))*VLOOKUP(Q174,Aanpassing_frequenties,4,0)</f>
        <v>205</v>
      </c>
      <c r="AB174" s="120">
        <f t="shared" si="33"/>
        <v>0</v>
      </c>
      <c r="AC174" s="119"/>
      <c r="AD174" s="117" t="str">
        <f t="shared" si="34"/>
        <v>_</v>
      </c>
      <c r="AE174" s="120" t="str">
        <f t="shared" si="35"/>
        <v>_</v>
      </c>
      <c r="AF174" s="119"/>
      <c r="AG174" s="117" t="str">
        <f t="shared" si="36"/>
        <v>_</v>
      </c>
      <c r="AH174" s="120" t="str">
        <f t="shared" si="37"/>
        <v>_</v>
      </c>
      <c r="AI174" s="119"/>
      <c r="AJ174" s="117" t="str">
        <f t="shared" si="38"/>
        <v>_</v>
      </c>
      <c r="AK174" s="120" t="str">
        <f t="shared" si="39"/>
        <v>_</v>
      </c>
      <c r="AL174" s="119"/>
      <c r="AM174" s="117">
        <f t="shared" si="40"/>
        <v>205</v>
      </c>
      <c r="AN174" s="120">
        <f t="shared" si="41"/>
        <v>0</v>
      </c>
      <c r="AO174" s="119"/>
      <c r="AS174" s="124"/>
    </row>
    <row r="175" spans="1:45">
      <c r="A175" s="7">
        <v>5</v>
      </c>
      <c r="B175" s="114" t="str">
        <f>VLOOKUP(A175,'Overzicht locaties'!C:D,2,0)</f>
        <v>ROC Campusbaan</v>
      </c>
      <c r="C175" s="95" t="s">
        <v>932</v>
      </c>
      <c r="D175" s="6" t="s">
        <v>1276</v>
      </c>
      <c r="E175" s="6"/>
      <c r="F175" s="95" t="s">
        <v>706</v>
      </c>
      <c r="G175" s="95" t="s">
        <v>294</v>
      </c>
      <c r="H175" s="95">
        <v>6</v>
      </c>
      <c r="I175" s="115" t="str">
        <f t="shared" si="15"/>
        <v>Leslokalen theorie</v>
      </c>
      <c r="J175" s="95" t="s">
        <v>297</v>
      </c>
      <c r="K175" s="116">
        <v>3</v>
      </c>
      <c r="L175" s="115" t="str">
        <f t="shared" si="30"/>
        <v>Harde vloer zonder polymeer beschermlaag, met behandeling</v>
      </c>
      <c r="M175" s="118">
        <v>50.1</v>
      </c>
      <c r="N175" s="117">
        <f t="shared" si="42"/>
        <v>50.1</v>
      </c>
      <c r="O175" s="149">
        <f t="shared" si="43"/>
        <v>0</v>
      </c>
      <c r="P175" s="119"/>
      <c r="Q175" s="95" t="s">
        <v>87</v>
      </c>
      <c r="R175" s="95"/>
      <c r="S175" s="95"/>
      <c r="T175" s="95"/>
      <c r="U175" s="119"/>
      <c r="V175" s="114" t="str">
        <f t="shared" si="31"/>
        <v>Les</v>
      </c>
      <c r="W175" s="114" t="str">
        <f t="shared" si="32"/>
        <v>AQL 7%</v>
      </c>
      <c r="X175" s="119"/>
      <c r="Y175" s="101">
        <v>100</v>
      </c>
      <c r="Z175" s="119"/>
      <c r="AA175" s="117">
        <f>IF(H175="nio","_",(N175/Y175)*VLOOKUP(Q175,Aanpassing_frequenties,3,0))*VLOOKUP(Q175,Aanpassing_frequenties,4,0)</f>
        <v>102.705</v>
      </c>
      <c r="AB175" s="120">
        <f t="shared" si="33"/>
        <v>0</v>
      </c>
      <c r="AC175" s="119"/>
      <c r="AD175" s="117" t="str">
        <f t="shared" si="34"/>
        <v>_</v>
      </c>
      <c r="AE175" s="120" t="str">
        <f t="shared" si="35"/>
        <v>_</v>
      </c>
      <c r="AF175" s="119"/>
      <c r="AG175" s="117" t="str">
        <f t="shared" si="36"/>
        <v>_</v>
      </c>
      <c r="AH175" s="120" t="str">
        <f t="shared" si="37"/>
        <v>_</v>
      </c>
      <c r="AI175" s="119"/>
      <c r="AJ175" s="117" t="str">
        <f t="shared" si="38"/>
        <v>_</v>
      </c>
      <c r="AK175" s="120" t="str">
        <f t="shared" si="39"/>
        <v>_</v>
      </c>
      <c r="AL175" s="119"/>
      <c r="AM175" s="117">
        <f t="shared" si="40"/>
        <v>102.705</v>
      </c>
      <c r="AN175" s="120">
        <f t="shared" si="41"/>
        <v>0</v>
      </c>
      <c r="AO175" s="119"/>
      <c r="AS175" s="124"/>
    </row>
    <row r="176" spans="1:45">
      <c r="A176" s="7">
        <v>5</v>
      </c>
      <c r="B176" s="114" t="str">
        <f>VLOOKUP(A176,'Overzicht locaties'!C:D,2,0)</f>
        <v>ROC Campusbaan</v>
      </c>
      <c r="C176" s="95" t="s">
        <v>932</v>
      </c>
      <c r="D176" s="6" t="s">
        <v>1277</v>
      </c>
      <c r="E176" s="6"/>
      <c r="F176" s="95" t="s">
        <v>1003</v>
      </c>
      <c r="G176" s="95" t="s">
        <v>294</v>
      </c>
      <c r="H176" s="95">
        <v>1</v>
      </c>
      <c r="I176" s="115" t="str">
        <f t="shared" si="15"/>
        <v xml:space="preserve">Kantoorruimte / vergaderruimte </v>
      </c>
      <c r="J176" s="95" t="s">
        <v>6</v>
      </c>
      <c r="K176" s="116">
        <v>4</v>
      </c>
      <c r="L176" s="115" t="str">
        <f t="shared" si="30"/>
        <v>Tapijt</v>
      </c>
      <c r="M176" s="118">
        <v>27.2</v>
      </c>
      <c r="N176" s="117">
        <f t="shared" si="42"/>
        <v>27.2</v>
      </c>
      <c r="O176" s="149">
        <f t="shared" si="43"/>
        <v>0</v>
      </c>
      <c r="P176" s="119"/>
      <c r="Q176" s="95" t="s">
        <v>87</v>
      </c>
      <c r="R176" s="95"/>
      <c r="S176" s="95"/>
      <c r="T176" s="95"/>
      <c r="U176" s="119"/>
      <c r="V176" s="114" t="str">
        <f t="shared" si="31"/>
        <v>Bureau</v>
      </c>
      <c r="W176" s="114" t="str">
        <f t="shared" si="32"/>
        <v>AQL 7%</v>
      </c>
      <c r="X176" s="119"/>
      <c r="Y176" s="101">
        <v>100</v>
      </c>
      <c r="Z176" s="119"/>
      <c r="AA176" s="117">
        <f>IF(H176="nio","_",(N176/Y176)*VLOOKUP(Q176,Aanpassing_frequenties,3,0))*VLOOKUP(Q176,Aanpassing_frequenties,4,0)</f>
        <v>55.760000000000005</v>
      </c>
      <c r="AB176" s="120">
        <f t="shared" si="33"/>
        <v>0</v>
      </c>
      <c r="AC176" s="119"/>
      <c r="AD176" s="117" t="str">
        <f t="shared" si="34"/>
        <v>_</v>
      </c>
      <c r="AE176" s="120" t="str">
        <f t="shared" si="35"/>
        <v>_</v>
      </c>
      <c r="AF176" s="119"/>
      <c r="AG176" s="117" t="str">
        <f t="shared" si="36"/>
        <v>_</v>
      </c>
      <c r="AH176" s="120" t="str">
        <f t="shared" si="37"/>
        <v>_</v>
      </c>
      <c r="AI176" s="119"/>
      <c r="AJ176" s="117" t="str">
        <f t="shared" si="38"/>
        <v>_</v>
      </c>
      <c r="AK176" s="120" t="str">
        <f t="shared" si="39"/>
        <v>_</v>
      </c>
      <c r="AL176" s="119"/>
      <c r="AM176" s="117">
        <f t="shared" si="40"/>
        <v>55.760000000000005</v>
      </c>
      <c r="AN176" s="120">
        <f t="shared" si="41"/>
        <v>0</v>
      </c>
      <c r="AO176" s="119"/>
      <c r="AS176" s="124"/>
    </row>
    <row r="177" spans="1:45">
      <c r="A177" s="7">
        <v>5</v>
      </c>
      <c r="B177" s="114" t="str">
        <f>VLOOKUP(A177,'Overzicht locaties'!C:D,2,0)</f>
        <v>ROC Campusbaan</v>
      </c>
      <c r="C177" s="95" t="s">
        <v>932</v>
      </c>
      <c r="D177" s="6" t="s">
        <v>1278</v>
      </c>
      <c r="E177" s="6"/>
      <c r="F177" s="95" t="s">
        <v>137</v>
      </c>
      <c r="G177" s="95" t="s">
        <v>293</v>
      </c>
      <c r="H177" s="95">
        <v>2</v>
      </c>
      <c r="I177" s="115" t="str">
        <f t="shared" si="15"/>
        <v>Sanitaire ruimte</v>
      </c>
      <c r="J177" s="95" t="s">
        <v>795</v>
      </c>
      <c r="K177" s="116">
        <v>3</v>
      </c>
      <c r="L177" s="115" t="str">
        <f t="shared" si="30"/>
        <v>Harde vloer zonder polymeer beschermlaag, met behandeling</v>
      </c>
      <c r="M177" s="118">
        <v>6.8</v>
      </c>
      <c r="N177" s="117">
        <f t="shared" si="42"/>
        <v>6.8</v>
      </c>
      <c r="O177" s="149">
        <f t="shared" si="43"/>
        <v>0</v>
      </c>
      <c r="P177" s="119"/>
      <c r="Q177" s="95" t="s">
        <v>303</v>
      </c>
      <c r="R177" s="95"/>
      <c r="S177" s="95"/>
      <c r="T177" s="95"/>
      <c r="U177" s="119"/>
      <c r="V177" s="114" t="str">
        <f t="shared" si="31"/>
        <v>Sanitair</v>
      </c>
      <c r="W177" s="114" t="str">
        <f t="shared" si="32"/>
        <v>AQL 4%</v>
      </c>
      <c r="X177" s="119"/>
      <c r="Y177" s="101">
        <v>100</v>
      </c>
      <c r="Z177" s="119"/>
      <c r="AA177" s="117">
        <f>IF(H177="nio","_",(N177/Y177)*VLOOKUP(Q177,Aanpassing_frequenties,3,0))*VLOOKUP(Q177,Aanpassing_frequenties,4,0)</f>
        <v>41.82</v>
      </c>
      <c r="AB177" s="120">
        <f t="shared" si="33"/>
        <v>0</v>
      </c>
      <c r="AC177" s="119"/>
      <c r="AD177" s="117" t="str">
        <f t="shared" si="34"/>
        <v>_</v>
      </c>
      <c r="AE177" s="120" t="str">
        <f t="shared" si="35"/>
        <v>_</v>
      </c>
      <c r="AF177" s="119"/>
      <c r="AG177" s="117" t="str">
        <f t="shared" si="36"/>
        <v>_</v>
      </c>
      <c r="AH177" s="120" t="str">
        <f t="shared" si="37"/>
        <v>_</v>
      </c>
      <c r="AI177" s="119"/>
      <c r="AJ177" s="117" t="str">
        <f t="shared" si="38"/>
        <v>_</v>
      </c>
      <c r="AK177" s="120" t="str">
        <f t="shared" si="39"/>
        <v>_</v>
      </c>
      <c r="AL177" s="119"/>
      <c r="AM177" s="117">
        <f t="shared" si="40"/>
        <v>41.82</v>
      </c>
      <c r="AN177" s="120">
        <f t="shared" si="41"/>
        <v>0</v>
      </c>
      <c r="AO177" s="119"/>
      <c r="AS177" s="124"/>
    </row>
    <row r="178" spans="1:45">
      <c r="A178" s="7">
        <v>5</v>
      </c>
      <c r="B178" s="114" t="str">
        <f>VLOOKUP(A178,'Overzicht locaties'!C:D,2,0)</f>
        <v>ROC Campusbaan</v>
      </c>
      <c r="C178" s="95" t="s">
        <v>932</v>
      </c>
      <c r="D178" s="6" t="s">
        <v>1279</v>
      </c>
      <c r="E178" s="6"/>
      <c r="F178" s="95" t="s">
        <v>137</v>
      </c>
      <c r="G178" s="95" t="s">
        <v>293</v>
      </c>
      <c r="H178" s="95">
        <v>2</v>
      </c>
      <c r="I178" s="115" t="str">
        <f t="shared" si="15"/>
        <v>Sanitaire ruimte</v>
      </c>
      <c r="J178" s="95" t="s">
        <v>795</v>
      </c>
      <c r="K178" s="116">
        <v>3</v>
      </c>
      <c r="L178" s="115" t="str">
        <f t="shared" si="30"/>
        <v>Harde vloer zonder polymeer beschermlaag, met behandeling</v>
      </c>
      <c r="M178" s="118">
        <v>6.8</v>
      </c>
      <c r="N178" s="117">
        <f t="shared" si="42"/>
        <v>6.8</v>
      </c>
      <c r="O178" s="149">
        <f t="shared" si="43"/>
        <v>0</v>
      </c>
      <c r="P178" s="119"/>
      <c r="Q178" s="95" t="s">
        <v>303</v>
      </c>
      <c r="R178" s="95"/>
      <c r="S178" s="95"/>
      <c r="T178" s="95"/>
      <c r="U178" s="119"/>
      <c r="V178" s="114" t="str">
        <f t="shared" si="31"/>
        <v>Sanitair</v>
      </c>
      <c r="W178" s="114" t="str">
        <f t="shared" si="32"/>
        <v>AQL 4%</v>
      </c>
      <c r="X178" s="119"/>
      <c r="Y178" s="101">
        <v>100</v>
      </c>
      <c r="Z178" s="119"/>
      <c r="AA178" s="117">
        <f>IF(H178="nio","_",(N178/Y178)*VLOOKUP(Q178,Aanpassing_frequenties,3,0))*VLOOKUP(Q178,Aanpassing_frequenties,4,0)</f>
        <v>41.82</v>
      </c>
      <c r="AB178" s="120">
        <f t="shared" si="33"/>
        <v>0</v>
      </c>
      <c r="AC178" s="119"/>
      <c r="AD178" s="117" t="str">
        <f t="shared" si="34"/>
        <v>_</v>
      </c>
      <c r="AE178" s="120" t="str">
        <f t="shared" si="35"/>
        <v>_</v>
      </c>
      <c r="AF178" s="119"/>
      <c r="AG178" s="117" t="str">
        <f t="shared" si="36"/>
        <v>_</v>
      </c>
      <c r="AH178" s="120" t="str">
        <f t="shared" si="37"/>
        <v>_</v>
      </c>
      <c r="AI178" s="119"/>
      <c r="AJ178" s="117" t="str">
        <f t="shared" si="38"/>
        <v>_</v>
      </c>
      <c r="AK178" s="120" t="str">
        <f t="shared" si="39"/>
        <v>_</v>
      </c>
      <c r="AL178" s="119"/>
      <c r="AM178" s="117">
        <f t="shared" si="40"/>
        <v>41.82</v>
      </c>
      <c r="AN178" s="120">
        <f t="shared" si="41"/>
        <v>0</v>
      </c>
      <c r="AO178" s="119"/>
      <c r="AS178" s="124"/>
    </row>
    <row r="179" spans="1:45">
      <c r="A179" s="7">
        <v>5</v>
      </c>
      <c r="B179" s="114" t="str">
        <f>VLOOKUP(A179,'Overzicht locaties'!C:D,2,0)</f>
        <v>ROC Campusbaan</v>
      </c>
      <c r="C179" s="95" t="s">
        <v>932</v>
      </c>
      <c r="D179" s="6" t="s">
        <v>1280</v>
      </c>
      <c r="E179" s="6"/>
      <c r="F179" s="95" t="s">
        <v>1004</v>
      </c>
      <c r="G179" s="95" t="s">
        <v>293</v>
      </c>
      <c r="H179" s="95">
        <v>3</v>
      </c>
      <c r="I179" s="115" t="str">
        <f t="shared" si="15"/>
        <v>Verkeersruimte / Garderobe / Wachtruimte</v>
      </c>
      <c r="J179" s="95" t="s">
        <v>297</v>
      </c>
      <c r="K179" s="116">
        <v>3</v>
      </c>
      <c r="L179" s="115" t="str">
        <f t="shared" si="30"/>
        <v>Harde vloer zonder polymeer beschermlaag, met behandeling</v>
      </c>
      <c r="M179" s="118">
        <v>96.7</v>
      </c>
      <c r="N179" s="117">
        <f t="shared" si="42"/>
        <v>96.7</v>
      </c>
      <c r="O179" s="149">
        <f t="shared" si="43"/>
        <v>0</v>
      </c>
      <c r="P179" s="119"/>
      <c r="Q179" s="95" t="s">
        <v>87</v>
      </c>
      <c r="R179" s="95"/>
      <c r="S179" s="95"/>
      <c r="T179" s="95"/>
      <c r="U179" s="119"/>
      <c r="V179" s="114" t="str">
        <f t="shared" si="31"/>
        <v>Verkeer</v>
      </c>
      <c r="W179" s="114" t="str">
        <f t="shared" si="32"/>
        <v>AQL 7%</v>
      </c>
      <c r="X179" s="119"/>
      <c r="Y179" s="101">
        <v>100</v>
      </c>
      <c r="Z179" s="119"/>
      <c r="AA179" s="117">
        <f>IF(H179="nio","_",(N179/Y179)*VLOOKUP(Q179,Aanpassing_frequenties,3,0))*VLOOKUP(Q179,Aanpassing_frequenties,4,0)</f>
        <v>198.23500000000001</v>
      </c>
      <c r="AB179" s="120">
        <f t="shared" si="33"/>
        <v>0</v>
      </c>
      <c r="AC179" s="119"/>
      <c r="AD179" s="117" t="str">
        <f t="shared" si="34"/>
        <v>_</v>
      </c>
      <c r="AE179" s="120" t="str">
        <f t="shared" si="35"/>
        <v>_</v>
      </c>
      <c r="AF179" s="119"/>
      <c r="AG179" s="117" t="str">
        <f t="shared" si="36"/>
        <v>_</v>
      </c>
      <c r="AH179" s="120" t="str">
        <f t="shared" si="37"/>
        <v>_</v>
      </c>
      <c r="AI179" s="119"/>
      <c r="AJ179" s="117" t="str">
        <f t="shared" si="38"/>
        <v>_</v>
      </c>
      <c r="AK179" s="120" t="str">
        <f t="shared" si="39"/>
        <v>_</v>
      </c>
      <c r="AL179" s="119"/>
      <c r="AM179" s="117">
        <f t="shared" si="40"/>
        <v>198.23500000000001</v>
      </c>
      <c r="AN179" s="120">
        <f t="shared" si="41"/>
        <v>0</v>
      </c>
      <c r="AO179" s="119"/>
      <c r="AS179" s="124"/>
    </row>
    <row r="180" spans="1:45">
      <c r="A180" s="7">
        <v>5</v>
      </c>
      <c r="B180" s="114" t="str">
        <f>VLOOKUP(A180,'Overzicht locaties'!C:D,2,0)</f>
        <v>ROC Campusbaan</v>
      </c>
      <c r="C180" s="95" t="s">
        <v>932</v>
      </c>
      <c r="D180" s="6" t="s">
        <v>1281</v>
      </c>
      <c r="E180" s="6"/>
      <c r="F180" s="95" t="s">
        <v>1005</v>
      </c>
      <c r="G180" s="95" t="s">
        <v>293</v>
      </c>
      <c r="H180" s="95">
        <v>3</v>
      </c>
      <c r="I180" s="115" t="str">
        <f t="shared" si="15"/>
        <v>Verkeersruimte / Garderobe / Wachtruimte</v>
      </c>
      <c r="J180" s="95" t="s">
        <v>297</v>
      </c>
      <c r="K180" s="116">
        <v>3</v>
      </c>
      <c r="L180" s="115" t="str">
        <f t="shared" si="30"/>
        <v>Harde vloer zonder polymeer beschermlaag, met behandeling</v>
      </c>
      <c r="M180" s="118">
        <v>8</v>
      </c>
      <c r="N180" s="117">
        <f t="shared" si="42"/>
        <v>8</v>
      </c>
      <c r="O180" s="149">
        <f t="shared" si="43"/>
        <v>0</v>
      </c>
      <c r="P180" s="119"/>
      <c r="Q180" s="95" t="s">
        <v>87</v>
      </c>
      <c r="R180" s="95"/>
      <c r="S180" s="95"/>
      <c r="T180" s="95"/>
      <c r="U180" s="119"/>
      <c r="V180" s="114" t="str">
        <f t="shared" si="31"/>
        <v>Verkeer</v>
      </c>
      <c r="W180" s="114" t="str">
        <f t="shared" si="32"/>
        <v>AQL 7%</v>
      </c>
      <c r="X180" s="119"/>
      <c r="Y180" s="101">
        <v>100</v>
      </c>
      <c r="Z180" s="119"/>
      <c r="AA180" s="117">
        <f>IF(H180="nio","_",(N180/Y180)*VLOOKUP(Q180,Aanpassing_frequenties,3,0))*VLOOKUP(Q180,Aanpassing_frequenties,4,0)</f>
        <v>16.399999999999999</v>
      </c>
      <c r="AB180" s="120">
        <f t="shared" si="33"/>
        <v>0</v>
      </c>
      <c r="AC180" s="119"/>
      <c r="AD180" s="117" t="str">
        <f t="shared" si="34"/>
        <v>_</v>
      </c>
      <c r="AE180" s="120" t="str">
        <f t="shared" si="35"/>
        <v>_</v>
      </c>
      <c r="AF180" s="119"/>
      <c r="AG180" s="117" t="str">
        <f t="shared" si="36"/>
        <v>_</v>
      </c>
      <c r="AH180" s="120" t="str">
        <f t="shared" si="37"/>
        <v>_</v>
      </c>
      <c r="AI180" s="119"/>
      <c r="AJ180" s="117" t="str">
        <f t="shared" si="38"/>
        <v>_</v>
      </c>
      <c r="AK180" s="120" t="str">
        <f t="shared" si="39"/>
        <v>_</v>
      </c>
      <c r="AL180" s="119"/>
      <c r="AM180" s="117">
        <f t="shared" si="40"/>
        <v>16.399999999999999</v>
      </c>
      <c r="AN180" s="120">
        <f t="shared" si="41"/>
        <v>0</v>
      </c>
      <c r="AO180" s="119"/>
      <c r="AS180" s="124"/>
    </row>
    <row r="181" spans="1:45">
      <c r="A181" s="7">
        <v>5</v>
      </c>
      <c r="B181" s="114" t="str">
        <f>VLOOKUP(A181,'Overzicht locaties'!C:D,2,0)</f>
        <v>ROC Campusbaan</v>
      </c>
      <c r="C181" s="95" t="s">
        <v>932</v>
      </c>
      <c r="D181" s="6" t="s">
        <v>1282</v>
      </c>
      <c r="E181" s="6"/>
      <c r="F181" s="95" t="s">
        <v>1005</v>
      </c>
      <c r="G181" s="95" t="s">
        <v>293</v>
      </c>
      <c r="H181" s="95">
        <v>3</v>
      </c>
      <c r="I181" s="115" t="str">
        <f t="shared" si="15"/>
        <v>Verkeersruimte / Garderobe / Wachtruimte</v>
      </c>
      <c r="J181" s="95" t="s">
        <v>297</v>
      </c>
      <c r="K181" s="116">
        <v>3</v>
      </c>
      <c r="L181" s="115" t="str">
        <f t="shared" si="30"/>
        <v>Harde vloer zonder polymeer beschermlaag, met behandeling</v>
      </c>
      <c r="M181" s="118">
        <v>8</v>
      </c>
      <c r="N181" s="117">
        <f t="shared" si="42"/>
        <v>8</v>
      </c>
      <c r="O181" s="149">
        <f t="shared" si="43"/>
        <v>0</v>
      </c>
      <c r="P181" s="119"/>
      <c r="Q181" s="95" t="s">
        <v>87</v>
      </c>
      <c r="R181" s="95"/>
      <c r="S181" s="95"/>
      <c r="T181" s="95"/>
      <c r="U181" s="119"/>
      <c r="V181" s="114" t="str">
        <f t="shared" si="31"/>
        <v>Verkeer</v>
      </c>
      <c r="W181" s="114" t="str">
        <f t="shared" si="32"/>
        <v>AQL 7%</v>
      </c>
      <c r="X181" s="119"/>
      <c r="Y181" s="101">
        <v>100</v>
      </c>
      <c r="Z181" s="119"/>
      <c r="AA181" s="117">
        <f>IF(H181="nio","_",(N181/Y181)*VLOOKUP(Q181,Aanpassing_frequenties,3,0))*VLOOKUP(Q181,Aanpassing_frequenties,4,0)</f>
        <v>16.399999999999999</v>
      </c>
      <c r="AB181" s="120">
        <f t="shared" si="33"/>
        <v>0</v>
      </c>
      <c r="AC181" s="119"/>
      <c r="AD181" s="117" t="str">
        <f t="shared" si="34"/>
        <v>_</v>
      </c>
      <c r="AE181" s="120" t="str">
        <f t="shared" si="35"/>
        <v>_</v>
      </c>
      <c r="AF181" s="119"/>
      <c r="AG181" s="117" t="str">
        <f t="shared" si="36"/>
        <v>_</v>
      </c>
      <c r="AH181" s="120" t="str">
        <f t="shared" si="37"/>
        <v>_</v>
      </c>
      <c r="AI181" s="119"/>
      <c r="AJ181" s="117" t="str">
        <f t="shared" si="38"/>
        <v>_</v>
      </c>
      <c r="AK181" s="120" t="str">
        <f t="shared" si="39"/>
        <v>_</v>
      </c>
      <c r="AL181" s="119"/>
      <c r="AM181" s="117">
        <f t="shared" si="40"/>
        <v>16.399999999999999</v>
      </c>
      <c r="AN181" s="120">
        <f t="shared" si="41"/>
        <v>0</v>
      </c>
      <c r="AO181" s="119"/>
      <c r="AS181" s="124"/>
    </row>
    <row r="182" spans="1:45">
      <c r="A182" s="7">
        <v>5</v>
      </c>
      <c r="B182" s="114" t="str">
        <f>VLOOKUP(A182,'Overzicht locaties'!C:D,2,0)</f>
        <v>ROC Campusbaan</v>
      </c>
      <c r="C182" s="95" t="s">
        <v>932</v>
      </c>
      <c r="D182" s="6" t="s">
        <v>1283</v>
      </c>
      <c r="E182" s="6"/>
      <c r="F182" s="95" t="s">
        <v>955</v>
      </c>
      <c r="G182" s="95" t="s">
        <v>294</v>
      </c>
      <c r="H182" s="95">
        <v>1</v>
      </c>
      <c r="I182" s="115" t="str">
        <f t="shared" si="15"/>
        <v xml:space="preserve">Kantoorruimte / vergaderruimte </v>
      </c>
      <c r="J182" s="95" t="s">
        <v>6</v>
      </c>
      <c r="K182" s="116">
        <v>4</v>
      </c>
      <c r="L182" s="115" t="str">
        <f t="shared" si="30"/>
        <v>Tapijt</v>
      </c>
      <c r="M182" s="118">
        <v>44</v>
      </c>
      <c r="N182" s="117">
        <f t="shared" si="42"/>
        <v>44</v>
      </c>
      <c r="O182" s="149">
        <f t="shared" si="43"/>
        <v>0</v>
      </c>
      <c r="P182" s="119"/>
      <c r="Q182" s="95" t="s">
        <v>87</v>
      </c>
      <c r="R182" s="95"/>
      <c r="S182" s="95"/>
      <c r="T182" s="95"/>
      <c r="U182" s="119"/>
      <c r="V182" s="114" t="str">
        <f t="shared" si="31"/>
        <v>Bureau</v>
      </c>
      <c r="W182" s="114" t="str">
        <f t="shared" si="32"/>
        <v>AQL 7%</v>
      </c>
      <c r="X182" s="119"/>
      <c r="Y182" s="101">
        <v>100</v>
      </c>
      <c r="Z182" s="119"/>
      <c r="AA182" s="117">
        <f>IF(H182="nio","_",(N182/Y182)*VLOOKUP(Q182,Aanpassing_frequenties,3,0))*VLOOKUP(Q182,Aanpassing_frequenties,4,0)</f>
        <v>90.2</v>
      </c>
      <c r="AB182" s="120">
        <f t="shared" si="33"/>
        <v>0</v>
      </c>
      <c r="AC182" s="119"/>
      <c r="AD182" s="117" t="str">
        <f t="shared" si="34"/>
        <v>_</v>
      </c>
      <c r="AE182" s="120" t="str">
        <f t="shared" si="35"/>
        <v>_</v>
      </c>
      <c r="AF182" s="119"/>
      <c r="AG182" s="117" t="str">
        <f t="shared" si="36"/>
        <v>_</v>
      </c>
      <c r="AH182" s="120" t="str">
        <f t="shared" si="37"/>
        <v>_</v>
      </c>
      <c r="AI182" s="119"/>
      <c r="AJ182" s="117" t="str">
        <f t="shared" si="38"/>
        <v>_</v>
      </c>
      <c r="AK182" s="120" t="str">
        <f t="shared" si="39"/>
        <v>_</v>
      </c>
      <c r="AL182" s="119"/>
      <c r="AM182" s="117">
        <f t="shared" si="40"/>
        <v>90.2</v>
      </c>
      <c r="AN182" s="120">
        <f t="shared" si="41"/>
        <v>0</v>
      </c>
      <c r="AO182" s="119"/>
      <c r="AS182" s="124"/>
    </row>
    <row r="183" spans="1:45">
      <c r="A183" s="7">
        <v>5</v>
      </c>
      <c r="B183" s="114" t="str">
        <f>VLOOKUP(A183,'Overzicht locaties'!C:D,2,0)</f>
        <v>ROC Campusbaan</v>
      </c>
      <c r="C183" s="95" t="s">
        <v>932</v>
      </c>
      <c r="D183" s="6" t="s">
        <v>1284</v>
      </c>
      <c r="E183" s="6"/>
      <c r="F183" s="95" t="s">
        <v>1006</v>
      </c>
      <c r="G183" s="95" t="s">
        <v>294</v>
      </c>
      <c r="H183" s="95">
        <v>1</v>
      </c>
      <c r="I183" s="115" t="str">
        <f t="shared" si="15"/>
        <v xml:space="preserve">Kantoorruimte / vergaderruimte </v>
      </c>
      <c r="J183" s="95" t="s">
        <v>6</v>
      </c>
      <c r="K183" s="116">
        <v>4</v>
      </c>
      <c r="L183" s="115" t="str">
        <f t="shared" si="30"/>
        <v>Tapijt</v>
      </c>
      <c r="M183" s="118">
        <v>20</v>
      </c>
      <c r="N183" s="117">
        <f t="shared" si="42"/>
        <v>20</v>
      </c>
      <c r="O183" s="149">
        <f t="shared" si="43"/>
        <v>0</v>
      </c>
      <c r="P183" s="119"/>
      <c r="Q183" s="95" t="s">
        <v>87</v>
      </c>
      <c r="R183" s="95"/>
      <c r="S183" s="95"/>
      <c r="T183" s="95"/>
      <c r="U183" s="119"/>
      <c r="V183" s="114" t="str">
        <f t="shared" si="31"/>
        <v>Bureau</v>
      </c>
      <c r="W183" s="114" t="str">
        <f t="shared" si="32"/>
        <v>AQL 7%</v>
      </c>
      <c r="X183" s="119"/>
      <c r="Y183" s="101">
        <v>100</v>
      </c>
      <c r="Z183" s="119"/>
      <c r="AA183" s="117">
        <f>IF(H183="nio","_",(N183/Y183)*VLOOKUP(Q183,Aanpassing_frequenties,3,0))*VLOOKUP(Q183,Aanpassing_frequenties,4,0)</f>
        <v>41</v>
      </c>
      <c r="AB183" s="120">
        <f t="shared" si="33"/>
        <v>0</v>
      </c>
      <c r="AC183" s="119"/>
      <c r="AD183" s="117" t="str">
        <f t="shared" si="34"/>
        <v>_</v>
      </c>
      <c r="AE183" s="120" t="str">
        <f t="shared" si="35"/>
        <v>_</v>
      </c>
      <c r="AF183" s="119"/>
      <c r="AG183" s="117" t="str">
        <f t="shared" si="36"/>
        <v>_</v>
      </c>
      <c r="AH183" s="120" t="str">
        <f t="shared" si="37"/>
        <v>_</v>
      </c>
      <c r="AI183" s="119"/>
      <c r="AJ183" s="117" t="str">
        <f t="shared" si="38"/>
        <v>_</v>
      </c>
      <c r="AK183" s="120" t="str">
        <f t="shared" si="39"/>
        <v>_</v>
      </c>
      <c r="AL183" s="119"/>
      <c r="AM183" s="117">
        <f t="shared" si="40"/>
        <v>41</v>
      </c>
      <c r="AN183" s="120">
        <f t="shared" si="41"/>
        <v>0</v>
      </c>
      <c r="AO183" s="119"/>
      <c r="AS183" s="124"/>
    </row>
    <row r="184" spans="1:45">
      <c r="A184" s="7">
        <v>5</v>
      </c>
      <c r="B184" s="114" t="str">
        <f>VLOOKUP(A184,'Overzicht locaties'!C:D,2,0)</f>
        <v>ROC Campusbaan</v>
      </c>
      <c r="C184" s="95" t="s">
        <v>932</v>
      </c>
      <c r="D184" s="6" t="s">
        <v>1285</v>
      </c>
      <c r="E184" s="6"/>
      <c r="F184" s="95" t="s">
        <v>159</v>
      </c>
      <c r="G184" s="95" t="s">
        <v>294</v>
      </c>
      <c r="H184" s="95">
        <v>1</v>
      </c>
      <c r="I184" s="115" t="str">
        <f t="shared" si="15"/>
        <v xml:space="preserve">Kantoorruimte / vergaderruimte </v>
      </c>
      <c r="J184" s="95" t="s">
        <v>6</v>
      </c>
      <c r="K184" s="116">
        <v>4</v>
      </c>
      <c r="L184" s="115" t="str">
        <f t="shared" si="30"/>
        <v>Tapijt</v>
      </c>
      <c r="M184" s="118">
        <v>69</v>
      </c>
      <c r="N184" s="117">
        <f t="shared" si="42"/>
        <v>69</v>
      </c>
      <c r="O184" s="149">
        <f t="shared" si="43"/>
        <v>0</v>
      </c>
      <c r="P184" s="119"/>
      <c r="Q184" s="95" t="s">
        <v>87</v>
      </c>
      <c r="R184" s="95"/>
      <c r="S184" s="95"/>
      <c r="T184" s="95"/>
      <c r="U184" s="119"/>
      <c r="V184" s="114" t="str">
        <f t="shared" si="31"/>
        <v>Bureau</v>
      </c>
      <c r="W184" s="114" t="str">
        <f t="shared" si="32"/>
        <v>AQL 7%</v>
      </c>
      <c r="X184" s="119"/>
      <c r="Y184" s="101">
        <v>100</v>
      </c>
      <c r="Z184" s="119"/>
      <c r="AA184" s="117">
        <f>IF(H184="nio","_",(N184/Y184)*VLOOKUP(Q184,Aanpassing_frequenties,3,0))*VLOOKUP(Q184,Aanpassing_frequenties,4,0)</f>
        <v>141.44999999999999</v>
      </c>
      <c r="AB184" s="120">
        <f t="shared" si="33"/>
        <v>0</v>
      </c>
      <c r="AC184" s="119"/>
      <c r="AD184" s="117" t="str">
        <f t="shared" si="34"/>
        <v>_</v>
      </c>
      <c r="AE184" s="120" t="str">
        <f t="shared" si="35"/>
        <v>_</v>
      </c>
      <c r="AF184" s="119"/>
      <c r="AG184" s="117" t="str">
        <f t="shared" si="36"/>
        <v>_</v>
      </c>
      <c r="AH184" s="120" t="str">
        <f t="shared" si="37"/>
        <v>_</v>
      </c>
      <c r="AI184" s="119"/>
      <c r="AJ184" s="117" t="str">
        <f t="shared" si="38"/>
        <v>_</v>
      </c>
      <c r="AK184" s="120" t="str">
        <f t="shared" si="39"/>
        <v>_</v>
      </c>
      <c r="AL184" s="119"/>
      <c r="AM184" s="117">
        <f t="shared" si="40"/>
        <v>141.44999999999999</v>
      </c>
      <c r="AN184" s="120">
        <f t="shared" si="41"/>
        <v>0</v>
      </c>
      <c r="AO184" s="119"/>
      <c r="AS184" s="124"/>
    </row>
    <row r="185" spans="1:45">
      <c r="A185" s="7">
        <v>5</v>
      </c>
      <c r="B185" s="114" t="str">
        <f>VLOOKUP(A185,'Overzicht locaties'!C:D,2,0)</f>
        <v>ROC Campusbaan</v>
      </c>
      <c r="C185" s="95" t="s">
        <v>932</v>
      </c>
      <c r="D185" s="6" t="s">
        <v>1286</v>
      </c>
      <c r="E185" s="6"/>
      <c r="F185" s="95" t="s">
        <v>159</v>
      </c>
      <c r="G185" s="95" t="s">
        <v>294</v>
      </c>
      <c r="H185" s="95">
        <v>1</v>
      </c>
      <c r="I185" s="115" t="str">
        <f t="shared" si="15"/>
        <v xml:space="preserve">Kantoorruimte / vergaderruimte </v>
      </c>
      <c r="J185" s="95" t="s">
        <v>6</v>
      </c>
      <c r="K185" s="116">
        <v>4</v>
      </c>
      <c r="L185" s="115" t="str">
        <f t="shared" si="30"/>
        <v>Tapijt</v>
      </c>
      <c r="M185" s="118">
        <v>20</v>
      </c>
      <c r="N185" s="117">
        <f t="shared" si="42"/>
        <v>20</v>
      </c>
      <c r="O185" s="149">
        <f t="shared" si="43"/>
        <v>0</v>
      </c>
      <c r="P185" s="119"/>
      <c r="Q185" s="95" t="s">
        <v>87</v>
      </c>
      <c r="R185" s="95"/>
      <c r="S185" s="95"/>
      <c r="T185" s="95"/>
      <c r="U185" s="119"/>
      <c r="V185" s="114" t="str">
        <f t="shared" si="31"/>
        <v>Bureau</v>
      </c>
      <c r="W185" s="114" t="str">
        <f t="shared" si="32"/>
        <v>AQL 7%</v>
      </c>
      <c r="X185" s="119"/>
      <c r="Y185" s="101">
        <v>100</v>
      </c>
      <c r="Z185" s="119"/>
      <c r="AA185" s="117">
        <f>IF(H185="nio","_",(N185/Y185)*VLOOKUP(Q185,Aanpassing_frequenties,3,0))*VLOOKUP(Q185,Aanpassing_frequenties,4,0)</f>
        <v>41</v>
      </c>
      <c r="AB185" s="120">
        <f t="shared" si="33"/>
        <v>0</v>
      </c>
      <c r="AC185" s="119"/>
      <c r="AD185" s="117" t="str">
        <f t="shared" si="34"/>
        <v>_</v>
      </c>
      <c r="AE185" s="120" t="str">
        <f t="shared" si="35"/>
        <v>_</v>
      </c>
      <c r="AF185" s="119"/>
      <c r="AG185" s="117" t="str">
        <f t="shared" si="36"/>
        <v>_</v>
      </c>
      <c r="AH185" s="120" t="str">
        <f t="shared" si="37"/>
        <v>_</v>
      </c>
      <c r="AI185" s="119"/>
      <c r="AJ185" s="117" t="str">
        <f t="shared" si="38"/>
        <v>_</v>
      </c>
      <c r="AK185" s="120" t="str">
        <f t="shared" si="39"/>
        <v>_</v>
      </c>
      <c r="AL185" s="119"/>
      <c r="AM185" s="117">
        <f t="shared" si="40"/>
        <v>41</v>
      </c>
      <c r="AN185" s="120">
        <f t="shared" si="41"/>
        <v>0</v>
      </c>
      <c r="AO185" s="119"/>
      <c r="AS185" s="124"/>
    </row>
    <row r="186" spans="1:45">
      <c r="A186" s="7">
        <v>5</v>
      </c>
      <c r="B186" s="114" t="str">
        <f>VLOOKUP(A186,'Overzicht locaties'!C:D,2,0)</f>
        <v>ROC Campusbaan</v>
      </c>
      <c r="C186" s="95" t="s">
        <v>932</v>
      </c>
      <c r="D186" s="6" t="s">
        <v>1287</v>
      </c>
      <c r="E186" s="6"/>
      <c r="F186" s="95" t="s">
        <v>706</v>
      </c>
      <c r="G186" s="95" t="s">
        <v>294</v>
      </c>
      <c r="H186" s="95">
        <v>6</v>
      </c>
      <c r="I186" s="115" t="str">
        <f t="shared" si="15"/>
        <v>Leslokalen theorie</v>
      </c>
      <c r="J186" s="95" t="s">
        <v>297</v>
      </c>
      <c r="K186" s="116">
        <v>3</v>
      </c>
      <c r="L186" s="115" t="str">
        <f t="shared" si="30"/>
        <v>Harde vloer zonder polymeer beschermlaag, met behandeling</v>
      </c>
      <c r="M186" s="118">
        <v>59</v>
      </c>
      <c r="N186" s="117">
        <f t="shared" si="42"/>
        <v>59</v>
      </c>
      <c r="O186" s="149">
        <f t="shared" si="43"/>
        <v>0</v>
      </c>
      <c r="P186" s="119"/>
      <c r="Q186" s="95" t="s">
        <v>87</v>
      </c>
      <c r="R186" s="95"/>
      <c r="S186" s="95"/>
      <c r="T186" s="95"/>
      <c r="U186" s="119"/>
      <c r="V186" s="114" t="str">
        <f t="shared" si="31"/>
        <v>Les</v>
      </c>
      <c r="W186" s="114" t="str">
        <f t="shared" si="32"/>
        <v>AQL 7%</v>
      </c>
      <c r="X186" s="119"/>
      <c r="Y186" s="101">
        <v>100</v>
      </c>
      <c r="Z186" s="119"/>
      <c r="AA186" s="117">
        <f>IF(H186="nio","_",(N186/Y186)*VLOOKUP(Q186,Aanpassing_frequenties,3,0))*VLOOKUP(Q186,Aanpassing_frequenties,4,0)</f>
        <v>120.94999999999999</v>
      </c>
      <c r="AB186" s="120">
        <f t="shared" si="33"/>
        <v>0</v>
      </c>
      <c r="AC186" s="119"/>
      <c r="AD186" s="117" t="str">
        <f t="shared" si="34"/>
        <v>_</v>
      </c>
      <c r="AE186" s="120" t="str">
        <f t="shared" si="35"/>
        <v>_</v>
      </c>
      <c r="AF186" s="119"/>
      <c r="AG186" s="117" t="str">
        <f t="shared" si="36"/>
        <v>_</v>
      </c>
      <c r="AH186" s="120" t="str">
        <f t="shared" si="37"/>
        <v>_</v>
      </c>
      <c r="AI186" s="119"/>
      <c r="AJ186" s="117" t="str">
        <f t="shared" si="38"/>
        <v>_</v>
      </c>
      <c r="AK186" s="120" t="str">
        <f t="shared" si="39"/>
        <v>_</v>
      </c>
      <c r="AL186" s="119"/>
      <c r="AM186" s="117">
        <f t="shared" si="40"/>
        <v>120.94999999999999</v>
      </c>
      <c r="AN186" s="120">
        <f t="shared" si="41"/>
        <v>0</v>
      </c>
      <c r="AO186" s="119"/>
      <c r="AS186" s="124"/>
    </row>
    <row r="187" spans="1:45">
      <c r="A187" s="7">
        <v>5</v>
      </c>
      <c r="B187" s="114" t="str">
        <f>VLOOKUP(A187,'Overzicht locaties'!C:D,2,0)</f>
        <v>ROC Campusbaan</v>
      </c>
      <c r="C187" s="95" t="s">
        <v>932</v>
      </c>
      <c r="D187" s="6" t="s">
        <v>1288</v>
      </c>
      <c r="E187" s="6"/>
      <c r="F187" s="95" t="s">
        <v>174</v>
      </c>
      <c r="G187" s="95" t="s">
        <v>294</v>
      </c>
      <c r="H187" s="95">
        <v>1</v>
      </c>
      <c r="I187" s="115" t="str">
        <f t="shared" si="15"/>
        <v xml:space="preserve">Kantoorruimte / vergaderruimte </v>
      </c>
      <c r="J187" s="95" t="s">
        <v>6</v>
      </c>
      <c r="K187" s="116">
        <v>4</v>
      </c>
      <c r="L187" s="115" t="str">
        <f t="shared" si="30"/>
        <v>Tapijt</v>
      </c>
      <c r="M187" s="118">
        <v>15.5</v>
      </c>
      <c r="N187" s="117">
        <f t="shared" si="42"/>
        <v>15.5</v>
      </c>
      <c r="O187" s="149">
        <f t="shared" si="43"/>
        <v>0</v>
      </c>
      <c r="P187" s="119"/>
      <c r="Q187" s="95" t="s">
        <v>87</v>
      </c>
      <c r="R187" s="95"/>
      <c r="S187" s="95"/>
      <c r="T187" s="95"/>
      <c r="U187" s="119"/>
      <c r="V187" s="114" t="str">
        <f t="shared" si="31"/>
        <v>Bureau</v>
      </c>
      <c r="W187" s="114" t="str">
        <f t="shared" si="32"/>
        <v>AQL 7%</v>
      </c>
      <c r="X187" s="119"/>
      <c r="Y187" s="101">
        <v>100</v>
      </c>
      <c r="Z187" s="119"/>
      <c r="AA187" s="117">
        <f>IF(H187="nio","_",(N187/Y187)*VLOOKUP(Q187,Aanpassing_frequenties,3,0))*VLOOKUP(Q187,Aanpassing_frequenties,4,0)</f>
        <v>31.774999999999999</v>
      </c>
      <c r="AB187" s="120">
        <f t="shared" si="33"/>
        <v>0</v>
      </c>
      <c r="AC187" s="119"/>
      <c r="AD187" s="117" t="str">
        <f t="shared" si="34"/>
        <v>_</v>
      </c>
      <c r="AE187" s="120" t="str">
        <f t="shared" si="35"/>
        <v>_</v>
      </c>
      <c r="AF187" s="119"/>
      <c r="AG187" s="117" t="str">
        <f t="shared" si="36"/>
        <v>_</v>
      </c>
      <c r="AH187" s="120" t="str">
        <f t="shared" si="37"/>
        <v>_</v>
      </c>
      <c r="AI187" s="119"/>
      <c r="AJ187" s="117" t="str">
        <f t="shared" si="38"/>
        <v>_</v>
      </c>
      <c r="AK187" s="120" t="str">
        <f t="shared" si="39"/>
        <v>_</v>
      </c>
      <c r="AL187" s="119"/>
      <c r="AM187" s="117">
        <f t="shared" si="40"/>
        <v>31.774999999999999</v>
      </c>
      <c r="AN187" s="120">
        <f t="shared" si="41"/>
        <v>0</v>
      </c>
      <c r="AO187" s="119"/>
      <c r="AS187" s="124"/>
    </row>
    <row r="188" spans="1:45">
      <c r="A188" s="7">
        <v>5</v>
      </c>
      <c r="B188" s="114" t="str">
        <f>VLOOKUP(A188,'Overzicht locaties'!C:D,2,0)</f>
        <v>ROC Campusbaan</v>
      </c>
      <c r="C188" s="95" t="s">
        <v>932</v>
      </c>
      <c r="D188" s="6" t="s">
        <v>1289</v>
      </c>
      <c r="E188" s="6"/>
      <c r="F188" s="95" t="s">
        <v>174</v>
      </c>
      <c r="G188" s="95" t="s">
        <v>294</v>
      </c>
      <c r="H188" s="95">
        <v>1</v>
      </c>
      <c r="I188" s="115" t="str">
        <f t="shared" si="15"/>
        <v xml:space="preserve">Kantoorruimte / vergaderruimte </v>
      </c>
      <c r="J188" s="95" t="s">
        <v>6</v>
      </c>
      <c r="K188" s="116">
        <v>4</v>
      </c>
      <c r="L188" s="115" t="str">
        <f t="shared" si="30"/>
        <v>Tapijt</v>
      </c>
      <c r="M188" s="118">
        <v>34</v>
      </c>
      <c r="N188" s="117">
        <f t="shared" si="42"/>
        <v>34</v>
      </c>
      <c r="O188" s="149">
        <f t="shared" si="43"/>
        <v>0</v>
      </c>
      <c r="P188" s="119"/>
      <c r="Q188" s="95" t="s">
        <v>87</v>
      </c>
      <c r="R188" s="95"/>
      <c r="S188" s="95"/>
      <c r="T188" s="95"/>
      <c r="U188" s="119"/>
      <c r="V188" s="114" t="str">
        <f t="shared" si="31"/>
        <v>Bureau</v>
      </c>
      <c r="W188" s="114" t="str">
        <f t="shared" si="32"/>
        <v>AQL 7%</v>
      </c>
      <c r="X188" s="119"/>
      <c r="Y188" s="101">
        <v>100</v>
      </c>
      <c r="Z188" s="119"/>
      <c r="AA188" s="117">
        <f>IF(H188="nio","_",(N188/Y188)*VLOOKUP(Q188,Aanpassing_frequenties,3,0))*VLOOKUP(Q188,Aanpassing_frequenties,4,0)</f>
        <v>69.7</v>
      </c>
      <c r="AB188" s="120">
        <f t="shared" si="33"/>
        <v>0</v>
      </c>
      <c r="AC188" s="119"/>
      <c r="AD188" s="117" t="str">
        <f t="shared" si="34"/>
        <v>_</v>
      </c>
      <c r="AE188" s="120" t="str">
        <f t="shared" si="35"/>
        <v>_</v>
      </c>
      <c r="AF188" s="119"/>
      <c r="AG188" s="117" t="str">
        <f t="shared" si="36"/>
        <v>_</v>
      </c>
      <c r="AH188" s="120" t="str">
        <f t="shared" si="37"/>
        <v>_</v>
      </c>
      <c r="AI188" s="119"/>
      <c r="AJ188" s="117" t="str">
        <f t="shared" si="38"/>
        <v>_</v>
      </c>
      <c r="AK188" s="120" t="str">
        <f t="shared" si="39"/>
        <v>_</v>
      </c>
      <c r="AL188" s="119"/>
      <c r="AM188" s="117">
        <f t="shared" si="40"/>
        <v>69.7</v>
      </c>
      <c r="AN188" s="120">
        <f t="shared" si="41"/>
        <v>0</v>
      </c>
      <c r="AO188" s="119"/>
      <c r="AS188" s="124"/>
    </row>
    <row r="189" spans="1:45">
      <c r="A189" s="7">
        <v>5</v>
      </c>
      <c r="B189" s="114" t="str">
        <f>VLOOKUP(A189,'Overzicht locaties'!C:D,2,0)</f>
        <v>ROC Campusbaan</v>
      </c>
      <c r="C189" s="95" t="s">
        <v>932</v>
      </c>
      <c r="D189" s="6" t="s">
        <v>1290</v>
      </c>
      <c r="E189" s="6"/>
      <c r="F189" s="95" t="s">
        <v>137</v>
      </c>
      <c r="G189" s="95" t="s">
        <v>293</v>
      </c>
      <c r="H189" s="95">
        <v>2</v>
      </c>
      <c r="I189" s="115" t="str">
        <f t="shared" si="15"/>
        <v>Sanitaire ruimte</v>
      </c>
      <c r="J189" s="95" t="s">
        <v>795</v>
      </c>
      <c r="K189" s="116">
        <v>3</v>
      </c>
      <c r="L189" s="115" t="str">
        <f t="shared" si="30"/>
        <v>Harde vloer zonder polymeer beschermlaag, met behandeling</v>
      </c>
      <c r="M189" s="118">
        <v>6</v>
      </c>
      <c r="N189" s="117">
        <f t="shared" si="42"/>
        <v>6</v>
      </c>
      <c r="O189" s="149">
        <f t="shared" si="43"/>
        <v>0</v>
      </c>
      <c r="P189" s="119"/>
      <c r="Q189" s="95" t="s">
        <v>303</v>
      </c>
      <c r="R189" s="95"/>
      <c r="S189" s="95"/>
      <c r="T189" s="95"/>
      <c r="U189" s="119"/>
      <c r="V189" s="114" t="str">
        <f t="shared" si="31"/>
        <v>Sanitair</v>
      </c>
      <c r="W189" s="114" t="str">
        <f t="shared" si="32"/>
        <v>AQL 4%</v>
      </c>
      <c r="X189" s="119"/>
      <c r="Y189" s="101">
        <v>100</v>
      </c>
      <c r="Z189" s="119"/>
      <c r="AA189" s="117">
        <f>IF(H189="nio","_",(N189/Y189)*VLOOKUP(Q189,Aanpassing_frequenties,3,0))*VLOOKUP(Q189,Aanpassing_frequenties,4,0)</f>
        <v>36.9</v>
      </c>
      <c r="AB189" s="120">
        <f t="shared" si="33"/>
        <v>0</v>
      </c>
      <c r="AC189" s="119"/>
      <c r="AD189" s="117" t="str">
        <f t="shared" si="34"/>
        <v>_</v>
      </c>
      <c r="AE189" s="120" t="str">
        <f t="shared" si="35"/>
        <v>_</v>
      </c>
      <c r="AF189" s="119"/>
      <c r="AG189" s="117" t="str">
        <f t="shared" si="36"/>
        <v>_</v>
      </c>
      <c r="AH189" s="120" t="str">
        <f t="shared" si="37"/>
        <v>_</v>
      </c>
      <c r="AI189" s="119"/>
      <c r="AJ189" s="117" t="str">
        <f t="shared" si="38"/>
        <v>_</v>
      </c>
      <c r="AK189" s="120" t="str">
        <f t="shared" si="39"/>
        <v>_</v>
      </c>
      <c r="AL189" s="119"/>
      <c r="AM189" s="117">
        <f t="shared" si="40"/>
        <v>36.9</v>
      </c>
      <c r="AN189" s="120">
        <f t="shared" si="41"/>
        <v>0</v>
      </c>
      <c r="AO189" s="119"/>
      <c r="AS189" s="124"/>
    </row>
    <row r="190" spans="1:45">
      <c r="A190" s="7">
        <v>5</v>
      </c>
      <c r="B190" s="114" t="str">
        <f>VLOOKUP(A190,'Overzicht locaties'!C:D,2,0)</f>
        <v>ROC Campusbaan</v>
      </c>
      <c r="C190" s="95" t="s">
        <v>932</v>
      </c>
      <c r="D190" s="6" t="s">
        <v>1291</v>
      </c>
      <c r="E190" s="6"/>
      <c r="F190" s="95" t="s">
        <v>1007</v>
      </c>
      <c r="G190" s="95" t="s">
        <v>293</v>
      </c>
      <c r="H190" s="95">
        <v>3</v>
      </c>
      <c r="I190" s="115" t="str">
        <f t="shared" si="15"/>
        <v>Verkeersruimte / Garderobe / Wachtruimte</v>
      </c>
      <c r="J190" s="95" t="s">
        <v>297</v>
      </c>
      <c r="K190" s="116">
        <v>3</v>
      </c>
      <c r="L190" s="115" t="str">
        <f t="shared" ref="L190:L482" si="44">VLOOKUP(K190,Legenda_vloerafwerking,2,0)</f>
        <v>Harde vloer zonder polymeer beschermlaag, met behandeling</v>
      </c>
      <c r="M190" s="118">
        <v>44</v>
      </c>
      <c r="N190" s="117">
        <f t="shared" si="42"/>
        <v>44</v>
      </c>
      <c r="O190" s="149">
        <f t="shared" si="43"/>
        <v>0</v>
      </c>
      <c r="P190" s="119"/>
      <c r="Q190" s="95" t="s">
        <v>87</v>
      </c>
      <c r="R190" s="95"/>
      <c r="S190" s="95"/>
      <c r="T190" s="95"/>
      <c r="U190" s="119"/>
      <c r="V190" s="114" t="str">
        <f t="shared" ref="V190:V482" si="45">IF(H190="nio","_",VLOOKUP(H190,cat_omschrijving,3,0))</f>
        <v>Verkeer</v>
      </c>
      <c r="W190" s="114" t="str">
        <f t="shared" ref="W190:W482" si="46">IF(H190="nio","_",VLOOKUP(H190,cat_omschrijving,4,0))</f>
        <v>AQL 7%</v>
      </c>
      <c r="X190" s="119"/>
      <c r="Y190" s="101">
        <v>100</v>
      </c>
      <c r="Z190" s="119"/>
      <c r="AA190" s="117">
        <f>IF(H190="nio","_",(N190/Y190)*VLOOKUP(Q190,Aanpassing_frequenties,3,0))*VLOOKUP(Q190,Aanpassing_frequenties,4,0)</f>
        <v>90.2</v>
      </c>
      <c r="AB190" s="120">
        <f t="shared" ref="AB190:AB482" si="47">IF(H190="nio","_",AA190*Rekentarief)</f>
        <v>0</v>
      </c>
      <c r="AC190" s="119"/>
      <c r="AD190" s="117" t="str">
        <f t="shared" ref="AD190:AD482" si="48">IF(OR($H190="nio",R190=""),"_",($N190/$Y190)*VLOOKUP(R190,Aanpassing_frequenties,3,0))</f>
        <v>_</v>
      </c>
      <c r="AE190" s="120" t="str">
        <f t="shared" ref="AE190:AE482" si="49">IF(OR($H190="nio",R190=""),"_",AD190*Rekentarief30)</f>
        <v>_</v>
      </c>
      <c r="AF190" s="119"/>
      <c r="AG190" s="117" t="str">
        <f t="shared" ref="AG190:AG482" si="50">IF(OR($H190="nio",S190=""),"_",($N190/$Y190)*VLOOKUP(S190,Aanpassing_frequenties,3,0))</f>
        <v>_</v>
      </c>
      <c r="AH190" s="120" t="str">
        <f t="shared" ref="AH190:AH482" si="51">IF(OR($H190="nio",S190=""),"_",AG190*Rekentarief50)</f>
        <v>_</v>
      </c>
      <c r="AI190" s="119"/>
      <c r="AJ190" s="117" t="str">
        <f t="shared" ref="AJ190:AJ482" si="52">IF(OR($H190="nio",T190=""),"_",($N190/$Y190)*VLOOKUP(T190,Aanpassing_frequenties,3,0))</f>
        <v>_</v>
      </c>
      <c r="AK190" s="120" t="str">
        <f t="shared" ref="AK190:AK482" si="53">IF(OR($H190="nio",T190=""),"_",AJ190*rekentarief150)</f>
        <v>_</v>
      </c>
      <c r="AL190" s="119"/>
      <c r="AM190" s="117">
        <f t="shared" ref="AM190:AM482" si="54">IF(H190="nio","_",SUM(AA190,AD190,AG190,AJ190))</f>
        <v>90.2</v>
      </c>
      <c r="AN190" s="120">
        <f t="shared" ref="AN190:AN482" si="55">IF(H190="nio","_",SUM(AB190,AE190,AH190,AK190))</f>
        <v>0</v>
      </c>
      <c r="AO190" s="119"/>
      <c r="AS190" s="124"/>
    </row>
    <row r="191" spans="1:45">
      <c r="A191" s="7">
        <v>5</v>
      </c>
      <c r="B191" s="114" t="str">
        <f>VLOOKUP(A191,'Overzicht locaties'!C:D,2,0)</f>
        <v>ROC Campusbaan</v>
      </c>
      <c r="C191" s="95" t="s">
        <v>932</v>
      </c>
      <c r="D191" s="6" t="s">
        <v>1292</v>
      </c>
      <c r="E191" s="6"/>
      <c r="F191" s="95" t="s">
        <v>1008</v>
      </c>
      <c r="G191" s="95" t="s">
        <v>293</v>
      </c>
      <c r="H191" s="95">
        <v>3</v>
      </c>
      <c r="I191" s="115" t="str">
        <f t="shared" ref="I191:I377" si="56">VLOOKUP(H191,cat_omschrijving,2,0)</f>
        <v>Verkeersruimte / Garderobe / Wachtruimte</v>
      </c>
      <c r="J191" s="95" t="s">
        <v>700</v>
      </c>
      <c r="K191" s="116">
        <v>2</v>
      </c>
      <c r="L191" s="115" t="str">
        <f t="shared" ref="L191:L377" si="57">VLOOKUP(K191,Legenda_vloerafwerking,2,0)</f>
        <v>Harde vloeren zonder extra behandeling</v>
      </c>
      <c r="M191" s="118">
        <v>8</v>
      </c>
      <c r="N191" s="117">
        <f t="shared" ref="N191:N377" si="58">M191-O191</f>
        <v>8</v>
      </c>
      <c r="O191" s="149">
        <f t="shared" ref="O191:O377" si="59">IF(H191="nio",M191,0)</f>
        <v>0</v>
      </c>
      <c r="P191" s="119"/>
      <c r="Q191" s="95" t="s">
        <v>87</v>
      </c>
      <c r="R191" s="95"/>
      <c r="S191" s="95"/>
      <c r="T191" s="95"/>
      <c r="U191" s="119"/>
      <c r="V191" s="114" t="str">
        <f t="shared" ref="V191:V377" si="60">IF(H191="nio","_",VLOOKUP(H191,cat_omschrijving,3,0))</f>
        <v>Verkeer</v>
      </c>
      <c r="W191" s="114" t="str">
        <f t="shared" ref="W191:W377" si="61">IF(H191="nio","_",VLOOKUP(H191,cat_omschrijving,4,0))</f>
        <v>AQL 7%</v>
      </c>
      <c r="X191" s="119"/>
      <c r="Y191" s="101">
        <v>100</v>
      </c>
      <c r="Z191" s="119"/>
      <c r="AA191" s="117">
        <f>IF(H191="nio","_",(N191/Y191)*VLOOKUP(Q191,Aanpassing_frequenties,3,0))*VLOOKUP(Q191,Aanpassing_frequenties,4,0)</f>
        <v>16.399999999999999</v>
      </c>
      <c r="AB191" s="120">
        <f t="shared" ref="AB191:AB377" si="62">IF(H191="nio","_",AA191*Rekentarief)</f>
        <v>0</v>
      </c>
      <c r="AC191" s="119"/>
      <c r="AD191" s="117" t="str">
        <f t="shared" ref="AD191:AD377" si="63">IF(OR($H191="nio",R191=""),"_",($N191/$Y191)*VLOOKUP(R191,Aanpassing_frequenties,3,0))</f>
        <v>_</v>
      </c>
      <c r="AE191" s="120" t="str">
        <f t="shared" ref="AE191:AE377" si="64">IF(OR($H191="nio",R191=""),"_",AD191*Rekentarief30)</f>
        <v>_</v>
      </c>
      <c r="AF191" s="119"/>
      <c r="AG191" s="117" t="str">
        <f t="shared" ref="AG191:AG377" si="65">IF(OR($H191="nio",S191=""),"_",($N191/$Y191)*VLOOKUP(S191,Aanpassing_frequenties,3,0))</f>
        <v>_</v>
      </c>
      <c r="AH191" s="120" t="str">
        <f t="shared" ref="AH191:AH377" si="66">IF(OR($H191="nio",S191=""),"_",AG191*Rekentarief50)</f>
        <v>_</v>
      </c>
      <c r="AI191" s="119"/>
      <c r="AJ191" s="117" t="str">
        <f t="shared" ref="AJ191:AJ377" si="67">IF(OR($H191="nio",T191=""),"_",($N191/$Y191)*VLOOKUP(T191,Aanpassing_frequenties,3,0))</f>
        <v>_</v>
      </c>
      <c r="AK191" s="120" t="str">
        <f t="shared" ref="AK191:AK377" si="68">IF(OR($H191="nio",T191=""),"_",AJ191*rekentarief150)</f>
        <v>_</v>
      </c>
      <c r="AL191" s="119"/>
      <c r="AM191" s="117">
        <f t="shared" ref="AM191:AM377" si="69">IF(H191="nio","_",SUM(AA191,AD191,AG191,AJ191))</f>
        <v>16.399999999999999</v>
      </c>
      <c r="AN191" s="120">
        <f t="shared" ref="AN191:AN377" si="70">IF(H191="nio","_",SUM(AB191,AE191,AH191,AK191))</f>
        <v>0</v>
      </c>
      <c r="AO191" s="119"/>
      <c r="AS191" s="124"/>
    </row>
    <row r="192" spans="1:45">
      <c r="A192" s="7">
        <v>5</v>
      </c>
      <c r="B192" s="114" t="str">
        <f>VLOOKUP(A192,'Overzicht locaties'!C:D,2,0)</f>
        <v>ROC Campusbaan</v>
      </c>
      <c r="C192" s="95" t="s">
        <v>932</v>
      </c>
      <c r="D192" s="6" t="s">
        <v>1293</v>
      </c>
      <c r="E192" s="6"/>
      <c r="F192" s="95" t="s">
        <v>1009</v>
      </c>
      <c r="G192" s="95" t="s">
        <v>293</v>
      </c>
      <c r="H192" s="95">
        <v>3</v>
      </c>
      <c r="I192" s="115" t="str">
        <f t="shared" si="56"/>
        <v>Verkeersruimte / Garderobe / Wachtruimte</v>
      </c>
      <c r="J192" s="95" t="s">
        <v>297</v>
      </c>
      <c r="K192" s="116">
        <v>3</v>
      </c>
      <c r="L192" s="115" t="str">
        <f t="shared" si="57"/>
        <v>Harde vloer zonder polymeer beschermlaag, met behandeling</v>
      </c>
      <c r="M192" s="118">
        <v>8</v>
      </c>
      <c r="N192" s="117">
        <f t="shared" si="58"/>
        <v>8</v>
      </c>
      <c r="O192" s="149">
        <f t="shared" si="59"/>
        <v>0</v>
      </c>
      <c r="P192" s="119"/>
      <c r="Q192" s="95" t="s">
        <v>87</v>
      </c>
      <c r="R192" s="95"/>
      <c r="S192" s="95"/>
      <c r="T192" s="95"/>
      <c r="U192" s="119"/>
      <c r="V192" s="114" t="str">
        <f t="shared" si="60"/>
        <v>Verkeer</v>
      </c>
      <c r="W192" s="114" t="str">
        <f t="shared" si="61"/>
        <v>AQL 7%</v>
      </c>
      <c r="X192" s="119"/>
      <c r="Y192" s="101">
        <v>100</v>
      </c>
      <c r="Z192" s="119"/>
      <c r="AA192" s="117">
        <f>IF(H192="nio","_",(N192/Y192)*VLOOKUP(Q192,Aanpassing_frequenties,3,0))*VLOOKUP(Q192,Aanpassing_frequenties,4,0)</f>
        <v>16.399999999999999</v>
      </c>
      <c r="AB192" s="120">
        <f t="shared" si="62"/>
        <v>0</v>
      </c>
      <c r="AC192" s="119"/>
      <c r="AD192" s="117" t="str">
        <f t="shared" si="63"/>
        <v>_</v>
      </c>
      <c r="AE192" s="120" t="str">
        <f t="shared" si="64"/>
        <v>_</v>
      </c>
      <c r="AF192" s="119"/>
      <c r="AG192" s="117" t="str">
        <f t="shared" si="65"/>
        <v>_</v>
      </c>
      <c r="AH192" s="120" t="str">
        <f t="shared" si="66"/>
        <v>_</v>
      </c>
      <c r="AI192" s="119"/>
      <c r="AJ192" s="117" t="str">
        <f t="shared" si="67"/>
        <v>_</v>
      </c>
      <c r="AK192" s="120" t="str">
        <f t="shared" si="68"/>
        <v>_</v>
      </c>
      <c r="AL192" s="119"/>
      <c r="AM192" s="117">
        <f t="shared" si="69"/>
        <v>16.399999999999999</v>
      </c>
      <c r="AN192" s="120">
        <f t="shared" si="70"/>
        <v>0</v>
      </c>
      <c r="AO192" s="119"/>
      <c r="AS192" s="124"/>
    </row>
    <row r="193" spans="1:45">
      <c r="A193" s="7">
        <v>5</v>
      </c>
      <c r="B193" s="114" t="str">
        <f>VLOOKUP(A193,'Overzicht locaties'!C:D,2,0)</f>
        <v>ROC Campusbaan</v>
      </c>
      <c r="C193" s="95" t="s">
        <v>928</v>
      </c>
      <c r="D193" s="6" t="s">
        <v>1294</v>
      </c>
      <c r="E193" s="6"/>
      <c r="F193" s="95" t="s">
        <v>1010</v>
      </c>
      <c r="G193" s="95" t="s">
        <v>294</v>
      </c>
      <c r="H193" s="95">
        <v>6</v>
      </c>
      <c r="I193" s="115" t="str">
        <f t="shared" si="56"/>
        <v>Leslokalen theorie</v>
      </c>
      <c r="J193" s="95" t="s">
        <v>297</v>
      </c>
      <c r="K193" s="116">
        <v>3</v>
      </c>
      <c r="L193" s="115" t="str">
        <f t="shared" si="57"/>
        <v>Harde vloer zonder polymeer beschermlaag, met behandeling</v>
      </c>
      <c r="M193" s="118">
        <v>30.5</v>
      </c>
      <c r="N193" s="117">
        <f t="shared" si="58"/>
        <v>30.5</v>
      </c>
      <c r="O193" s="149">
        <f t="shared" si="59"/>
        <v>0</v>
      </c>
      <c r="P193" s="119"/>
      <c r="Q193" s="95" t="s">
        <v>87</v>
      </c>
      <c r="R193" s="95"/>
      <c r="S193" s="95"/>
      <c r="T193" s="95"/>
      <c r="U193" s="119"/>
      <c r="V193" s="114" t="str">
        <f t="shared" si="60"/>
        <v>Les</v>
      </c>
      <c r="W193" s="114" t="str">
        <f t="shared" si="61"/>
        <v>AQL 7%</v>
      </c>
      <c r="X193" s="119"/>
      <c r="Y193" s="101">
        <v>100</v>
      </c>
      <c r="Z193" s="119"/>
      <c r="AA193" s="117">
        <f>IF(H193="nio","_",(N193/Y193)*VLOOKUP(Q193,Aanpassing_frequenties,3,0))*VLOOKUP(Q193,Aanpassing_frequenties,4,0)</f>
        <v>62.524999999999999</v>
      </c>
      <c r="AB193" s="120">
        <f t="shared" si="62"/>
        <v>0</v>
      </c>
      <c r="AC193" s="119"/>
      <c r="AD193" s="117" t="str">
        <f t="shared" si="63"/>
        <v>_</v>
      </c>
      <c r="AE193" s="120" t="str">
        <f t="shared" si="64"/>
        <v>_</v>
      </c>
      <c r="AF193" s="119"/>
      <c r="AG193" s="117" t="str">
        <f t="shared" si="65"/>
        <v>_</v>
      </c>
      <c r="AH193" s="120" t="str">
        <f t="shared" si="66"/>
        <v>_</v>
      </c>
      <c r="AI193" s="119"/>
      <c r="AJ193" s="117" t="str">
        <f t="shared" si="67"/>
        <v>_</v>
      </c>
      <c r="AK193" s="120" t="str">
        <f t="shared" si="68"/>
        <v>_</v>
      </c>
      <c r="AL193" s="119"/>
      <c r="AM193" s="117">
        <f t="shared" si="69"/>
        <v>62.524999999999999</v>
      </c>
      <c r="AN193" s="120">
        <f t="shared" si="70"/>
        <v>0</v>
      </c>
      <c r="AO193" s="119"/>
      <c r="AS193" s="124"/>
    </row>
    <row r="194" spans="1:45">
      <c r="A194" s="7">
        <v>5</v>
      </c>
      <c r="B194" s="114" t="str">
        <f>VLOOKUP(A194,'Overzicht locaties'!C:D,2,0)</f>
        <v>ROC Campusbaan</v>
      </c>
      <c r="C194" s="95" t="s">
        <v>928</v>
      </c>
      <c r="D194" s="6" t="s">
        <v>1295</v>
      </c>
      <c r="E194" s="6"/>
      <c r="F194" s="95" t="s">
        <v>326</v>
      </c>
      <c r="G194" s="95" t="s">
        <v>294</v>
      </c>
      <c r="H194" s="95">
        <v>1</v>
      </c>
      <c r="I194" s="115" t="str">
        <f t="shared" si="56"/>
        <v xml:space="preserve">Kantoorruimte / vergaderruimte </v>
      </c>
      <c r="J194" s="95" t="s">
        <v>297</v>
      </c>
      <c r="K194" s="116">
        <v>3</v>
      </c>
      <c r="L194" s="115" t="str">
        <f t="shared" si="57"/>
        <v>Harde vloer zonder polymeer beschermlaag, met behandeling</v>
      </c>
      <c r="M194" s="118">
        <v>14</v>
      </c>
      <c r="N194" s="117">
        <f t="shared" si="58"/>
        <v>14</v>
      </c>
      <c r="O194" s="149">
        <f t="shared" si="59"/>
        <v>0</v>
      </c>
      <c r="P194" s="119"/>
      <c r="Q194" s="95" t="s">
        <v>87</v>
      </c>
      <c r="R194" s="95"/>
      <c r="S194" s="95"/>
      <c r="T194" s="95"/>
      <c r="U194" s="119"/>
      <c r="V194" s="114" t="str">
        <f t="shared" si="60"/>
        <v>Bureau</v>
      </c>
      <c r="W194" s="114" t="str">
        <f t="shared" si="61"/>
        <v>AQL 7%</v>
      </c>
      <c r="X194" s="119"/>
      <c r="Y194" s="101">
        <v>100</v>
      </c>
      <c r="Z194" s="119"/>
      <c r="AA194" s="117">
        <f>IF(H194="nio","_",(N194/Y194)*VLOOKUP(Q194,Aanpassing_frequenties,3,0))*VLOOKUP(Q194,Aanpassing_frequenties,4,0)</f>
        <v>28.700000000000003</v>
      </c>
      <c r="AB194" s="120">
        <f t="shared" si="62"/>
        <v>0</v>
      </c>
      <c r="AC194" s="119"/>
      <c r="AD194" s="117" t="str">
        <f t="shared" si="63"/>
        <v>_</v>
      </c>
      <c r="AE194" s="120" t="str">
        <f t="shared" si="64"/>
        <v>_</v>
      </c>
      <c r="AF194" s="119"/>
      <c r="AG194" s="117" t="str">
        <f t="shared" si="65"/>
        <v>_</v>
      </c>
      <c r="AH194" s="120" t="str">
        <f t="shared" si="66"/>
        <v>_</v>
      </c>
      <c r="AI194" s="119"/>
      <c r="AJ194" s="117" t="str">
        <f t="shared" si="67"/>
        <v>_</v>
      </c>
      <c r="AK194" s="120" t="str">
        <f t="shared" si="68"/>
        <v>_</v>
      </c>
      <c r="AL194" s="119"/>
      <c r="AM194" s="117">
        <f t="shared" si="69"/>
        <v>28.700000000000003</v>
      </c>
      <c r="AN194" s="120">
        <f t="shared" si="70"/>
        <v>0</v>
      </c>
      <c r="AO194" s="119"/>
      <c r="AS194" s="124"/>
    </row>
    <row r="195" spans="1:45">
      <c r="A195" s="7">
        <v>5</v>
      </c>
      <c r="B195" s="114" t="str">
        <f>VLOOKUP(A195,'Overzicht locaties'!C:D,2,0)</f>
        <v>ROC Campusbaan</v>
      </c>
      <c r="C195" s="95" t="s">
        <v>928</v>
      </c>
      <c r="D195" s="6" t="s">
        <v>1296</v>
      </c>
      <c r="E195" s="6"/>
      <c r="F195" s="95" t="s">
        <v>1011</v>
      </c>
      <c r="G195" s="95" t="s">
        <v>294</v>
      </c>
      <c r="H195" s="95">
        <v>1</v>
      </c>
      <c r="I195" s="115" t="str">
        <f t="shared" si="56"/>
        <v xml:space="preserve">Kantoorruimte / vergaderruimte </v>
      </c>
      <c r="J195" s="95" t="s">
        <v>297</v>
      </c>
      <c r="K195" s="116">
        <v>3</v>
      </c>
      <c r="L195" s="115" t="str">
        <f t="shared" si="57"/>
        <v>Harde vloer zonder polymeer beschermlaag, met behandeling</v>
      </c>
      <c r="M195" s="118">
        <v>34</v>
      </c>
      <c r="N195" s="117">
        <f t="shared" si="58"/>
        <v>34</v>
      </c>
      <c r="O195" s="149">
        <f t="shared" si="59"/>
        <v>0</v>
      </c>
      <c r="P195" s="119"/>
      <c r="Q195" s="95" t="s">
        <v>87</v>
      </c>
      <c r="R195" s="95"/>
      <c r="S195" s="95"/>
      <c r="T195" s="95"/>
      <c r="U195" s="119"/>
      <c r="V195" s="114" t="str">
        <f t="shared" si="60"/>
        <v>Bureau</v>
      </c>
      <c r="W195" s="114" t="str">
        <f t="shared" si="61"/>
        <v>AQL 7%</v>
      </c>
      <c r="X195" s="119"/>
      <c r="Y195" s="101">
        <v>100</v>
      </c>
      <c r="Z195" s="119"/>
      <c r="AA195" s="117">
        <f>IF(H195="nio","_",(N195/Y195)*VLOOKUP(Q195,Aanpassing_frequenties,3,0))*VLOOKUP(Q195,Aanpassing_frequenties,4,0)</f>
        <v>69.7</v>
      </c>
      <c r="AB195" s="120">
        <f t="shared" si="62"/>
        <v>0</v>
      </c>
      <c r="AC195" s="119"/>
      <c r="AD195" s="117" t="str">
        <f t="shared" si="63"/>
        <v>_</v>
      </c>
      <c r="AE195" s="120" t="str">
        <f t="shared" si="64"/>
        <v>_</v>
      </c>
      <c r="AF195" s="119"/>
      <c r="AG195" s="117" t="str">
        <f t="shared" si="65"/>
        <v>_</v>
      </c>
      <c r="AH195" s="120" t="str">
        <f t="shared" si="66"/>
        <v>_</v>
      </c>
      <c r="AI195" s="119"/>
      <c r="AJ195" s="117" t="str">
        <f t="shared" si="67"/>
        <v>_</v>
      </c>
      <c r="AK195" s="120" t="str">
        <f t="shared" si="68"/>
        <v>_</v>
      </c>
      <c r="AL195" s="119"/>
      <c r="AM195" s="117">
        <f t="shared" si="69"/>
        <v>69.7</v>
      </c>
      <c r="AN195" s="120">
        <f t="shared" si="70"/>
        <v>0</v>
      </c>
      <c r="AO195" s="119"/>
      <c r="AS195" s="124"/>
    </row>
    <row r="196" spans="1:45">
      <c r="A196" s="7">
        <v>5</v>
      </c>
      <c r="B196" s="114" t="str">
        <f>VLOOKUP(A196,'Overzicht locaties'!C:D,2,0)</f>
        <v>ROC Campusbaan</v>
      </c>
      <c r="C196" s="95" t="s">
        <v>928</v>
      </c>
      <c r="D196" s="6" t="s">
        <v>1297</v>
      </c>
      <c r="E196" s="6"/>
      <c r="F196" s="95" t="s">
        <v>1012</v>
      </c>
      <c r="G196" s="95" t="s">
        <v>294</v>
      </c>
      <c r="H196" s="95">
        <v>1</v>
      </c>
      <c r="I196" s="115" t="str">
        <f t="shared" si="56"/>
        <v xml:space="preserve">Kantoorruimte / vergaderruimte </v>
      </c>
      <c r="J196" s="95" t="s">
        <v>297</v>
      </c>
      <c r="K196" s="116">
        <v>3</v>
      </c>
      <c r="L196" s="115" t="str">
        <f t="shared" si="57"/>
        <v>Harde vloer zonder polymeer beschermlaag, met behandeling</v>
      </c>
      <c r="M196" s="118">
        <v>17</v>
      </c>
      <c r="N196" s="117">
        <f t="shared" si="58"/>
        <v>17</v>
      </c>
      <c r="O196" s="149">
        <f t="shared" si="59"/>
        <v>0</v>
      </c>
      <c r="P196" s="119"/>
      <c r="Q196" s="95" t="s">
        <v>87</v>
      </c>
      <c r="R196" s="95"/>
      <c r="S196" s="95"/>
      <c r="T196" s="95"/>
      <c r="U196" s="119"/>
      <c r="V196" s="114" t="str">
        <f t="shared" si="60"/>
        <v>Bureau</v>
      </c>
      <c r="W196" s="114" t="str">
        <f t="shared" si="61"/>
        <v>AQL 7%</v>
      </c>
      <c r="X196" s="119"/>
      <c r="Y196" s="101">
        <v>100</v>
      </c>
      <c r="Z196" s="119"/>
      <c r="AA196" s="117">
        <f>IF(H196="nio","_",(N196/Y196)*VLOOKUP(Q196,Aanpassing_frequenties,3,0))*VLOOKUP(Q196,Aanpassing_frequenties,4,0)</f>
        <v>34.85</v>
      </c>
      <c r="AB196" s="120">
        <f t="shared" si="62"/>
        <v>0</v>
      </c>
      <c r="AC196" s="119"/>
      <c r="AD196" s="117" t="str">
        <f t="shared" si="63"/>
        <v>_</v>
      </c>
      <c r="AE196" s="120" t="str">
        <f t="shared" si="64"/>
        <v>_</v>
      </c>
      <c r="AF196" s="119"/>
      <c r="AG196" s="117" t="str">
        <f t="shared" si="65"/>
        <v>_</v>
      </c>
      <c r="AH196" s="120" t="str">
        <f t="shared" si="66"/>
        <v>_</v>
      </c>
      <c r="AI196" s="119"/>
      <c r="AJ196" s="117" t="str">
        <f t="shared" si="67"/>
        <v>_</v>
      </c>
      <c r="AK196" s="120" t="str">
        <f t="shared" si="68"/>
        <v>_</v>
      </c>
      <c r="AL196" s="119"/>
      <c r="AM196" s="117">
        <f t="shared" si="69"/>
        <v>34.85</v>
      </c>
      <c r="AN196" s="120">
        <f t="shared" si="70"/>
        <v>0</v>
      </c>
      <c r="AO196" s="119"/>
      <c r="AS196" s="124"/>
    </row>
    <row r="197" spans="1:45">
      <c r="A197" s="7">
        <v>5</v>
      </c>
      <c r="B197" s="114" t="str">
        <f>VLOOKUP(A197,'Overzicht locaties'!C:D,2,0)</f>
        <v>ROC Campusbaan</v>
      </c>
      <c r="C197" s="95" t="s">
        <v>928</v>
      </c>
      <c r="D197" s="6" t="s">
        <v>1298</v>
      </c>
      <c r="E197" s="6"/>
      <c r="F197" s="95" t="s">
        <v>1013</v>
      </c>
      <c r="G197" s="95" t="s">
        <v>294</v>
      </c>
      <c r="H197" s="95">
        <v>1</v>
      </c>
      <c r="I197" s="115" t="str">
        <f t="shared" si="56"/>
        <v xml:space="preserve">Kantoorruimte / vergaderruimte </v>
      </c>
      <c r="J197" s="95" t="s">
        <v>297</v>
      </c>
      <c r="K197" s="116">
        <v>3</v>
      </c>
      <c r="L197" s="115" t="str">
        <f t="shared" si="57"/>
        <v>Harde vloer zonder polymeer beschermlaag, met behandeling</v>
      </c>
      <c r="M197" s="118">
        <v>11</v>
      </c>
      <c r="N197" s="117">
        <f t="shared" si="58"/>
        <v>11</v>
      </c>
      <c r="O197" s="149">
        <f t="shared" si="59"/>
        <v>0</v>
      </c>
      <c r="P197" s="119"/>
      <c r="Q197" s="95" t="s">
        <v>87</v>
      </c>
      <c r="R197" s="95"/>
      <c r="S197" s="95"/>
      <c r="T197" s="95"/>
      <c r="U197" s="119"/>
      <c r="V197" s="114" t="str">
        <f t="shared" si="60"/>
        <v>Bureau</v>
      </c>
      <c r="W197" s="114" t="str">
        <f t="shared" si="61"/>
        <v>AQL 7%</v>
      </c>
      <c r="X197" s="119"/>
      <c r="Y197" s="101">
        <v>100</v>
      </c>
      <c r="Z197" s="119"/>
      <c r="AA197" s="117">
        <f>IF(H197="nio","_",(N197/Y197)*VLOOKUP(Q197,Aanpassing_frequenties,3,0))*VLOOKUP(Q197,Aanpassing_frequenties,4,0)</f>
        <v>22.55</v>
      </c>
      <c r="AB197" s="120">
        <f t="shared" si="62"/>
        <v>0</v>
      </c>
      <c r="AC197" s="119"/>
      <c r="AD197" s="117" t="str">
        <f t="shared" si="63"/>
        <v>_</v>
      </c>
      <c r="AE197" s="120" t="str">
        <f t="shared" si="64"/>
        <v>_</v>
      </c>
      <c r="AF197" s="119"/>
      <c r="AG197" s="117" t="str">
        <f t="shared" si="65"/>
        <v>_</v>
      </c>
      <c r="AH197" s="120" t="str">
        <f t="shared" si="66"/>
        <v>_</v>
      </c>
      <c r="AI197" s="119"/>
      <c r="AJ197" s="117" t="str">
        <f t="shared" si="67"/>
        <v>_</v>
      </c>
      <c r="AK197" s="120" t="str">
        <f t="shared" si="68"/>
        <v>_</v>
      </c>
      <c r="AL197" s="119"/>
      <c r="AM197" s="117">
        <f t="shared" si="69"/>
        <v>22.55</v>
      </c>
      <c r="AN197" s="120">
        <f t="shared" si="70"/>
        <v>0</v>
      </c>
      <c r="AO197" s="119"/>
      <c r="AS197" s="124"/>
    </row>
    <row r="198" spans="1:45">
      <c r="A198" s="7">
        <v>5</v>
      </c>
      <c r="B198" s="114" t="str">
        <f>VLOOKUP(A198,'Overzicht locaties'!C:D,2,0)</f>
        <v>ROC Campusbaan</v>
      </c>
      <c r="C198" s="95" t="s">
        <v>928</v>
      </c>
      <c r="D198" s="6" t="s">
        <v>1299</v>
      </c>
      <c r="E198" s="6"/>
      <c r="F198" s="95" t="s">
        <v>137</v>
      </c>
      <c r="G198" s="95" t="s">
        <v>293</v>
      </c>
      <c r="H198" s="95">
        <v>2</v>
      </c>
      <c r="I198" s="115" t="str">
        <f t="shared" si="56"/>
        <v>Sanitaire ruimte</v>
      </c>
      <c r="J198" s="95" t="s">
        <v>795</v>
      </c>
      <c r="K198" s="116">
        <v>3</v>
      </c>
      <c r="L198" s="115" t="str">
        <f t="shared" si="57"/>
        <v>Harde vloer zonder polymeer beschermlaag, met behandeling</v>
      </c>
      <c r="M198" s="118">
        <v>25</v>
      </c>
      <c r="N198" s="117">
        <f t="shared" si="58"/>
        <v>25</v>
      </c>
      <c r="O198" s="149">
        <f t="shared" si="59"/>
        <v>0</v>
      </c>
      <c r="P198" s="119"/>
      <c r="Q198" s="95" t="s">
        <v>305</v>
      </c>
      <c r="R198" s="95"/>
      <c r="S198" s="95"/>
      <c r="T198" s="95"/>
      <c r="U198" s="119"/>
      <c r="V198" s="114" t="str">
        <f t="shared" si="60"/>
        <v>Sanitair</v>
      </c>
      <c r="W198" s="114" t="str">
        <f t="shared" si="61"/>
        <v>AQL 4%</v>
      </c>
      <c r="X198" s="119"/>
      <c r="Y198" s="101">
        <v>100</v>
      </c>
      <c r="Z198" s="119"/>
      <c r="AA198" s="117">
        <f>IF(H198="nio","_",(N198/Y198)*VLOOKUP(Q198,Aanpassing_frequenties,3,0))*VLOOKUP(Q198,Aanpassing_frequenties,4,0)</f>
        <v>205</v>
      </c>
      <c r="AB198" s="120">
        <f t="shared" si="62"/>
        <v>0</v>
      </c>
      <c r="AC198" s="119"/>
      <c r="AD198" s="117" t="str">
        <f t="shared" si="63"/>
        <v>_</v>
      </c>
      <c r="AE198" s="120" t="str">
        <f t="shared" si="64"/>
        <v>_</v>
      </c>
      <c r="AF198" s="119"/>
      <c r="AG198" s="117" t="str">
        <f t="shared" si="65"/>
        <v>_</v>
      </c>
      <c r="AH198" s="120" t="str">
        <f t="shared" si="66"/>
        <v>_</v>
      </c>
      <c r="AI198" s="119"/>
      <c r="AJ198" s="117" t="str">
        <f t="shared" si="67"/>
        <v>_</v>
      </c>
      <c r="AK198" s="120" t="str">
        <f t="shared" si="68"/>
        <v>_</v>
      </c>
      <c r="AL198" s="119"/>
      <c r="AM198" s="117">
        <f t="shared" si="69"/>
        <v>205</v>
      </c>
      <c r="AN198" s="120">
        <f t="shared" si="70"/>
        <v>0</v>
      </c>
      <c r="AO198" s="119"/>
      <c r="AS198" s="124"/>
    </row>
    <row r="199" spans="1:45">
      <c r="A199" s="7">
        <v>5</v>
      </c>
      <c r="B199" s="114" t="str">
        <f>VLOOKUP(A199,'Overzicht locaties'!C:D,2,0)</f>
        <v>ROC Campusbaan</v>
      </c>
      <c r="C199" s="95" t="s">
        <v>928</v>
      </c>
      <c r="D199" s="6" t="s">
        <v>1300</v>
      </c>
      <c r="E199" s="6"/>
      <c r="F199" s="95" t="s">
        <v>191</v>
      </c>
      <c r="G199" s="95" t="s">
        <v>293</v>
      </c>
      <c r="H199" s="95">
        <v>2</v>
      </c>
      <c r="I199" s="115" t="str">
        <f t="shared" si="56"/>
        <v>Sanitaire ruimte</v>
      </c>
      <c r="J199" s="95" t="s">
        <v>795</v>
      </c>
      <c r="K199" s="116">
        <v>3</v>
      </c>
      <c r="L199" s="115" t="str">
        <f t="shared" si="57"/>
        <v>Harde vloer zonder polymeer beschermlaag, met behandeling</v>
      </c>
      <c r="M199" s="118">
        <v>25</v>
      </c>
      <c r="N199" s="117">
        <f t="shared" si="58"/>
        <v>25</v>
      </c>
      <c r="O199" s="149">
        <f t="shared" si="59"/>
        <v>0</v>
      </c>
      <c r="P199" s="119"/>
      <c r="Q199" s="95" t="s">
        <v>305</v>
      </c>
      <c r="R199" s="95"/>
      <c r="S199" s="95"/>
      <c r="T199" s="95"/>
      <c r="U199" s="119"/>
      <c r="V199" s="114" t="str">
        <f t="shared" si="60"/>
        <v>Sanitair</v>
      </c>
      <c r="W199" s="114" t="str">
        <f t="shared" si="61"/>
        <v>AQL 4%</v>
      </c>
      <c r="X199" s="119"/>
      <c r="Y199" s="101">
        <v>100</v>
      </c>
      <c r="Z199" s="119"/>
      <c r="AA199" s="117">
        <f>IF(H199="nio","_",(N199/Y199)*VLOOKUP(Q199,Aanpassing_frequenties,3,0))*VLOOKUP(Q199,Aanpassing_frequenties,4,0)</f>
        <v>205</v>
      </c>
      <c r="AB199" s="120">
        <f t="shared" si="62"/>
        <v>0</v>
      </c>
      <c r="AC199" s="119"/>
      <c r="AD199" s="117" t="str">
        <f t="shared" si="63"/>
        <v>_</v>
      </c>
      <c r="AE199" s="120" t="str">
        <f t="shared" si="64"/>
        <v>_</v>
      </c>
      <c r="AF199" s="119"/>
      <c r="AG199" s="117" t="str">
        <f t="shared" si="65"/>
        <v>_</v>
      </c>
      <c r="AH199" s="120" t="str">
        <f t="shared" si="66"/>
        <v>_</v>
      </c>
      <c r="AI199" s="119"/>
      <c r="AJ199" s="117" t="str">
        <f t="shared" si="67"/>
        <v>_</v>
      </c>
      <c r="AK199" s="120" t="str">
        <f t="shared" si="68"/>
        <v>_</v>
      </c>
      <c r="AL199" s="119"/>
      <c r="AM199" s="117">
        <f t="shared" si="69"/>
        <v>205</v>
      </c>
      <c r="AN199" s="120">
        <f t="shared" si="70"/>
        <v>0</v>
      </c>
      <c r="AO199" s="119"/>
      <c r="AS199" s="124"/>
    </row>
    <row r="200" spans="1:45">
      <c r="A200" s="7">
        <v>5</v>
      </c>
      <c r="B200" s="114" t="str">
        <f>VLOOKUP(A200,'Overzicht locaties'!C:D,2,0)</f>
        <v>ROC Campusbaan</v>
      </c>
      <c r="C200" s="95" t="s">
        <v>928</v>
      </c>
      <c r="D200" s="6" t="s">
        <v>1301</v>
      </c>
      <c r="E200" s="6"/>
      <c r="F200" s="95" t="s">
        <v>718</v>
      </c>
      <c r="G200" s="95" t="s">
        <v>293</v>
      </c>
      <c r="H200" s="95">
        <v>2</v>
      </c>
      <c r="I200" s="115" t="str">
        <f t="shared" si="56"/>
        <v>Sanitaire ruimte</v>
      </c>
      <c r="J200" s="95" t="s">
        <v>795</v>
      </c>
      <c r="K200" s="116">
        <v>3</v>
      </c>
      <c r="L200" s="115" t="str">
        <f t="shared" si="57"/>
        <v>Harde vloer zonder polymeer beschermlaag, met behandeling</v>
      </c>
      <c r="M200" s="118">
        <v>4</v>
      </c>
      <c r="N200" s="117">
        <f t="shared" si="58"/>
        <v>4</v>
      </c>
      <c r="O200" s="149">
        <f t="shared" si="59"/>
        <v>0</v>
      </c>
      <c r="P200" s="119"/>
      <c r="Q200" s="95" t="s">
        <v>305</v>
      </c>
      <c r="R200" s="95"/>
      <c r="S200" s="95"/>
      <c r="T200" s="95"/>
      <c r="U200" s="119"/>
      <c r="V200" s="114" t="str">
        <f t="shared" si="60"/>
        <v>Sanitair</v>
      </c>
      <c r="W200" s="114" t="str">
        <f t="shared" si="61"/>
        <v>AQL 4%</v>
      </c>
      <c r="X200" s="119"/>
      <c r="Y200" s="101">
        <v>100</v>
      </c>
      <c r="Z200" s="119"/>
      <c r="AA200" s="117">
        <f>IF(H200="nio","_",(N200/Y200)*VLOOKUP(Q200,Aanpassing_frequenties,3,0))*VLOOKUP(Q200,Aanpassing_frequenties,4,0)</f>
        <v>32.799999999999997</v>
      </c>
      <c r="AB200" s="120">
        <f t="shared" si="62"/>
        <v>0</v>
      </c>
      <c r="AC200" s="119"/>
      <c r="AD200" s="117" t="str">
        <f t="shared" si="63"/>
        <v>_</v>
      </c>
      <c r="AE200" s="120" t="str">
        <f t="shared" si="64"/>
        <v>_</v>
      </c>
      <c r="AF200" s="119"/>
      <c r="AG200" s="117" t="str">
        <f t="shared" si="65"/>
        <v>_</v>
      </c>
      <c r="AH200" s="120" t="str">
        <f t="shared" si="66"/>
        <v>_</v>
      </c>
      <c r="AI200" s="119"/>
      <c r="AJ200" s="117" t="str">
        <f t="shared" si="67"/>
        <v>_</v>
      </c>
      <c r="AK200" s="120" t="str">
        <f t="shared" si="68"/>
        <v>_</v>
      </c>
      <c r="AL200" s="119"/>
      <c r="AM200" s="117">
        <f t="shared" si="69"/>
        <v>32.799999999999997</v>
      </c>
      <c r="AN200" s="120">
        <f t="shared" si="70"/>
        <v>0</v>
      </c>
      <c r="AO200" s="119"/>
      <c r="AS200" s="124"/>
    </row>
    <row r="201" spans="1:45">
      <c r="A201" s="7">
        <v>5</v>
      </c>
      <c r="B201" s="114" t="str">
        <f>VLOOKUP(A201,'Overzicht locaties'!C:D,2,0)</f>
        <v>ROC Campusbaan</v>
      </c>
      <c r="C201" s="95" t="s">
        <v>928</v>
      </c>
      <c r="D201" s="6"/>
      <c r="E201" s="6"/>
      <c r="F201" s="95" t="s">
        <v>1014</v>
      </c>
      <c r="G201" s="95" t="s">
        <v>293</v>
      </c>
      <c r="H201" s="95">
        <v>3</v>
      </c>
      <c r="I201" s="115" t="str">
        <f t="shared" si="56"/>
        <v>Verkeersruimte / Garderobe / Wachtruimte</v>
      </c>
      <c r="J201" s="95" t="s">
        <v>5</v>
      </c>
      <c r="K201" s="116">
        <v>1</v>
      </c>
      <c r="L201" s="115" t="str">
        <f t="shared" si="57"/>
        <v>Vloerafwerking met polymeer beschermlaag</v>
      </c>
      <c r="M201" s="118">
        <v>8</v>
      </c>
      <c r="N201" s="117">
        <f t="shared" si="58"/>
        <v>8</v>
      </c>
      <c r="O201" s="149">
        <f t="shared" si="59"/>
        <v>0</v>
      </c>
      <c r="P201" s="119"/>
      <c r="Q201" s="95" t="s">
        <v>87</v>
      </c>
      <c r="R201" s="95"/>
      <c r="S201" s="95"/>
      <c r="T201" s="95"/>
      <c r="U201" s="119"/>
      <c r="V201" s="114" t="str">
        <f t="shared" si="60"/>
        <v>Verkeer</v>
      </c>
      <c r="W201" s="114" t="str">
        <f t="shared" si="61"/>
        <v>AQL 7%</v>
      </c>
      <c r="X201" s="119"/>
      <c r="Y201" s="101">
        <v>100</v>
      </c>
      <c r="Z201" s="119"/>
      <c r="AA201" s="117">
        <f>IF(H201="nio","_",(N201/Y201)*VLOOKUP(Q201,Aanpassing_frequenties,3,0))*VLOOKUP(Q201,Aanpassing_frequenties,4,0)</f>
        <v>16.399999999999999</v>
      </c>
      <c r="AB201" s="120">
        <f t="shared" si="62"/>
        <v>0</v>
      </c>
      <c r="AC201" s="119"/>
      <c r="AD201" s="117" t="str">
        <f t="shared" si="63"/>
        <v>_</v>
      </c>
      <c r="AE201" s="120" t="str">
        <f t="shared" si="64"/>
        <v>_</v>
      </c>
      <c r="AF201" s="119"/>
      <c r="AG201" s="117" t="str">
        <f t="shared" si="65"/>
        <v>_</v>
      </c>
      <c r="AH201" s="120" t="str">
        <f t="shared" si="66"/>
        <v>_</v>
      </c>
      <c r="AI201" s="119"/>
      <c r="AJ201" s="117" t="str">
        <f t="shared" si="67"/>
        <v>_</v>
      </c>
      <c r="AK201" s="120" t="str">
        <f t="shared" si="68"/>
        <v>_</v>
      </c>
      <c r="AL201" s="119"/>
      <c r="AM201" s="117">
        <f t="shared" si="69"/>
        <v>16.399999999999999</v>
      </c>
      <c r="AN201" s="120">
        <f t="shared" si="70"/>
        <v>0</v>
      </c>
      <c r="AO201" s="119"/>
      <c r="AS201" s="124"/>
    </row>
    <row r="202" spans="1:45">
      <c r="A202" s="7">
        <v>5</v>
      </c>
      <c r="B202" s="114" t="str">
        <f>VLOOKUP(A202,'Overzicht locaties'!C:D,2,0)</f>
        <v>ROC Campusbaan</v>
      </c>
      <c r="C202" s="95" t="s">
        <v>928</v>
      </c>
      <c r="D202" s="6" t="s">
        <v>1302</v>
      </c>
      <c r="E202" s="6"/>
      <c r="F202" s="95" t="s">
        <v>1015</v>
      </c>
      <c r="G202" s="95" t="s">
        <v>294</v>
      </c>
      <c r="H202" s="95">
        <v>1</v>
      </c>
      <c r="I202" s="115" t="str">
        <f t="shared" si="56"/>
        <v xml:space="preserve">Kantoorruimte / vergaderruimte </v>
      </c>
      <c r="J202" s="95" t="s">
        <v>6</v>
      </c>
      <c r="K202" s="116">
        <v>4</v>
      </c>
      <c r="L202" s="115" t="str">
        <f t="shared" si="57"/>
        <v>Tapijt</v>
      </c>
      <c r="M202" s="118">
        <v>42</v>
      </c>
      <c r="N202" s="117">
        <f t="shared" si="58"/>
        <v>42</v>
      </c>
      <c r="O202" s="149">
        <f t="shared" si="59"/>
        <v>0</v>
      </c>
      <c r="P202" s="119"/>
      <c r="Q202" s="95" t="s">
        <v>87</v>
      </c>
      <c r="R202" s="95"/>
      <c r="S202" s="95"/>
      <c r="T202" s="95"/>
      <c r="U202" s="119"/>
      <c r="V202" s="114" t="str">
        <f t="shared" si="60"/>
        <v>Bureau</v>
      </c>
      <c r="W202" s="114" t="str">
        <f t="shared" si="61"/>
        <v>AQL 7%</v>
      </c>
      <c r="X202" s="119"/>
      <c r="Y202" s="101">
        <v>100</v>
      </c>
      <c r="Z202" s="119"/>
      <c r="AA202" s="117">
        <f>IF(H202="nio","_",(N202/Y202)*VLOOKUP(Q202,Aanpassing_frequenties,3,0))*VLOOKUP(Q202,Aanpassing_frequenties,4,0)</f>
        <v>86.1</v>
      </c>
      <c r="AB202" s="120">
        <f t="shared" si="62"/>
        <v>0</v>
      </c>
      <c r="AC202" s="119"/>
      <c r="AD202" s="117" t="str">
        <f t="shared" si="63"/>
        <v>_</v>
      </c>
      <c r="AE202" s="120" t="str">
        <f t="shared" si="64"/>
        <v>_</v>
      </c>
      <c r="AF202" s="119"/>
      <c r="AG202" s="117" t="str">
        <f t="shared" si="65"/>
        <v>_</v>
      </c>
      <c r="AH202" s="120" t="str">
        <f t="shared" si="66"/>
        <v>_</v>
      </c>
      <c r="AI202" s="119"/>
      <c r="AJ202" s="117" t="str">
        <f t="shared" si="67"/>
        <v>_</v>
      </c>
      <c r="AK202" s="120" t="str">
        <f t="shared" si="68"/>
        <v>_</v>
      </c>
      <c r="AL202" s="119"/>
      <c r="AM202" s="117">
        <f t="shared" si="69"/>
        <v>86.1</v>
      </c>
      <c r="AN202" s="120">
        <f t="shared" si="70"/>
        <v>0</v>
      </c>
      <c r="AO202" s="119"/>
      <c r="AS202" s="124"/>
    </row>
    <row r="203" spans="1:45">
      <c r="A203" s="7">
        <v>5</v>
      </c>
      <c r="B203" s="114" t="str">
        <f>VLOOKUP(A203,'Overzicht locaties'!C:D,2,0)</f>
        <v>ROC Campusbaan</v>
      </c>
      <c r="C203" s="95" t="s">
        <v>928</v>
      </c>
      <c r="D203" s="6" t="s">
        <v>1303</v>
      </c>
      <c r="E203" s="6"/>
      <c r="F203" s="95" t="s">
        <v>1016</v>
      </c>
      <c r="G203" s="95" t="s">
        <v>294</v>
      </c>
      <c r="H203" s="95">
        <v>8</v>
      </c>
      <c r="I203" s="115" t="str">
        <f t="shared" si="56"/>
        <v>Overig / Magazijn / Archief / Berging / Technische ruimte</v>
      </c>
      <c r="J203" s="95" t="s">
        <v>1576</v>
      </c>
      <c r="K203" s="116">
        <v>3</v>
      </c>
      <c r="L203" s="115" t="str">
        <f t="shared" si="57"/>
        <v>Harde vloer zonder polymeer beschermlaag, met behandeling</v>
      </c>
      <c r="M203" s="118">
        <v>50</v>
      </c>
      <c r="N203" s="117">
        <f t="shared" si="58"/>
        <v>50</v>
      </c>
      <c r="O203" s="149">
        <f t="shared" si="59"/>
        <v>0</v>
      </c>
      <c r="P203" s="119"/>
      <c r="Q203" s="95" t="s">
        <v>101</v>
      </c>
      <c r="R203" s="95"/>
      <c r="S203" s="95"/>
      <c r="T203" s="95"/>
      <c r="U203" s="119"/>
      <c r="V203" s="114" t="str">
        <f t="shared" si="60"/>
        <v>Verkeer</v>
      </c>
      <c r="W203" s="114" t="str">
        <f t="shared" si="61"/>
        <v>AQL 7%</v>
      </c>
      <c r="X203" s="119"/>
      <c r="Y203" s="101">
        <v>100</v>
      </c>
      <c r="Z203" s="119"/>
      <c r="AA203" s="117">
        <f>IF(H203="nio","_",(N203/Y203)*VLOOKUP(Q203,Aanpassing_frequenties,3,0))*VLOOKUP(Q203,Aanpassing_frequenties,4,0)</f>
        <v>6</v>
      </c>
      <c r="AB203" s="120">
        <f t="shared" si="62"/>
        <v>0</v>
      </c>
      <c r="AC203" s="119"/>
      <c r="AD203" s="117" t="str">
        <f t="shared" si="63"/>
        <v>_</v>
      </c>
      <c r="AE203" s="120" t="str">
        <f t="shared" si="64"/>
        <v>_</v>
      </c>
      <c r="AF203" s="119"/>
      <c r="AG203" s="117" t="str">
        <f t="shared" si="65"/>
        <v>_</v>
      </c>
      <c r="AH203" s="120" t="str">
        <f t="shared" si="66"/>
        <v>_</v>
      </c>
      <c r="AI203" s="119"/>
      <c r="AJ203" s="117" t="str">
        <f t="shared" si="67"/>
        <v>_</v>
      </c>
      <c r="AK203" s="120" t="str">
        <f t="shared" si="68"/>
        <v>_</v>
      </c>
      <c r="AL203" s="119"/>
      <c r="AM203" s="117">
        <f t="shared" si="69"/>
        <v>6</v>
      </c>
      <c r="AN203" s="120">
        <f t="shared" si="70"/>
        <v>0</v>
      </c>
      <c r="AO203" s="119"/>
      <c r="AS203" s="124"/>
    </row>
    <row r="204" spans="1:45">
      <c r="A204" s="7">
        <v>5</v>
      </c>
      <c r="B204" s="114" t="str">
        <f>VLOOKUP(A204,'Overzicht locaties'!C:D,2,0)</f>
        <v>ROC Campusbaan</v>
      </c>
      <c r="C204" s="95" t="s">
        <v>928</v>
      </c>
      <c r="D204" s="6" t="s">
        <v>1304</v>
      </c>
      <c r="E204" s="6"/>
      <c r="F204" s="95" t="s">
        <v>1017</v>
      </c>
      <c r="G204" s="95" t="s">
        <v>293</v>
      </c>
      <c r="H204" s="95">
        <v>7</v>
      </c>
      <c r="I204" s="115" t="str">
        <f t="shared" si="56"/>
        <v>Leslokalen praktijk</v>
      </c>
      <c r="J204" s="95" t="s">
        <v>699</v>
      </c>
      <c r="K204" s="116">
        <v>1</v>
      </c>
      <c r="L204" s="115" t="str">
        <f t="shared" si="57"/>
        <v>Vloerafwerking met polymeer beschermlaag</v>
      </c>
      <c r="M204" s="118">
        <v>226</v>
      </c>
      <c r="N204" s="117">
        <f t="shared" si="58"/>
        <v>226</v>
      </c>
      <c r="O204" s="149">
        <f t="shared" si="59"/>
        <v>0</v>
      </c>
      <c r="P204" s="119"/>
      <c r="Q204" s="95" t="s">
        <v>95</v>
      </c>
      <c r="R204" s="95"/>
      <c r="S204" s="95"/>
      <c r="T204" s="95"/>
      <c r="U204" s="119"/>
      <c r="V204" s="114" t="str">
        <f t="shared" si="60"/>
        <v>Les</v>
      </c>
      <c r="W204" s="114" t="str">
        <f t="shared" si="61"/>
        <v>AQL 7%</v>
      </c>
      <c r="X204" s="119"/>
      <c r="Y204" s="101">
        <v>100</v>
      </c>
      <c r="Z204" s="119"/>
      <c r="AA204" s="117">
        <f>IF(H204="nio","_",(N204/Y204)*VLOOKUP(Q204,Aanpassing_frequenties,3,0))*VLOOKUP(Q204,Aanpassing_frequenties,4,0)</f>
        <v>92.66</v>
      </c>
      <c r="AB204" s="120">
        <f t="shared" si="62"/>
        <v>0</v>
      </c>
      <c r="AC204" s="119"/>
      <c r="AD204" s="117" t="str">
        <f t="shared" si="63"/>
        <v>_</v>
      </c>
      <c r="AE204" s="120" t="str">
        <f t="shared" si="64"/>
        <v>_</v>
      </c>
      <c r="AF204" s="119"/>
      <c r="AG204" s="117" t="str">
        <f t="shared" si="65"/>
        <v>_</v>
      </c>
      <c r="AH204" s="120" t="str">
        <f t="shared" si="66"/>
        <v>_</v>
      </c>
      <c r="AI204" s="119"/>
      <c r="AJ204" s="117" t="str">
        <f t="shared" si="67"/>
        <v>_</v>
      </c>
      <c r="AK204" s="120" t="str">
        <f t="shared" si="68"/>
        <v>_</v>
      </c>
      <c r="AL204" s="119"/>
      <c r="AM204" s="117">
        <f t="shared" si="69"/>
        <v>92.66</v>
      </c>
      <c r="AN204" s="120">
        <f t="shared" si="70"/>
        <v>0</v>
      </c>
      <c r="AO204" s="119"/>
      <c r="AS204" s="124"/>
    </row>
    <row r="205" spans="1:45">
      <c r="A205" s="7">
        <v>5</v>
      </c>
      <c r="B205" s="114" t="str">
        <f>VLOOKUP(A205,'Overzicht locaties'!C:D,2,0)</f>
        <v>ROC Campusbaan</v>
      </c>
      <c r="C205" s="95" t="s">
        <v>928</v>
      </c>
      <c r="D205" s="6" t="s">
        <v>1305</v>
      </c>
      <c r="E205" s="6"/>
      <c r="F205" s="95" t="s">
        <v>165</v>
      </c>
      <c r="G205" s="95" t="s">
        <v>294</v>
      </c>
      <c r="H205" s="95">
        <v>8</v>
      </c>
      <c r="I205" s="115" t="str">
        <f t="shared" si="56"/>
        <v>Overig / Magazijn / Archief / Berging / Technische ruimte</v>
      </c>
      <c r="J205" s="95" t="s">
        <v>297</v>
      </c>
      <c r="K205" s="116">
        <v>3</v>
      </c>
      <c r="L205" s="115" t="str">
        <f t="shared" si="57"/>
        <v>Harde vloer zonder polymeer beschermlaag, met behandeling</v>
      </c>
      <c r="M205" s="118">
        <v>17.399999999999999</v>
      </c>
      <c r="N205" s="117">
        <f t="shared" si="58"/>
        <v>17.399999999999999</v>
      </c>
      <c r="O205" s="149">
        <f t="shared" si="59"/>
        <v>0</v>
      </c>
      <c r="P205" s="119"/>
      <c r="Q205" s="95" t="s">
        <v>101</v>
      </c>
      <c r="R205" s="95"/>
      <c r="S205" s="95"/>
      <c r="T205" s="95"/>
      <c r="U205" s="119"/>
      <c r="V205" s="114" t="str">
        <f t="shared" si="60"/>
        <v>Verkeer</v>
      </c>
      <c r="W205" s="114" t="str">
        <f t="shared" si="61"/>
        <v>AQL 7%</v>
      </c>
      <c r="X205" s="119"/>
      <c r="Y205" s="101">
        <v>100</v>
      </c>
      <c r="Z205" s="119"/>
      <c r="AA205" s="117">
        <f>IF(H205="nio","_",(N205/Y205)*VLOOKUP(Q205,Aanpassing_frequenties,3,0))*VLOOKUP(Q205,Aanpassing_frequenties,4,0)</f>
        <v>2.0880000000000001</v>
      </c>
      <c r="AB205" s="120">
        <f t="shared" si="62"/>
        <v>0</v>
      </c>
      <c r="AC205" s="119"/>
      <c r="AD205" s="117" t="str">
        <f t="shared" si="63"/>
        <v>_</v>
      </c>
      <c r="AE205" s="120" t="str">
        <f t="shared" si="64"/>
        <v>_</v>
      </c>
      <c r="AF205" s="119"/>
      <c r="AG205" s="117" t="str">
        <f t="shared" si="65"/>
        <v>_</v>
      </c>
      <c r="AH205" s="120" t="str">
        <f t="shared" si="66"/>
        <v>_</v>
      </c>
      <c r="AI205" s="119"/>
      <c r="AJ205" s="117" t="str">
        <f t="shared" si="67"/>
        <v>_</v>
      </c>
      <c r="AK205" s="120" t="str">
        <f t="shared" si="68"/>
        <v>_</v>
      </c>
      <c r="AL205" s="119"/>
      <c r="AM205" s="117">
        <f t="shared" si="69"/>
        <v>2.0880000000000001</v>
      </c>
      <c r="AN205" s="120">
        <f t="shared" si="70"/>
        <v>0</v>
      </c>
      <c r="AO205" s="119"/>
      <c r="AS205" s="124"/>
    </row>
    <row r="206" spans="1:45">
      <c r="A206" s="7">
        <v>5</v>
      </c>
      <c r="B206" s="114" t="str">
        <f>VLOOKUP(A206,'Overzicht locaties'!C:D,2,0)</f>
        <v>ROC Campusbaan</v>
      </c>
      <c r="C206" s="95" t="s">
        <v>928</v>
      </c>
      <c r="D206" s="6" t="s">
        <v>1306</v>
      </c>
      <c r="E206" s="6"/>
      <c r="F206" s="95" t="s">
        <v>1018</v>
      </c>
      <c r="G206" s="95" t="s">
        <v>294</v>
      </c>
      <c r="H206" s="95">
        <v>7</v>
      </c>
      <c r="I206" s="115" t="str">
        <f t="shared" si="56"/>
        <v>Leslokalen praktijk</v>
      </c>
      <c r="J206" s="95" t="s">
        <v>297</v>
      </c>
      <c r="K206" s="116">
        <v>3</v>
      </c>
      <c r="L206" s="115" t="str">
        <f t="shared" si="57"/>
        <v>Harde vloer zonder polymeer beschermlaag, met behandeling</v>
      </c>
      <c r="M206" s="118">
        <v>30</v>
      </c>
      <c r="N206" s="117">
        <f t="shared" si="58"/>
        <v>30</v>
      </c>
      <c r="O206" s="149">
        <f t="shared" si="59"/>
        <v>0</v>
      </c>
      <c r="P206" s="119"/>
      <c r="Q206" s="95" t="s">
        <v>95</v>
      </c>
      <c r="R206" s="95"/>
      <c r="S206" s="95"/>
      <c r="T206" s="95"/>
      <c r="U206" s="119"/>
      <c r="V206" s="114" t="str">
        <f t="shared" si="60"/>
        <v>Les</v>
      </c>
      <c r="W206" s="114" t="str">
        <f t="shared" si="61"/>
        <v>AQL 7%</v>
      </c>
      <c r="X206" s="119"/>
      <c r="Y206" s="101">
        <v>100</v>
      </c>
      <c r="Z206" s="119"/>
      <c r="AA206" s="117">
        <f>IF(H206="nio","_",(N206/Y206)*VLOOKUP(Q206,Aanpassing_frequenties,3,0))*VLOOKUP(Q206,Aanpassing_frequenties,4,0)</f>
        <v>12.299999999999999</v>
      </c>
      <c r="AB206" s="120">
        <f t="shared" si="62"/>
        <v>0</v>
      </c>
      <c r="AC206" s="119"/>
      <c r="AD206" s="117" t="str">
        <f t="shared" si="63"/>
        <v>_</v>
      </c>
      <c r="AE206" s="120" t="str">
        <f t="shared" si="64"/>
        <v>_</v>
      </c>
      <c r="AF206" s="119"/>
      <c r="AG206" s="117" t="str">
        <f t="shared" si="65"/>
        <v>_</v>
      </c>
      <c r="AH206" s="120" t="str">
        <f t="shared" si="66"/>
        <v>_</v>
      </c>
      <c r="AI206" s="119"/>
      <c r="AJ206" s="117" t="str">
        <f t="shared" si="67"/>
        <v>_</v>
      </c>
      <c r="AK206" s="120" t="str">
        <f t="shared" si="68"/>
        <v>_</v>
      </c>
      <c r="AL206" s="119"/>
      <c r="AM206" s="117">
        <f t="shared" si="69"/>
        <v>12.299999999999999</v>
      </c>
      <c r="AN206" s="120">
        <f t="shared" si="70"/>
        <v>0</v>
      </c>
      <c r="AO206" s="119"/>
      <c r="AS206" s="124"/>
    </row>
    <row r="207" spans="1:45">
      <c r="A207" s="7">
        <v>5</v>
      </c>
      <c r="B207" s="114" t="str">
        <f>VLOOKUP(A207,'Overzicht locaties'!C:D,2,0)</f>
        <v>ROC Campusbaan</v>
      </c>
      <c r="C207" s="95" t="s">
        <v>928</v>
      </c>
      <c r="D207" s="6" t="s">
        <v>1307</v>
      </c>
      <c r="E207" s="6"/>
      <c r="F207" s="95" t="s">
        <v>159</v>
      </c>
      <c r="G207" s="95" t="s">
        <v>294</v>
      </c>
      <c r="H207" s="95">
        <v>1</v>
      </c>
      <c r="I207" s="115" t="str">
        <f t="shared" si="56"/>
        <v xml:space="preserve">Kantoorruimte / vergaderruimte </v>
      </c>
      <c r="J207" s="95" t="s">
        <v>297</v>
      </c>
      <c r="K207" s="116">
        <v>3</v>
      </c>
      <c r="L207" s="115" t="str">
        <f t="shared" si="57"/>
        <v>Harde vloer zonder polymeer beschermlaag, met behandeling</v>
      </c>
      <c r="M207" s="118">
        <v>17</v>
      </c>
      <c r="N207" s="117">
        <f t="shared" si="58"/>
        <v>17</v>
      </c>
      <c r="O207" s="149">
        <f t="shared" si="59"/>
        <v>0</v>
      </c>
      <c r="P207" s="119"/>
      <c r="Q207" s="95" t="s">
        <v>87</v>
      </c>
      <c r="R207" s="95"/>
      <c r="S207" s="95"/>
      <c r="T207" s="95"/>
      <c r="U207" s="119"/>
      <c r="V207" s="114" t="str">
        <f t="shared" si="60"/>
        <v>Bureau</v>
      </c>
      <c r="W207" s="114" t="str">
        <f t="shared" si="61"/>
        <v>AQL 7%</v>
      </c>
      <c r="X207" s="119"/>
      <c r="Y207" s="101">
        <v>100</v>
      </c>
      <c r="Z207" s="119"/>
      <c r="AA207" s="117">
        <f>IF(H207="nio","_",(N207/Y207)*VLOOKUP(Q207,Aanpassing_frequenties,3,0))*VLOOKUP(Q207,Aanpassing_frequenties,4,0)</f>
        <v>34.85</v>
      </c>
      <c r="AB207" s="120">
        <f t="shared" si="62"/>
        <v>0</v>
      </c>
      <c r="AC207" s="119"/>
      <c r="AD207" s="117" t="str">
        <f t="shared" si="63"/>
        <v>_</v>
      </c>
      <c r="AE207" s="120" t="str">
        <f t="shared" si="64"/>
        <v>_</v>
      </c>
      <c r="AF207" s="119"/>
      <c r="AG207" s="117" t="str">
        <f t="shared" si="65"/>
        <v>_</v>
      </c>
      <c r="AH207" s="120" t="str">
        <f t="shared" si="66"/>
        <v>_</v>
      </c>
      <c r="AI207" s="119"/>
      <c r="AJ207" s="117" t="str">
        <f t="shared" si="67"/>
        <v>_</v>
      </c>
      <c r="AK207" s="120" t="str">
        <f t="shared" si="68"/>
        <v>_</v>
      </c>
      <c r="AL207" s="119"/>
      <c r="AM207" s="117">
        <f t="shared" si="69"/>
        <v>34.85</v>
      </c>
      <c r="AN207" s="120">
        <f t="shared" si="70"/>
        <v>0</v>
      </c>
      <c r="AO207" s="119"/>
      <c r="AS207" s="124"/>
    </row>
    <row r="208" spans="1:45">
      <c r="A208" s="7">
        <v>5</v>
      </c>
      <c r="B208" s="114" t="str">
        <f>VLOOKUP(A208,'Overzicht locaties'!C:D,2,0)</f>
        <v>ROC Campusbaan</v>
      </c>
      <c r="C208" s="95" t="s">
        <v>928</v>
      </c>
      <c r="D208" s="6" t="s">
        <v>1308</v>
      </c>
      <c r="E208" s="6"/>
      <c r="F208" s="95" t="s">
        <v>1019</v>
      </c>
      <c r="G208" s="95" t="s">
        <v>294</v>
      </c>
      <c r="H208" s="95">
        <v>5</v>
      </c>
      <c r="I208" s="115" t="str">
        <f t="shared" si="56"/>
        <v>Pantry / keuken / koffie / restaurant</v>
      </c>
      <c r="J208" s="95" t="s">
        <v>297</v>
      </c>
      <c r="K208" s="116">
        <v>3</v>
      </c>
      <c r="L208" s="115" t="str">
        <f t="shared" si="57"/>
        <v>Harde vloer zonder polymeer beschermlaag, met behandeling</v>
      </c>
      <c r="M208" s="118">
        <v>11</v>
      </c>
      <c r="N208" s="117">
        <f t="shared" si="58"/>
        <v>11</v>
      </c>
      <c r="O208" s="149">
        <f t="shared" si="59"/>
        <v>0</v>
      </c>
      <c r="P208" s="119"/>
      <c r="Q208" s="95" t="s">
        <v>87</v>
      </c>
      <c r="R208" s="95"/>
      <c r="S208" s="95"/>
      <c r="T208" s="95"/>
      <c r="U208" s="119"/>
      <c r="V208" s="114" t="str">
        <f t="shared" si="60"/>
        <v>Verkeer</v>
      </c>
      <c r="W208" s="114" t="str">
        <f t="shared" si="61"/>
        <v>AQL 7%</v>
      </c>
      <c r="X208" s="119"/>
      <c r="Y208" s="101">
        <v>100</v>
      </c>
      <c r="Z208" s="119"/>
      <c r="AA208" s="117">
        <f>IF(H208="nio","_",(N208/Y208)*VLOOKUP(Q208,Aanpassing_frequenties,3,0))*VLOOKUP(Q208,Aanpassing_frequenties,4,0)</f>
        <v>22.55</v>
      </c>
      <c r="AB208" s="120">
        <f t="shared" si="62"/>
        <v>0</v>
      </c>
      <c r="AC208" s="119"/>
      <c r="AD208" s="117" t="str">
        <f t="shared" si="63"/>
        <v>_</v>
      </c>
      <c r="AE208" s="120" t="str">
        <f t="shared" si="64"/>
        <v>_</v>
      </c>
      <c r="AF208" s="119"/>
      <c r="AG208" s="117" t="str">
        <f t="shared" si="65"/>
        <v>_</v>
      </c>
      <c r="AH208" s="120" t="str">
        <f t="shared" si="66"/>
        <v>_</v>
      </c>
      <c r="AI208" s="119"/>
      <c r="AJ208" s="117" t="str">
        <f t="shared" si="67"/>
        <v>_</v>
      </c>
      <c r="AK208" s="120" t="str">
        <f t="shared" si="68"/>
        <v>_</v>
      </c>
      <c r="AL208" s="119"/>
      <c r="AM208" s="117">
        <f t="shared" si="69"/>
        <v>22.55</v>
      </c>
      <c r="AN208" s="120">
        <f t="shared" si="70"/>
        <v>0</v>
      </c>
      <c r="AO208" s="119"/>
      <c r="AS208" s="124"/>
    </row>
    <row r="209" spans="1:45">
      <c r="A209" s="7">
        <v>5</v>
      </c>
      <c r="B209" s="114" t="str">
        <f>VLOOKUP(A209,'Overzicht locaties'!C:D,2,0)</f>
        <v>ROC Campusbaan</v>
      </c>
      <c r="C209" s="95" t="s">
        <v>928</v>
      </c>
      <c r="D209" s="6" t="s">
        <v>1309</v>
      </c>
      <c r="E209" s="6"/>
      <c r="F209" s="95" t="s">
        <v>1020</v>
      </c>
      <c r="G209" s="95" t="s">
        <v>294</v>
      </c>
      <c r="H209" s="95">
        <v>7</v>
      </c>
      <c r="I209" s="115" t="str">
        <f t="shared" si="56"/>
        <v>Leslokalen praktijk</v>
      </c>
      <c r="J209" s="95" t="s">
        <v>297</v>
      </c>
      <c r="K209" s="116">
        <v>3</v>
      </c>
      <c r="L209" s="115" t="str">
        <f t="shared" si="57"/>
        <v>Harde vloer zonder polymeer beschermlaag, met behandeling</v>
      </c>
      <c r="M209" s="118">
        <v>19.3</v>
      </c>
      <c r="N209" s="117">
        <f t="shared" si="58"/>
        <v>19.3</v>
      </c>
      <c r="O209" s="149">
        <f t="shared" si="59"/>
        <v>0</v>
      </c>
      <c r="P209" s="119"/>
      <c r="Q209" s="95" t="s">
        <v>95</v>
      </c>
      <c r="R209" s="95"/>
      <c r="S209" s="95"/>
      <c r="T209" s="95"/>
      <c r="U209" s="119"/>
      <c r="V209" s="114" t="str">
        <f t="shared" si="60"/>
        <v>Les</v>
      </c>
      <c r="W209" s="114" t="str">
        <f t="shared" si="61"/>
        <v>AQL 7%</v>
      </c>
      <c r="X209" s="119"/>
      <c r="Y209" s="101">
        <v>100</v>
      </c>
      <c r="Z209" s="119"/>
      <c r="AA209" s="117">
        <f>IF(H209="nio","_",(N209/Y209)*VLOOKUP(Q209,Aanpassing_frequenties,3,0))*VLOOKUP(Q209,Aanpassing_frequenties,4,0)</f>
        <v>7.9130000000000003</v>
      </c>
      <c r="AB209" s="120">
        <f t="shared" si="62"/>
        <v>0</v>
      </c>
      <c r="AC209" s="119"/>
      <c r="AD209" s="117" t="str">
        <f t="shared" si="63"/>
        <v>_</v>
      </c>
      <c r="AE209" s="120" t="str">
        <f t="shared" si="64"/>
        <v>_</v>
      </c>
      <c r="AF209" s="119"/>
      <c r="AG209" s="117" t="str">
        <f t="shared" si="65"/>
        <v>_</v>
      </c>
      <c r="AH209" s="120" t="str">
        <f t="shared" si="66"/>
        <v>_</v>
      </c>
      <c r="AI209" s="119"/>
      <c r="AJ209" s="117" t="str">
        <f t="shared" si="67"/>
        <v>_</v>
      </c>
      <c r="AK209" s="120" t="str">
        <f t="shared" si="68"/>
        <v>_</v>
      </c>
      <c r="AL209" s="119"/>
      <c r="AM209" s="117">
        <f t="shared" si="69"/>
        <v>7.9130000000000003</v>
      </c>
      <c r="AN209" s="120">
        <f t="shared" si="70"/>
        <v>0</v>
      </c>
      <c r="AO209" s="119"/>
      <c r="AS209" s="124"/>
    </row>
    <row r="210" spans="1:45">
      <c r="A210" s="7">
        <v>5</v>
      </c>
      <c r="B210" s="114" t="str">
        <f>VLOOKUP(A210,'Overzicht locaties'!C:D,2,0)</f>
        <v>ROC Campusbaan</v>
      </c>
      <c r="C210" s="95" t="s">
        <v>928</v>
      </c>
      <c r="D210" s="6" t="s">
        <v>1310</v>
      </c>
      <c r="E210" s="6"/>
      <c r="F210" s="95" t="s">
        <v>941</v>
      </c>
      <c r="G210" s="95" t="s">
        <v>293</v>
      </c>
      <c r="H210" s="95">
        <v>4</v>
      </c>
      <c r="I210" s="115" t="str">
        <f t="shared" si="56"/>
        <v>Kleedruimte/ douche</v>
      </c>
      <c r="J210" s="95" t="s">
        <v>297</v>
      </c>
      <c r="K210" s="116">
        <v>3</v>
      </c>
      <c r="L210" s="115" t="str">
        <f t="shared" si="57"/>
        <v>Harde vloer zonder polymeer beschermlaag, met behandeling</v>
      </c>
      <c r="M210" s="118">
        <v>9.1999999999999993</v>
      </c>
      <c r="N210" s="117">
        <f t="shared" si="58"/>
        <v>9.1999999999999993</v>
      </c>
      <c r="O210" s="149">
        <f t="shared" si="59"/>
        <v>0</v>
      </c>
      <c r="P210" s="119"/>
      <c r="Q210" s="95" t="s">
        <v>87</v>
      </c>
      <c r="R210" s="95"/>
      <c r="S210" s="95"/>
      <c r="T210" s="95"/>
      <c r="U210" s="119"/>
      <c r="V210" s="114" t="str">
        <f t="shared" si="60"/>
        <v>Sanitair</v>
      </c>
      <c r="W210" s="114" t="str">
        <f t="shared" si="61"/>
        <v>AQL 4%</v>
      </c>
      <c r="X210" s="119"/>
      <c r="Y210" s="101">
        <v>100</v>
      </c>
      <c r="Z210" s="119"/>
      <c r="AA210" s="117">
        <f>IF(H210="nio","_",(N210/Y210)*VLOOKUP(Q210,Aanpassing_frequenties,3,0))*VLOOKUP(Q210,Aanpassing_frequenties,4,0)</f>
        <v>18.86</v>
      </c>
      <c r="AB210" s="120">
        <f t="shared" si="62"/>
        <v>0</v>
      </c>
      <c r="AC210" s="119"/>
      <c r="AD210" s="117" t="str">
        <f t="shared" si="63"/>
        <v>_</v>
      </c>
      <c r="AE210" s="120" t="str">
        <f t="shared" si="64"/>
        <v>_</v>
      </c>
      <c r="AF210" s="119"/>
      <c r="AG210" s="117" t="str">
        <f t="shared" si="65"/>
        <v>_</v>
      </c>
      <c r="AH210" s="120" t="str">
        <f t="shared" si="66"/>
        <v>_</v>
      </c>
      <c r="AI210" s="119"/>
      <c r="AJ210" s="117" t="str">
        <f t="shared" si="67"/>
        <v>_</v>
      </c>
      <c r="AK210" s="120" t="str">
        <f t="shared" si="68"/>
        <v>_</v>
      </c>
      <c r="AL210" s="119"/>
      <c r="AM210" s="117">
        <f t="shared" si="69"/>
        <v>18.86</v>
      </c>
      <c r="AN210" s="120">
        <f t="shared" si="70"/>
        <v>0</v>
      </c>
      <c r="AO210" s="119"/>
      <c r="AS210" s="124"/>
    </row>
    <row r="211" spans="1:45">
      <c r="A211" s="7">
        <v>5</v>
      </c>
      <c r="B211" s="114" t="str">
        <f>VLOOKUP(A211,'Overzicht locaties'!C:D,2,0)</f>
        <v>ROC Campusbaan</v>
      </c>
      <c r="C211" s="95" t="s">
        <v>928</v>
      </c>
      <c r="D211" s="6" t="s">
        <v>1311</v>
      </c>
      <c r="E211" s="6"/>
      <c r="F211" s="95" t="s">
        <v>225</v>
      </c>
      <c r="G211" s="95" t="s">
        <v>293</v>
      </c>
      <c r="H211" s="95">
        <v>4</v>
      </c>
      <c r="I211" s="115" t="str">
        <f t="shared" si="56"/>
        <v>Kleedruimte/ douche</v>
      </c>
      <c r="J211" s="95" t="s">
        <v>297</v>
      </c>
      <c r="K211" s="116">
        <v>3</v>
      </c>
      <c r="L211" s="115" t="str">
        <f t="shared" si="57"/>
        <v>Harde vloer zonder polymeer beschermlaag, met behandeling</v>
      </c>
      <c r="M211" s="118">
        <v>9.8000000000000007</v>
      </c>
      <c r="N211" s="117">
        <f t="shared" si="58"/>
        <v>9.8000000000000007</v>
      </c>
      <c r="O211" s="149">
        <f t="shared" si="59"/>
        <v>0</v>
      </c>
      <c r="P211" s="119"/>
      <c r="Q211" s="95" t="s">
        <v>87</v>
      </c>
      <c r="R211" s="95"/>
      <c r="S211" s="95"/>
      <c r="T211" s="95"/>
      <c r="U211" s="119"/>
      <c r="V211" s="114" t="str">
        <f t="shared" si="60"/>
        <v>Sanitair</v>
      </c>
      <c r="W211" s="114" t="str">
        <f t="shared" si="61"/>
        <v>AQL 4%</v>
      </c>
      <c r="X211" s="119"/>
      <c r="Y211" s="101">
        <v>100</v>
      </c>
      <c r="Z211" s="119"/>
      <c r="AA211" s="117">
        <f>IF(H211="nio","_",(N211/Y211)*VLOOKUP(Q211,Aanpassing_frequenties,3,0))*VLOOKUP(Q211,Aanpassing_frequenties,4,0)</f>
        <v>20.09</v>
      </c>
      <c r="AB211" s="120">
        <f t="shared" si="62"/>
        <v>0</v>
      </c>
      <c r="AC211" s="119"/>
      <c r="AD211" s="117" t="str">
        <f t="shared" si="63"/>
        <v>_</v>
      </c>
      <c r="AE211" s="120" t="str">
        <f t="shared" si="64"/>
        <v>_</v>
      </c>
      <c r="AF211" s="119"/>
      <c r="AG211" s="117" t="str">
        <f t="shared" si="65"/>
        <v>_</v>
      </c>
      <c r="AH211" s="120" t="str">
        <f t="shared" si="66"/>
        <v>_</v>
      </c>
      <c r="AI211" s="119"/>
      <c r="AJ211" s="117" t="str">
        <f t="shared" si="67"/>
        <v>_</v>
      </c>
      <c r="AK211" s="120" t="str">
        <f t="shared" si="68"/>
        <v>_</v>
      </c>
      <c r="AL211" s="119"/>
      <c r="AM211" s="117">
        <f t="shared" si="69"/>
        <v>20.09</v>
      </c>
      <c r="AN211" s="120">
        <f t="shared" si="70"/>
        <v>0</v>
      </c>
      <c r="AO211" s="119"/>
      <c r="AS211" s="124"/>
    </row>
    <row r="212" spans="1:45">
      <c r="A212" s="7">
        <v>5</v>
      </c>
      <c r="B212" s="114" t="str">
        <f>VLOOKUP(A212,'Overzicht locaties'!C:D,2,0)</f>
        <v>ROC Campusbaan</v>
      </c>
      <c r="C212" s="95" t="s">
        <v>928</v>
      </c>
      <c r="D212" s="6" t="s">
        <v>1312</v>
      </c>
      <c r="E212" s="6"/>
      <c r="F212" s="95" t="s">
        <v>1021</v>
      </c>
      <c r="G212" s="95" t="s">
        <v>293</v>
      </c>
      <c r="H212" s="95">
        <v>4</v>
      </c>
      <c r="I212" s="115" t="str">
        <f t="shared" si="56"/>
        <v>Kleedruimte/ douche</v>
      </c>
      <c r="J212" s="95" t="s">
        <v>297</v>
      </c>
      <c r="K212" s="116">
        <v>3</v>
      </c>
      <c r="L212" s="115" t="str">
        <f t="shared" si="57"/>
        <v>Harde vloer zonder polymeer beschermlaag, met behandeling</v>
      </c>
      <c r="M212" s="118">
        <v>5</v>
      </c>
      <c r="N212" s="117">
        <f t="shared" si="58"/>
        <v>5</v>
      </c>
      <c r="O212" s="149">
        <f t="shared" si="59"/>
        <v>0</v>
      </c>
      <c r="P212" s="119"/>
      <c r="Q212" s="95" t="s">
        <v>87</v>
      </c>
      <c r="R212" s="95"/>
      <c r="S212" s="95"/>
      <c r="T212" s="95"/>
      <c r="U212" s="119"/>
      <c r="V212" s="114" t="str">
        <f t="shared" si="60"/>
        <v>Sanitair</v>
      </c>
      <c r="W212" s="114" t="str">
        <f t="shared" si="61"/>
        <v>AQL 4%</v>
      </c>
      <c r="X212" s="119"/>
      <c r="Y212" s="101">
        <v>100</v>
      </c>
      <c r="Z212" s="119"/>
      <c r="AA212" s="117">
        <f>IF(H212="nio","_",(N212/Y212)*VLOOKUP(Q212,Aanpassing_frequenties,3,0))*VLOOKUP(Q212,Aanpassing_frequenties,4,0)</f>
        <v>10.25</v>
      </c>
      <c r="AB212" s="120">
        <f t="shared" si="62"/>
        <v>0</v>
      </c>
      <c r="AC212" s="119"/>
      <c r="AD212" s="117" t="str">
        <f t="shared" si="63"/>
        <v>_</v>
      </c>
      <c r="AE212" s="120" t="str">
        <f t="shared" si="64"/>
        <v>_</v>
      </c>
      <c r="AF212" s="119"/>
      <c r="AG212" s="117" t="str">
        <f t="shared" si="65"/>
        <v>_</v>
      </c>
      <c r="AH212" s="120" t="str">
        <f t="shared" si="66"/>
        <v>_</v>
      </c>
      <c r="AI212" s="119"/>
      <c r="AJ212" s="117" t="str">
        <f t="shared" si="67"/>
        <v>_</v>
      </c>
      <c r="AK212" s="120" t="str">
        <f t="shared" si="68"/>
        <v>_</v>
      </c>
      <c r="AL212" s="119"/>
      <c r="AM212" s="117">
        <f t="shared" si="69"/>
        <v>10.25</v>
      </c>
      <c r="AN212" s="120">
        <f t="shared" si="70"/>
        <v>0</v>
      </c>
      <c r="AO212" s="119"/>
      <c r="AS212" s="124"/>
    </row>
    <row r="213" spans="1:45">
      <c r="A213" s="7">
        <v>5</v>
      </c>
      <c r="B213" s="114" t="str">
        <f>VLOOKUP(A213,'Overzicht locaties'!C:D,2,0)</f>
        <v>ROC Campusbaan</v>
      </c>
      <c r="C213" s="95" t="s">
        <v>928</v>
      </c>
      <c r="D213" s="6" t="s">
        <v>1313</v>
      </c>
      <c r="E213" s="6"/>
      <c r="F213" s="95" t="s">
        <v>137</v>
      </c>
      <c r="G213" s="95" t="s">
        <v>293</v>
      </c>
      <c r="H213" s="95">
        <v>2</v>
      </c>
      <c r="I213" s="115" t="str">
        <f t="shared" si="56"/>
        <v>Sanitaire ruimte</v>
      </c>
      <c r="J213" s="95" t="s">
        <v>795</v>
      </c>
      <c r="K213" s="116">
        <v>3</v>
      </c>
      <c r="L213" s="115" t="str">
        <f t="shared" si="57"/>
        <v>Harde vloer zonder polymeer beschermlaag, met behandeling</v>
      </c>
      <c r="M213" s="118">
        <v>2</v>
      </c>
      <c r="N213" s="117">
        <f t="shared" si="58"/>
        <v>2</v>
      </c>
      <c r="O213" s="149">
        <f t="shared" si="59"/>
        <v>0</v>
      </c>
      <c r="P213" s="119"/>
      <c r="Q213" s="95" t="s">
        <v>305</v>
      </c>
      <c r="R213" s="95"/>
      <c r="S213" s="95"/>
      <c r="T213" s="95"/>
      <c r="U213" s="119"/>
      <c r="V213" s="114" t="str">
        <f t="shared" si="60"/>
        <v>Sanitair</v>
      </c>
      <c r="W213" s="114" t="str">
        <f t="shared" si="61"/>
        <v>AQL 4%</v>
      </c>
      <c r="X213" s="119"/>
      <c r="Y213" s="101">
        <v>100</v>
      </c>
      <c r="Z213" s="119"/>
      <c r="AA213" s="117">
        <f>IF(H213="nio","_",(N213/Y213)*VLOOKUP(Q213,Aanpassing_frequenties,3,0))*VLOOKUP(Q213,Aanpassing_frequenties,4,0)</f>
        <v>16.399999999999999</v>
      </c>
      <c r="AB213" s="120">
        <f t="shared" si="62"/>
        <v>0</v>
      </c>
      <c r="AC213" s="119"/>
      <c r="AD213" s="117" t="str">
        <f t="shared" si="63"/>
        <v>_</v>
      </c>
      <c r="AE213" s="120" t="str">
        <f t="shared" si="64"/>
        <v>_</v>
      </c>
      <c r="AF213" s="119"/>
      <c r="AG213" s="117" t="str">
        <f t="shared" si="65"/>
        <v>_</v>
      </c>
      <c r="AH213" s="120" t="str">
        <f t="shared" si="66"/>
        <v>_</v>
      </c>
      <c r="AI213" s="119"/>
      <c r="AJ213" s="117" t="str">
        <f t="shared" si="67"/>
        <v>_</v>
      </c>
      <c r="AK213" s="120" t="str">
        <f t="shared" si="68"/>
        <v>_</v>
      </c>
      <c r="AL213" s="119"/>
      <c r="AM213" s="117">
        <f t="shared" si="69"/>
        <v>16.399999999999999</v>
      </c>
      <c r="AN213" s="120">
        <f t="shared" si="70"/>
        <v>0</v>
      </c>
      <c r="AO213" s="119"/>
      <c r="AS213" s="124"/>
    </row>
    <row r="214" spans="1:45">
      <c r="A214" s="7">
        <v>5</v>
      </c>
      <c r="B214" s="114" t="str">
        <f>VLOOKUP(A214,'Overzicht locaties'!C:D,2,0)</f>
        <v>ROC Campusbaan</v>
      </c>
      <c r="C214" s="95" t="s">
        <v>928</v>
      </c>
      <c r="D214" s="6" t="s">
        <v>1314</v>
      </c>
      <c r="E214" s="6"/>
      <c r="F214" s="95" t="s">
        <v>1022</v>
      </c>
      <c r="G214" s="95" t="s">
        <v>293</v>
      </c>
      <c r="H214" s="95">
        <v>4</v>
      </c>
      <c r="I214" s="115" t="str">
        <f t="shared" si="56"/>
        <v>Kleedruimte/ douche</v>
      </c>
      <c r="J214" s="95" t="s">
        <v>297</v>
      </c>
      <c r="K214" s="116">
        <v>3</v>
      </c>
      <c r="L214" s="115" t="str">
        <f t="shared" si="57"/>
        <v>Harde vloer zonder polymeer beschermlaag, met behandeling</v>
      </c>
      <c r="M214" s="118">
        <v>3</v>
      </c>
      <c r="N214" s="117">
        <f t="shared" si="58"/>
        <v>3</v>
      </c>
      <c r="O214" s="149">
        <f t="shared" si="59"/>
        <v>0</v>
      </c>
      <c r="P214" s="119"/>
      <c r="Q214" s="95" t="s">
        <v>87</v>
      </c>
      <c r="R214" s="95"/>
      <c r="S214" s="95"/>
      <c r="T214" s="95"/>
      <c r="U214" s="119"/>
      <c r="V214" s="114" t="str">
        <f t="shared" si="60"/>
        <v>Sanitair</v>
      </c>
      <c r="W214" s="114" t="str">
        <f t="shared" si="61"/>
        <v>AQL 4%</v>
      </c>
      <c r="X214" s="119"/>
      <c r="Y214" s="101">
        <v>100</v>
      </c>
      <c r="Z214" s="119"/>
      <c r="AA214" s="117">
        <f>IF(H214="nio","_",(N214/Y214)*VLOOKUP(Q214,Aanpassing_frequenties,3,0))*VLOOKUP(Q214,Aanpassing_frequenties,4,0)</f>
        <v>6.1499999999999995</v>
      </c>
      <c r="AB214" s="120">
        <f t="shared" si="62"/>
        <v>0</v>
      </c>
      <c r="AC214" s="119"/>
      <c r="AD214" s="117" t="str">
        <f t="shared" si="63"/>
        <v>_</v>
      </c>
      <c r="AE214" s="120" t="str">
        <f t="shared" si="64"/>
        <v>_</v>
      </c>
      <c r="AF214" s="119"/>
      <c r="AG214" s="117" t="str">
        <f t="shared" si="65"/>
        <v>_</v>
      </c>
      <c r="AH214" s="120" t="str">
        <f t="shared" si="66"/>
        <v>_</v>
      </c>
      <c r="AI214" s="119"/>
      <c r="AJ214" s="117" t="str">
        <f t="shared" si="67"/>
        <v>_</v>
      </c>
      <c r="AK214" s="120" t="str">
        <f t="shared" si="68"/>
        <v>_</v>
      </c>
      <c r="AL214" s="119"/>
      <c r="AM214" s="117">
        <f t="shared" si="69"/>
        <v>6.1499999999999995</v>
      </c>
      <c r="AN214" s="120">
        <f t="shared" si="70"/>
        <v>0</v>
      </c>
      <c r="AO214" s="119"/>
      <c r="AS214" s="124"/>
    </row>
    <row r="215" spans="1:45">
      <c r="A215" s="7">
        <v>5</v>
      </c>
      <c r="B215" s="114" t="str">
        <f>VLOOKUP(A215,'Overzicht locaties'!C:D,2,0)</f>
        <v>ROC Campusbaan</v>
      </c>
      <c r="C215" s="95" t="s">
        <v>928</v>
      </c>
      <c r="D215" s="6" t="s">
        <v>1315</v>
      </c>
      <c r="E215" s="6"/>
      <c r="F215" s="95" t="s">
        <v>136</v>
      </c>
      <c r="G215" s="95" t="s">
        <v>293</v>
      </c>
      <c r="H215" s="95">
        <v>3</v>
      </c>
      <c r="I215" s="115" t="str">
        <f t="shared" si="56"/>
        <v>Verkeersruimte / Garderobe / Wachtruimte</v>
      </c>
      <c r="J215" s="95" t="s">
        <v>297</v>
      </c>
      <c r="K215" s="116">
        <v>3</v>
      </c>
      <c r="L215" s="115" t="str">
        <f t="shared" si="57"/>
        <v>Harde vloer zonder polymeer beschermlaag, met behandeling</v>
      </c>
      <c r="M215" s="118">
        <v>18</v>
      </c>
      <c r="N215" s="117">
        <f t="shared" si="58"/>
        <v>18</v>
      </c>
      <c r="O215" s="149">
        <f t="shared" si="59"/>
        <v>0</v>
      </c>
      <c r="P215" s="119"/>
      <c r="Q215" s="95" t="s">
        <v>87</v>
      </c>
      <c r="R215" s="95"/>
      <c r="S215" s="95"/>
      <c r="T215" s="95"/>
      <c r="U215" s="119"/>
      <c r="V215" s="114" t="str">
        <f t="shared" si="60"/>
        <v>Verkeer</v>
      </c>
      <c r="W215" s="114" t="str">
        <f t="shared" si="61"/>
        <v>AQL 7%</v>
      </c>
      <c r="X215" s="119"/>
      <c r="Y215" s="101">
        <v>100</v>
      </c>
      <c r="Z215" s="119"/>
      <c r="AA215" s="117">
        <f>IF(H215="nio","_",(N215/Y215)*VLOOKUP(Q215,Aanpassing_frequenties,3,0))*VLOOKUP(Q215,Aanpassing_frequenties,4,0)</f>
        <v>36.9</v>
      </c>
      <c r="AB215" s="120">
        <f t="shared" si="62"/>
        <v>0</v>
      </c>
      <c r="AC215" s="119"/>
      <c r="AD215" s="117" t="str">
        <f t="shared" si="63"/>
        <v>_</v>
      </c>
      <c r="AE215" s="120" t="str">
        <f t="shared" si="64"/>
        <v>_</v>
      </c>
      <c r="AF215" s="119"/>
      <c r="AG215" s="117" t="str">
        <f t="shared" si="65"/>
        <v>_</v>
      </c>
      <c r="AH215" s="120" t="str">
        <f t="shared" si="66"/>
        <v>_</v>
      </c>
      <c r="AI215" s="119"/>
      <c r="AJ215" s="117" t="str">
        <f t="shared" si="67"/>
        <v>_</v>
      </c>
      <c r="AK215" s="120" t="str">
        <f t="shared" si="68"/>
        <v>_</v>
      </c>
      <c r="AL215" s="119"/>
      <c r="AM215" s="117">
        <f t="shared" si="69"/>
        <v>36.9</v>
      </c>
      <c r="AN215" s="120">
        <f t="shared" si="70"/>
        <v>0</v>
      </c>
      <c r="AO215" s="119"/>
      <c r="AS215" s="124"/>
    </row>
    <row r="216" spans="1:45">
      <c r="A216" s="7">
        <v>5</v>
      </c>
      <c r="B216" s="114" t="str">
        <f>VLOOKUP(A216,'Overzicht locaties'!C:D,2,0)</f>
        <v>ROC Campusbaan</v>
      </c>
      <c r="C216" s="95" t="s">
        <v>928</v>
      </c>
      <c r="D216" s="6" t="s">
        <v>1316</v>
      </c>
      <c r="E216" s="6"/>
      <c r="F216" s="95" t="s">
        <v>1023</v>
      </c>
      <c r="G216" s="95" t="s">
        <v>293</v>
      </c>
      <c r="H216" s="95">
        <v>5</v>
      </c>
      <c r="I216" s="115" t="str">
        <f t="shared" si="56"/>
        <v>Pantry / keuken / koffie / restaurant</v>
      </c>
      <c r="J216" s="95" t="s">
        <v>297</v>
      </c>
      <c r="K216" s="116">
        <v>3</v>
      </c>
      <c r="L216" s="115" t="str">
        <f t="shared" si="57"/>
        <v>Harde vloer zonder polymeer beschermlaag, met behandeling</v>
      </c>
      <c r="M216" s="118">
        <v>33</v>
      </c>
      <c r="N216" s="117">
        <f t="shared" si="58"/>
        <v>33</v>
      </c>
      <c r="O216" s="149">
        <f t="shared" si="59"/>
        <v>0</v>
      </c>
      <c r="P216" s="119"/>
      <c r="Q216" s="95" t="s">
        <v>87</v>
      </c>
      <c r="R216" s="95"/>
      <c r="S216" s="95"/>
      <c r="T216" s="95"/>
      <c r="U216" s="119"/>
      <c r="V216" s="114" t="str">
        <f t="shared" si="60"/>
        <v>Verkeer</v>
      </c>
      <c r="W216" s="114" t="str">
        <f t="shared" si="61"/>
        <v>AQL 7%</v>
      </c>
      <c r="X216" s="119"/>
      <c r="Y216" s="101">
        <v>100</v>
      </c>
      <c r="Z216" s="119"/>
      <c r="AA216" s="117">
        <f>IF(H216="nio","_",(N216/Y216)*VLOOKUP(Q216,Aanpassing_frequenties,3,0))*VLOOKUP(Q216,Aanpassing_frequenties,4,0)</f>
        <v>67.650000000000006</v>
      </c>
      <c r="AB216" s="120">
        <f t="shared" si="62"/>
        <v>0</v>
      </c>
      <c r="AC216" s="119"/>
      <c r="AD216" s="117" t="str">
        <f t="shared" si="63"/>
        <v>_</v>
      </c>
      <c r="AE216" s="120" t="str">
        <f t="shared" si="64"/>
        <v>_</v>
      </c>
      <c r="AF216" s="119"/>
      <c r="AG216" s="117" t="str">
        <f t="shared" si="65"/>
        <v>_</v>
      </c>
      <c r="AH216" s="120" t="str">
        <f t="shared" si="66"/>
        <v>_</v>
      </c>
      <c r="AI216" s="119"/>
      <c r="AJ216" s="117" t="str">
        <f t="shared" si="67"/>
        <v>_</v>
      </c>
      <c r="AK216" s="120" t="str">
        <f t="shared" si="68"/>
        <v>_</v>
      </c>
      <c r="AL216" s="119"/>
      <c r="AM216" s="117">
        <f t="shared" si="69"/>
        <v>67.650000000000006</v>
      </c>
      <c r="AN216" s="120">
        <f t="shared" si="70"/>
        <v>0</v>
      </c>
      <c r="AO216" s="150"/>
      <c r="AS216" s="124"/>
    </row>
    <row r="217" spans="1:45">
      <c r="A217" s="7">
        <v>5</v>
      </c>
      <c r="B217" s="114" t="str">
        <f>VLOOKUP(A217,'Overzicht locaties'!C:D,2,0)</f>
        <v>ROC Campusbaan</v>
      </c>
      <c r="C217" s="95" t="s">
        <v>928</v>
      </c>
      <c r="D217" s="6" t="s">
        <v>1317</v>
      </c>
      <c r="E217" s="6"/>
      <c r="F217" s="95" t="s">
        <v>1024</v>
      </c>
      <c r="G217" s="95" t="s">
        <v>294</v>
      </c>
      <c r="H217" s="95">
        <v>7</v>
      </c>
      <c r="I217" s="115" t="str">
        <f t="shared" si="56"/>
        <v>Leslokalen praktijk</v>
      </c>
      <c r="J217" s="95" t="s">
        <v>297</v>
      </c>
      <c r="K217" s="116">
        <v>3</v>
      </c>
      <c r="L217" s="115" t="str">
        <f t="shared" si="57"/>
        <v>Harde vloer zonder polymeer beschermlaag, met behandeling</v>
      </c>
      <c r="M217" s="118">
        <v>130</v>
      </c>
      <c r="N217" s="117">
        <f t="shared" si="58"/>
        <v>130</v>
      </c>
      <c r="O217" s="149">
        <f t="shared" si="59"/>
        <v>0</v>
      </c>
      <c r="P217" s="119"/>
      <c r="Q217" s="95" t="s">
        <v>95</v>
      </c>
      <c r="R217" s="95"/>
      <c r="S217" s="95"/>
      <c r="T217" s="95"/>
      <c r="U217" s="119"/>
      <c r="V217" s="114" t="str">
        <f t="shared" si="60"/>
        <v>Les</v>
      </c>
      <c r="W217" s="114" t="str">
        <f t="shared" si="61"/>
        <v>AQL 7%</v>
      </c>
      <c r="X217" s="119"/>
      <c r="Y217" s="101">
        <v>100</v>
      </c>
      <c r="Z217" s="119"/>
      <c r="AA217" s="117">
        <f>IF(H217="nio","_",(N217/Y217)*VLOOKUP(Q217,Aanpassing_frequenties,3,0))*VLOOKUP(Q217,Aanpassing_frequenties,4,0)</f>
        <v>53.300000000000004</v>
      </c>
      <c r="AB217" s="120">
        <f t="shared" si="62"/>
        <v>0</v>
      </c>
      <c r="AC217" s="119"/>
      <c r="AD217" s="117" t="str">
        <f t="shared" si="63"/>
        <v>_</v>
      </c>
      <c r="AE217" s="120" t="str">
        <f t="shared" si="64"/>
        <v>_</v>
      </c>
      <c r="AF217" s="119"/>
      <c r="AG217" s="117" t="str">
        <f t="shared" si="65"/>
        <v>_</v>
      </c>
      <c r="AH217" s="120" t="str">
        <f t="shared" si="66"/>
        <v>_</v>
      </c>
      <c r="AI217" s="119"/>
      <c r="AJ217" s="117" t="str">
        <f t="shared" si="67"/>
        <v>_</v>
      </c>
      <c r="AK217" s="120" t="str">
        <f t="shared" si="68"/>
        <v>_</v>
      </c>
      <c r="AL217" s="119"/>
      <c r="AM217" s="117">
        <f t="shared" si="69"/>
        <v>53.300000000000004</v>
      </c>
      <c r="AN217" s="120">
        <f t="shared" si="70"/>
        <v>0</v>
      </c>
      <c r="AO217" s="150"/>
      <c r="AS217" s="124"/>
    </row>
    <row r="218" spans="1:45">
      <c r="A218" s="7">
        <v>5</v>
      </c>
      <c r="B218" s="114" t="str">
        <f>VLOOKUP(A218,'Overzicht locaties'!C:D,2,0)</f>
        <v>ROC Campusbaan</v>
      </c>
      <c r="C218" s="95" t="s">
        <v>928</v>
      </c>
      <c r="D218" s="6" t="s">
        <v>1318</v>
      </c>
      <c r="E218" s="6"/>
      <c r="F218" s="95" t="s">
        <v>1025</v>
      </c>
      <c r="G218" s="95" t="s">
        <v>294</v>
      </c>
      <c r="H218" s="95">
        <v>7</v>
      </c>
      <c r="I218" s="115" t="str">
        <f t="shared" si="56"/>
        <v>Leslokalen praktijk</v>
      </c>
      <c r="J218" s="95" t="s">
        <v>297</v>
      </c>
      <c r="K218" s="116">
        <v>3</v>
      </c>
      <c r="L218" s="115" t="str">
        <f t="shared" si="57"/>
        <v>Harde vloer zonder polymeer beschermlaag, met behandeling</v>
      </c>
      <c r="M218" s="118">
        <v>149</v>
      </c>
      <c r="N218" s="117">
        <f t="shared" si="58"/>
        <v>149</v>
      </c>
      <c r="O218" s="149">
        <f t="shared" si="59"/>
        <v>0</v>
      </c>
      <c r="P218" s="119"/>
      <c r="Q218" s="95" t="s">
        <v>95</v>
      </c>
      <c r="R218" s="95"/>
      <c r="S218" s="95"/>
      <c r="T218" s="95"/>
      <c r="U218" s="119"/>
      <c r="V218" s="114" t="str">
        <f t="shared" si="60"/>
        <v>Les</v>
      </c>
      <c r="W218" s="114" t="str">
        <f t="shared" si="61"/>
        <v>AQL 7%</v>
      </c>
      <c r="X218" s="119"/>
      <c r="Y218" s="101">
        <v>100</v>
      </c>
      <c r="Z218" s="119"/>
      <c r="AA218" s="117">
        <f>IF(H218="nio","_",(N218/Y218)*VLOOKUP(Q218,Aanpassing_frequenties,3,0))*VLOOKUP(Q218,Aanpassing_frequenties,4,0)</f>
        <v>61.089999999999996</v>
      </c>
      <c r="AB218" s="120">
        <f t="shared" si="62"/>
        <v>0</v>
      </c>
      <c r="AC218" s="119"/>
      <c r="AD218" s="117" t="str">
        <f t="shared" si="63"/>
        <v>_</v>
      </c>
      <c r="AE218" s="120" t="str">
        <f t="shared" si="64"/>
        <v>_</v>
      </c>
      <c r="AF218" s="119"/>
      <c r="AG218" s="117" t="str">
        <f t="shared" si="65"/>
        <v>_</v>
      </c>
      <c r="AH218" s="120" t="str">
        <f t="shared" si="66"/>
        <v>_</v>
      </c>
      <c r="AI218" s="119"/>
      <c r="AJ218" s="117" t="str">
        <f t="shared" si="67"/>
        <v>_</v>
      </c>
      <c r="AK218" s="120" t="str">
        <f t="shared" si="68"/>
        <v>_</v>
      </c>
      <c r="AL218" s="119"/>
      <c r="AM218" s="117">
        <f t="shared" si="69"/>
        <v>61.089999999999996</v>
      </c>
      <c r="AN218" s="120">
        <f t="shared" si="70"/>
        <v>0</v>
      </c>
      <c r="AO218" s="119"/>
      <c r="AS218" s="124"/>
    </row>
    <row r="219" spans="1:45">
      <c r="A219" s="7">
        <v>5</v>
      </c>
      <c r="B219" s="114" t="str">
        <f>VLOOKUP(A219,'Overzicht locaties'!C:D,2,0)</f>
        <v>ROC Campusbaan</v>
      </c>
      <c r="C219" s="95" t="s">
        <v>928</v>
      </c>
      <c r="D219" s="6" t="s">
        <v>1319</v>
      </c>
      <c r="E219" s="6"/>
      <c r="F219" s="95" t="s">
        <v>1026</v>
      </c>
      <c r="G219" s="95" t="s">
        <v>294</v>
      </c>
      <c r="H219" s="95">
        <v>5</v>
      </c>
      <c r="I219" s="115" t="str">
        <f t="shared" si="56"/>
        <v>Pantry / keuken / koffie / restaurant</v>
      </c>
      <c r="J219" s="95"/>
      <c r="K219" s="116">
        <v>3</v>
      </c>
      <c r="L219" s="115" t="str">
        <f t="shared" si="57"/>
        <v>Harde vloer zonder polymeer beschermlaag, met behandeling</v>
      </c>
      <c r="M219" s="118">
        <v>8</v>
      </c>
      <c r="N219" s="117">
        <f t="shared" si="58"/>
        <v>8</v>
      </c>
      <c r="O219" s="149">
        <f t="shared" si="59"/>
        <v>0</v>
      </c>
      <c r="P219" s="119"/>
      <c r="Q219" s="95" t="s">
        <v>87</v>
      </c>
      <c r="R219" s="95"/>
      <c r="S219" s="95"/>
      <c r="T219" s="95"/>
      <c r="U219" s="119"/>
      <c r="V219" s="114" t="str">
        <f t="shared" si="60"/>
        <v>Verkeer</v>
      </c>
      <c r="W219" s="114" t="str">
        <f t="shared" si="61"/>
        <v>AQL 7%</v>
      </c>
      <c r="X219" s="119"/>
      <c r="Y219" s="101">
        <v>100</v>
      </c>
      <c r="Z219" s="119"/>
      <c r="AA219" s="117">
        <f>IF(H219="nio","_",(N219/Y219)*VLOOKUP(Q219,Aanpassing_frequenties,3,0))*VLOOKUP(Q219,Aanpassing_frequenties,4,0)</f>
        <v>16.399999999999999</v>
      </c>
      <c r="AB219" s="120">
        <f t="shared" si="62"/>
        <v>0</v>
      </c>
      <c r="AC219" s="119"/>
      <c r="AD219" s="117" t="str">
        <f t="shared" si="63"/>
        <v>_</v>
      </c>
      <c r="AE219" s="120" t="str">
        <f t="shared" si="64"/>
        <v>_</v>
      </c>
      <c r="AF219" s="119"/>
      <c r="AG219" s="117" t="str">
        <f t="shared" si="65"/>
        <v>_</v>
      </c>
      <c r="AH219" s="120" t="str">
        <f t="shared" si="66"/>
        <v>_</v>
      </c>
      <c r="AI219" s="119"/>
      <c r="AJ219" s="117" t="str">
        <f t="shared" si="67"/>
        <v>_</v>
      </c>
      <c r="AK219" s="120" t="str">
        <f t="shared" si="68"/>
        <v>_</v>
      </c>
      <c r="AL219" s="119"/>
      <c r="AM219" s="117">
        <f t="shared" si="69"/>
        <v>16.399999999999999</v>
      </c>
      <c r="AN219" s="120">
        <f t="shared" si="70"/>
        <v>0</v>
      </c>
      <c r="AO219" s="119"/>
      <c r="AS219" s="124"/>
    </row>
    <row r="220" spans="1:45">
      <c r="A220" s="7">
        <v>5</v>
      </c>
      <c r="B220" s="114" t="str">
        <f>VLOOKUP(A220,'Overzicht locaties'!C:D,2,0)</f>
        <v>ROC Campusbaan</v>
      </c>
      <c r="C220" s="95" t="s">
        <v>928</v>
      </c>
      <c r="D220" s="6" t="s">
        <v>1320</v>
      </c>
      <c r="E220" s="6"/>
      <c r="F220" s="95" t="s">
        <v>1027</v>
      </c>
      <c r="G220" s="95" t="s">
        <v>294</v>
      </c>
      <c r="H220" s="95">
        <v>5</v>
      </c>
      <c r="I220" s="115" t="str">
        <f t="shared" si="56"/>
        <v>Pantry / keuken / koffie / restaurant</v>
      </c>
      <c r="J220" s="95"/>
      <c r="K220" s="116">
        <v>3</v>
      </c>
      <c r="L220" s="115" t="str">
        <f t="shared" si="57"/>
        <v>Harde vloer zonder polymeer beschermlaag, met behandeling</v>
      </c>
      <c r="M220" s="118">
        <v>7</v>
      </c>
      <c r="N220" s="117">
        <f t="shared" si="58"/>
        <v>7</v>
      </c>
      <c r="O220" s="149">
        <f t="shared" si="59"/>
        <v>0</v>
      </c>
      <c r="P220" s="119"/>
      <c r="Q220" s="95" t="s">
        <v>87</v>
      </c>
      <c r="R220" s="95"/>
      <c r="S220" s="95"/>
      <c r="T220" s="95"/>
      <c r="U220" s="119"/>
      <c r="V220" s="114" t="str">
        <f t="shared" si="60"/>
        <v>Verkeer</v>
      </c>
      <c r="W220" s="114" t="str">
        <f t="shared" si="61"/>
        <v>AQL 7%</v>
      </c>
      <c r="X220" s="119"/>
      <c r="Y220" s="101">
        <v>100</v>
      </c>
      <c r="Z220" s="119"/>
      <c r="AA220" s="117">
        <f>IF(H220="nio","_",(N220/Y220)*VLOOKUP(Q220,Aanpassing_frequenties,3,0))*VLOOKUP(Q220,Aanpassing_frequenties,4,0)</f>
        <v>14.350000000000001</v>
      </c>
      <c r="AB220" s="120">
        <f t="shared" si="62"/>
        <v>0</v>
      </c>
      <c r="AC220" s="119"/>
      <c r="AD220" s="117" t="str">
        <f t="shared" si="63"/>
        <v>_</v>
      </c>
      <c r="AE220" s="120" t="str">
        <f t="shared" si="64"/>
        <v>_</v>
      </c>
      <c r="AF220" s="119"/>
      <c r="AG220" s="117" t="str">
        <f t="shared" si="65"/>
        <v>_</v>
      </c>
      <c r="AH220" s="120" t="str">
        <f t="shared" si="66"/>
        <v>_</v>
      </c>
      <c r="AI220" s="119"/>
      <c r="AJ220" s="117" t="str">
        <f t="shared" si="67"/>
        <v>_</v>
      </c>
      <c r="AK220" s="120" t="str">
        <f t="shared" si="68"/>
        <v>_</v>
      </c>
      <c r="AL220" s="119"/>
      <c r="AM220" s="117">
        <f t="shared" si="69"/>
        <v>14.350000000000001</v>
      </c>
      <c r="AN220" s="120">
        <f t="shared" si="70"/>
        <v>0</v>
      </c>
      <c r="AO220" s="119"/>
      <c r="AS220" s="124"/>
    </row>
    <row r="221" spans="1:45">
      <c r="A221" s="7">
        <v>5</v>
      </c>
      <c r="B221" s="114" t="str">
        <f>VLOOKUP(A221,'Overzicht locaties'!C:D,2,0)</f>
        <v>ROC Campusbaan</v>
      </c>
      <c r="C221" s="95" t="s">
        <v>928</v>
      </c>
      <c r="D221" s="6" t="s">
        <v>1321</v>
      </c>
      <c r="E221" s="6"/>
      <c r="F221" s="95" t="s">
        <v>1028</v>
      </c>
      <c r="G221" s="95" t="s">
        <v>294</v>
      </c>
      <c r="H221" s="95">
        <v>8</v>
      </c>
      <c r="I221" s="115" t="str">
        <f t="shared" si="56"/>
        <v>Overig / Magazijn / Archief / Berging / Technische ruimte</v>
      </c>
      <c r="J221" s="95" t="s">
        <v>297</v>
      </c>
      <c r="K221" s="116">
        <v>3</v>
      </c>
      <c r="L221" s="115" t="str">
        <f t="shared" si="57"/>
        <v>Harde vloer zonder polymeer beschermlaag, met behandeling</v>
      </c>
      <c r="M221" s="118">
        <v>17</v>
      </c>
      <c r="N221" s="117">
        <f t="shared" si="58"/>
        <v>17</v>
      </c>
      <c r="O221" s="149">
        <f t="shared" si="59"/>
        <v>0</v>
      </c>
      <c r="P221" s="119"/>
      <c r="Q221" s="95" t="s">
        <v>101</v>
      </c>
      <c r="R221" s="95"/>
      <c r="S221" s="95"/>
      <c r="T221" s="95"/>
      <c r="U221" s="119"/>
      <c r="V221" s="114" t="str">
        <f t="shared" si="60"/>
        <v>Verkeer</v>
      </c>
      <c r="W221" s="114" t="str">
        <f t="shared" si="61"/>
        <v>AQL 7%</v>
      </c>
      <c r="X221" s="119"/>
      <c r="Y221" s="101">
        <v>100</v>
      </c>
      <c r="Z221" s="119"/>
      <c r="AA221" s="117">
        <f>IF(H221="nio","_",(N221/Y221)*VLOOKUP(Q221,Aanpassing_frequenties,3,0))*VLOOKUP(Q221,Aanpassing_frequenties,4,0)</f>
        <v>2.04</v>
      </c>
      <c r="AB221" s="120">
        <f t="shared" si="62"/>
        <v>0</v>
      </c>
      <c r="AC221" s="119"/>
      <c r="AD221" s="117" t="str">
        <f t="shared" si="63"/>
        <v>_</v>
      </c>
      <c r="AE221" s="120" t="str">
        <f t="shared" si="64"/>
        <v>_</v>
      </c>
      <c r="AF221" s="119"/>
      <c r="AG221" s="117" t="str">
        <f t="shared" si="65"/>
        <v>_</v>
      </c>
      <c r="AH221" s="120" t="str">
        <f t="shared" si="66"/>
        <v>_</v>
      </c>
      <c r="AI221" s="119"/>
      <c r="AJ221" s="117" t="str">
        <f t="shared" si="67"/>
        <v>_</v>
      </c>
      <c r="AK221" s="120" t="str">
        <f t="shared" si="68"/>
        <v>_</v>
      </c>
      <c r="AL221" s="119"/>
      <c r="AM221" s="117">
        <f t="shared" si="69"/>
        <v>2.04</v>
      </c>
      <c r="AN221" s="120">
        <f t="shared" si="70"/>
        <v>0</v>
      </c>
      <c r="AO221" s="119"/>
      <c r="AS221" s="124"/>
    </row>
    <row r="222" spans="1:45">
      <c r="A222" s="7">
        <v>5</v>
      </c>
      <c r="B222" s="114" t="str">
        <f>VLOOKUP(A222,'Overzicht locaties'!C:D,2,0)</f>
        <v>ROC Campusbaan</v>
      </c>
      <c r="C222" s="95" t="s">
        <v>928</v>
      </c>
      <c r="D222" s="6" t="s">
        <v>1322</v>
      </c>
      <c r="E222" s="6"/>
      <c r="F222" s="95" t="s">
        <v>1029</v>
      </c>
      <c r="G222" s="95" t="s">
        <v>294</v>
      </c>
      <c r="H222" s="95">
        <v>8</v>
      </c>
      <c r="I222" s="115" t="str">
        <f t="shared" si="56"/>
        <v>Overig / Magazijn / Archief / Berging / Technische ruimte</v>
      </c>
      <c r="J222" s="95" t="s">
        <v>297</v>
      </c>
      <c r="K222" s="116">
        <v>3</v>
      </c>
      <c r="L222" s="115" t="str">
        <f t="shared" si="57"/>
        <v>Harde vloer zonder polymeer beschermlaag, met behandeling</v>
      </c>
      <c r="M222" s="118">
        <v>10</v>
      </c>
      <c r="N222" s="117">
        <f t="shared" si="58"/>
        <v>10</v>
      </c>
      <c r="O222" s="149">
        <f t="shared" si="59"/>
        <v>0</v>
      </c>
      <c r="P222" s="119"/>
      <c r="Q222" s="95" t="s">
        <v>101</v>
      </c>
      <c r="R222" s="95"/>
      <c r="S222" s="95"/>
      <c r="T222" s="95"/>
      <c r="U222" s="119"/>
      <c r="V222" s="114" t="str">
        <f t="shared" si="60"/>
        <v>Verkeer</v>
      </c>
      <c r="W222" s="114" t="str">
        <f t="shared" si="61"/>
        <v>AQL 7%</v>
      </c>
      <c r="X222" s="119"/>
      <c r="Y222" s="101">
        <v>100</v>
      </c>
      <c r="Z222" s="119"/>
      <c r="AA222" s="117">
        <f>IF(H222="nio","_",(N222/Y222)*VLOOKUP(Q222,Aanpassing_frequenties,3,0))*VLOOKUP(Q222,Aanpassing_frequenties,4,0)</f>
        <v>1.2000000000000002</v>
      </c>
      <c r="AB222" s="120">
        <f t="shared" si="62"/>
        <v>0</v>
      </c>
      <c r="AC222" s="119"/>
      <c r="AD222" s="117" t="str">
        <f t="shared" si="63"/>
        <v>_</v>
      </c>
      <c r="AE222" s="120" t="str">
        <f t="shared" si="64"/>
        <v>_</v>
      </c>
      <c r="AF222" s="119"/>
      <c r="AG222" s="117" t="str">
        <f t="shared" si="65"/>
        <v>_</v>
      </c>
      <c r="AH222" s="120" t="str">
        <f t="shared" si="66"/>
        <v>_</v>
      </c>
      <c r="AI222" s="119"/>
      <c r="AJ222" s="117" t="str">
        <f t="shared" si="67"/>
        <v>_</v>
      </c>
      <c r="AK222" s="120" t="str">
        <f t="shared" si="68"/>
        <v>_</v>
      </c>
      <c r="AL222" s="119"/>
      <c r="AM222" s="117">
        <f t="shared" si="69"/>
        <v>1.2000000000000002</v>
      </c>
      <c r="AN222" s="120">
        <f t="shared" si="70"/>
        <v>0</v>
      </c>
      <c r="AO222" s="119"/>
      <c r="AS222" s="124"/>
    </row>
    <row r="223" spans="1:45">
      <c r="A223" s="7">
        <v>5</v>
      </c>
      <c r="B223" s="114" t="str">
        <f>VLOOKUP(A223,'Overzicht locaties'!C:D,2,0)</f>
        <v>ROC Campusbaan</v>
      </c>
      <c r="C223" s="95" t="s">
        <v>928</v>
      </c>
      <c r="D223" s="6" t="s">
        <v>1323</v>
      </c>
      <c r="E223" s="6"/>
      <c r="F223" s="95" t="s">
        <v>1030</v>
      </c>
      <c r="G223" s="95" t="s">
        <v>293</v>
      </c>
      <c r="H223" s="95">
        <v>7</v>
      </c>
      <c r="I223" s="115" t="str">
        <f t="shared" si="56"/>
        <v>Leslokalen praktijk</v>
      </c>
      <c r="J223" s="95" t="s">
        <v>297</v>
      </c>
      <c r="K223" s="116">
        <v>3</v>
      </c>
      <c r="L223" s="115" t="str">
        <f t="shared" si="57"/>
        <v>Harde vloer zonder polymeer beschermlaag, met behandeling</v>
      </c>
      <c r="M223" s="118">
        <v>100</v>
      </c>
      <c r="N223" s="117">
        <f t="shared" si="58"/>
        <v>100</v>
      </c>
      <c r="O223" s="149">
        <f t="shared" si="59"/>
        <v>0</v>
      </c>
      <c r="P223" s="119"/>
      <c r="Q223" s="95" t="s">
        <v>95</v>
      </c>
      <c r="R223" s="95"/>
      <c r="S223" s="95"/>
      <c r="T223" s="95"/>
      <c r="U223" s="119"/>
      <c r="V223" s="114" t="str">
        <f t="shared" si="60"/>
        <v>Les</v>
      </c>
      <c r="W223" s="114" t="str">
        <f t="shared" si="61"/>
        <v>AQL 7%</v>
      </c>
      <c r="X223" s="119"/>
      <c r="Y223" s="101">
        <v>100</v>
      </c>
      <c r="Z223" s="119"/>
      <c r="AA223" s="117">
        <f>IF(H223="nio","_",(N223/Y223)*VLOOKUP(Q223,Aanpassing_frequenties,3,0))*VLOOKUP(Q223,Aanpassing_frequenties,4,0)</f>
        <v>41</v>
      </c>
      <c r="AB223" s="120">
        <f t="shared" si="62"/>
        <v>0</v>
      </c>
      <c r="AC223" s="119"/>
      <c r="AD223" s="117" t="str">
        <f t="shared" si="63"/>
        <v>_</v>
      </c>
      <c r="AE223" s="120" t="str">
        <f t="shared" si="64"/>
        <v>_</v>
      </c>
      <c r="AF223" s="119"/>
      <c r="AG223" s="117" t="str">
        <f t="shared" si="65"/>
        <v>_</v>
      </c>
      <c r="AH223" s="120" t="str">
        <f t="shared" si="66"/>
        <v>_</v>
      </c>
      <c r="AI223" s="119"/>
      <c r="AJ223" s="117" t="str">
        <f t="shared" si="67"/>
        <v>_</v>
      </c>
      <c r="AK223" s="120" t="str">
        <f t="shared" si="68"/>
        <v>_</v>
      </c>
      <c r="AL223" s="119"/>
      <c r="AM223" s="117">
        <f t="shared" si="69"/>
        <v>41</v>
      </c>
      <c r="AN223" s="120">
        <f t="shared" si="70"/>
        <v>0</v>
      </c>
      <c r="AO223" s="119"/>
      <c r="AS223" s="124"/>
    </row>
    <row r="224" spans="1:45">
      <c r="A224" s="7">
        <v>5</v>
      </c>
      <c r="B224" s="114" t="str">
        <f>VLOOKUP(A224,'Overzicht locaties'!C:D,2,0)</f>
        <v>ROC Campusbaan</v>
      </c>
      <c r="C224" s="95" t="s">
        <v>928</v>
      </c>
      <c r="D224" s="6"/>
      <c r="E224" s="6"/>
      <c r="F224" s="95" t="s">
        <v>1031</v>
      </c>
      <c r="G224" s="95" t="s">
        <v>294</v>
      </c>
      <c r="H224" s="95">
        <v>1</v>
      </c>
      <c r="I224" s="115" t="str">
        <f t="shared" si="56"/>
        <v xml:space="preserve">Kantoorruimte / vergaderruimte </v>
      </c>
      <c r="J224" s="95" t="s">
        <v>297</v>
      </c>
      <c r="K224" s="116">
        <v>3</v>
      </c>
      <c r="L224" s="115" t="str">
        <f t="shared" si="57"/>
        <v>Harde vloer zonder polymeer beschermlaag, met behandeling</v>
      </c>
      <c r="M224" s="118">
        <v>14</v>
      </c>
      <c r="N224" s="117">
        <f t="shared" si="58"/>
        <v>14</v>
      </c>
      <c r="O224" s="149">
        <f t="shared" si="59"/>
        <v>0</v>
      </c>
      <c r="P224" s="119"/>
      <c r="Q224" s="95" t="s">
        <v>87</v>
      </c>
      <c r="R224" s="95"/>
      <c r="S224" s="95"/>
      <c r="T224" s="95"/>
      <c r="U224" s="119"/>
      <c r="V224" s="114" t="str">
        <f t="shared" si="60"/>
        <v>Bureau</v>
      </c>
      <c r="W224" s="114" t="str">
        <f t="shared" si="61"/>
        <v>AQL 7%</v>
      </c>
      <c r="X224" s="119"/>
      <c r="Y224" s="101">
        <v>100</v>
      </c>
      <c r="Z224" s="119"/>
      <c r="AA224" s="117">
        <f>IF(H224="nio","_",(N224/Y224)*VLOOKUP(Q224,Aanpassing_frequenties,3,0))*VLOOKUP(Q224,Aanpassing_frequenties,4,0)</f>
        <v>28.700000000000003</v>
      </c>
      <c r="AB224" s="120">
        <f t="shared" si="62"/>
        <v>0</v>
      </c>
      <c r="AC224" s="119"/>
      <c r="AD224" s="117" t="str">
        <f t="shared" si="63"/>
        <v>_</v>
      </c>
      <c r="AE224" s="120" t="str">
        <f t="shared" si="64"/>
        <v>_</v>
      </c>
      <c r="AF224" s="119"/>
      <c r="AG224" s="117" t="str">
        <f t="shared" si="65"/>
        <v>_</v>
      </c>
      <c r="AH224" s="120" t="str">
        <f t="shared" si="66"/>
        <v>_</v>
      </c>
      <c r="AI224" s="119"/>
      <c r="AJ224" s="117" t="str">
        <f t="shared" si="67"/>
        <v>_</v>
      </c>
      <c r="AK224" s="120" t="str">
        <f t="shared" si="68"/>
        <v>_</v>
      </c>
      <c r="AL224" s="119"/>
      <c r="AM224" s="117">
        <f t="shared" si="69"/>
        <v>28.700000000000003</v>
      </c>
      <c r="AN224" s="120">
        <f t="shared" si="70"/>
        <v>0</v>
      </c>
      <c r="AO224" s="119"/>
      <c r="AS224" s="124"/>
    </row>
    <row r="225" spans="1:45">
      <c r="A225" s="7">
        <v>5</v>
      </c>
      <c r="B225" s="114" t="str">
        <f>VLOOKUP(A225,'Overzicht locaties'!C:D,2,0)</f>
        <v>ROC Campusbaan</v>
      </c>
      <c r="C225" s="95" t="s">
        <v>928</v>
      </c>
      <c r="D225" s="6" t="s">
        <v>1324</v>
      </c>
      <c r="E225" s="6"/>
      <c r="F225" s="95" t="s">
        <v>970</v>
      </c>
      <c r="G225" s="95" t="s">
        <v>294</v>
      </c>
      <c r="H225" s="95">
        <v>7</v>
      </c>
      <c r="I225" s="115" t="str">
        <f t="shared" si="56"/>
        <v>Leslokalen praktijk</v>
      </c>
      <c r="J225" s="95" t="s">
        <v>297</v>
      </c>
      <c r="K225" s="116">
        <v>3</v>
      </c>
      <c r="L225" s="115" t="str">
        <f t="shared" si="57"/>
        <v>Harde vloer zonder polymeer beschermlaag, met behandeling</v>
      </c>
      <c r="M225" s="118">
        <v>112</v>
      </c>
      <c r="N225" s="117">
        <f t="shared" si="58"/>
        <v>112</v>
      </c>
      <c r="O225" s="149">
        <f t="shared" si="59"/>
        <v>0</v>
      </c>
      <c r="P225" s="119"/>
      <c r="Q225" s="95" t="s">
        <v>95</v>
      </c>
      <c r="R225" s="95"/>
      <c r="S225" s="95"/>
      <c r="T225" s="95"/>
      <c r="U225" s="119"/>
      <c r="V225" s="114" t="str">
        <f t="shared" si="60"/>
        <v>Les</v>
      </c>
      <c r="W225" s="114" t="str">
        <f t="shared" si="61"/>
        <v>AQL 7%</v>
      </c>
      <c r="X225" s="119"/>
      <c r="Y225" s="101">
        <v>100</v>
      </c>
      <c r="Z225" s="119"/>
      <c r="AA225" s="117">
        <f>IF(H225="nio","_",(N225/Y225)*VLOOKUP(Q225,Aanpassing_frequenties,3,0))*VLOOKUP(Q225,Aanpassing_frequenties,4,0)</f>
        <v>45.92</v>
      </c>
      <c r="AB225" s="120">
        <f t="shared" si="62"/>
        <v>0</v>
      </c>
      <c r="AC225" s="119"/>
      <c r="AD225" s="117" t="str">
        <f t="shared" si="63"/>
        <v>_</v>
      </c>
      <c r="AE225" s="120" t="str">
        <f t="shared" si="64"/>
        <v>_</v>
      </c>
      <c r="AF225" s="119"/>
      <c r="AG225" s="117" t="str">
        <f t="shared" si="65"/>
        <v>_</v>
      </c>
      <c r="AH225" s="120" t="str">
        <f t="shared" si="66"/>
        <v>_</v>
      </c>
      <c r="AI225" s="119"/>
      <c r="AJ225" s="117" t="str">
        <f t="shared" si="67"/>
        <v>_</v>
      </c>
      <c r="AK225" s="120" t="str">
        <f t="shared" si="68"/>
        <v>_</v>
      </c>
      <c r="AL225" s="119"/>
      <c r="AM225" s="117">
        <f t="shared" si="69"/>
        <v>45.92</v>
      </c>
      <c r="AN225" s="120">
        <f t="shared" si="70"/>
        <v>0</v>
      </c>
      <c r="AO225" s="119"/>
      <c r="AS225" s="124"/>
    </row>
    <row r="226" spans="1:45">
      <c r="A226" s="7">
        <v>5</v>
      </c>
      <c r="B226" s="114" t="str">
        <f>VLOOKUP(A226,'Overzicht locaties'!C:D,2,0)</f>
        <v>ROC Campusbaan</v>
      </c>
      <c r="C226" s="95" t="s">
        <v>928</v>
      </c>
      <c r="D226" s="6" t="s">
        <v>1325</v>
      </c>
      <c r="E226" s="6"/>
      <c r="F226" s="95" t="s">
        <v>970</v>
      </c>
      <c r="G226" s="95" t="s">
        <v>294</v>
      </c>
      <c r="H226" s="95">
        <v>7</v>
      </c>
      <c r="I226" s="115" t="str">
        <f t="shared" si="56"/>
        <v>Leslokalen praktijk</v>
      </c>
      <c r="J226" s="95" t="s">
        <v>297</v>
      </c>
      <c r="K226" s="116">
        <v>3</v>
      </c>
      <c r="L226" s="115" t="str">
        <f t="shared" si="57"/>
        <v>Harde vloer zonder polymeer beschermlaag, met behandeling</v>
      </c>
      <c r="M226" s="118">
        <v>84.8</v>
      </c>
      <c r="N226" s="117">
        <f t="shared" si="58"/>
        <v>84.8</v>
      </c>
      <c r="O226" s="149">
        <f t="shared" si="59"/>
        <v>0</v>
      </c>
      <c r="P226" s="119"/>
      <c r="Q226" s="95" t="s">
        <v>95</v>
      </c>
      <c r="R226" s="95"/>
      <c r="S226" s="95"/>
      <c r="T226" s="95"/>
      <c r="U226" s="119"/>
      <c r="V226" s="114" t="str">
        <f t="shared" si="60"/>
        <v>Les</v>
      </c>
      <c r="W226" s="114" t="str">
        <f t="shared" si="61"/>
        <v>AQL 7%</v>
      </c>
      <c r="X226" s="119"/>
      <c r="Y226" s="101">
        <v>100</v>
      </c>
      <c r="Z226" s="119"/>
      <c r="AA226" s="117">
        <f>IF(H226="nio","_",(N226/Y226)*VLOOKUP(Q226,Aanpassing_frequenties,3,0))*VLOOKUP(Q226,Aanpassing_frequenties,4,0)</f>
        <v>34.768000000000001</v>
      </c>
      <c r="AB226" s="120">
        <f t="shared" si="62"/>
        <v>0</v>
      </c>
      <c r="AC226" s="119"/>
      <c r="AD226" s="117" t="str">
        <f t="shared" si="63"/>
        <v>_</v>
      </c>
      <c r="AE226" s="120" t="str">
        <f t="shared" si="64"/>
        <v>_</v>
      </c>
      <c r="AF226" s="119"/>
      <c r="AG226" s="117" t="str">
        <f t="shared" si="65"/>
        <v>_</v>
      </c>
      <c r="AH226" s="120" t="str">
        <f t="shared" si="66"/>
        <v>_</v>
      </c>
      <c r="AI226" s="119"/>
      <c r="AJ226" s="117" t="str">
        <f t="shared" si="67"/>
        <v>_</v>
      </c>
      <c r="AK226" s="120" t="str">
        <f t="shared" si="68"/>
        <v>_</v>
      </c>
      <c r="AL226" s="119"/>
      <c r="AM226" s="117">
        <f t="shared" si="69"/>
        <v>34.768000000000001</v>
      </c>
      <c r="AN226" s="120">
        <f t="shared" si="70"/>
        <v>0</v>
      </c>
      <c r="AO226" s="119"/>
      <c r="AS226" s="124"/>
    </row>
    <row r="227" spans="1:45">
      <c r="A227" s="7">
        <v>5</v>
      </c>
      <c r="B227" s="114" t="str">
        <f>VLOOKUP(A227,'Overzicht locaties'!C:D,2,0)</f>
        <v>ROC Campusbaan</v>
      </c>
      <c r="C227" s="95" t="s">
        <v>928</v>
      </c>
      <c r="D227" s="6" t="s">
        <v>1326</v>
      </c>
      <c r="E227" s="6"/>
      <c r="F227" s="95" t="s">
        <v>974</v>
      </c>
      <c r="G227" s="95" t="s">
        <v>294</v>
      </c>
      <c r="H227" s="95">
        <v>7</v>
      </c>
      <c r="I227" s="115" t="str">
        <f t="shared" si="56"/>
        <v>Leslokalen praktijk</v>
      </c>
      <c r="J227" s="95" t="s">
        <v>297</v>
      </c>
      <c r="K227" s="116">
        <v>3</v>
      </c>
      <c r="L227" s="115" t="str">
        <f t="shared" si="57"/>
        <v>Harde vloer zonder polymeer beschermlaag, met behandeling</v>
      </c>
      <c r="M227" s="118">
        <v>83</v>
      </c>
      <c r="N227" s="117">
        <f t="shared" si="58"/>
        <v>83</v>
      </c>
      <c r="O227" s="149">
        <f t="shared" si="59"/>
        <v>0</v>
      </c>
      <c r="P227" s="119"/>
      <c r="Q227" s="95" t="s">
        <v>95</v>
      </c>
      <c r="R227" s="95"/>
      <c r="S227" s="95"/>
      <c r="T227" s="95"/>
      <c r="U227" s="119"/>
      <c r="V227" s="114" t="str">
        <f t="shared" si="60"/>
        <v>Les</v>
      </c>
      <c r="W227" s="114" t="str">
        <f t="shared" si="61"/>
        <v>AQL 7%</v>
      </c>
      <c r="X227" s="119"/>
      <c r="Y227" s="101">
        <v>100</v>
      </c>
      <c r="Z227" s="119"/>
      <c r="AA227" s="117">
        <f>IF(H227="nio","_",(N227/Y227)*VLOOKUP(Q227,Aanpassing_frequenties,3,0))*VLOOKUP(Q227,Aanpassing_frequenties,4,0)</f>
        <v>34.03</v>
      </c>
      <c r="AB227" s="120">
        <f t="shared" si="62"/>
        <v>0</v>
      </c>
      <c r="AC227" s="119"/>
      <c r="AD227" s="117" t="str">
        <f t="shared" si="63"/>
        <v>_</v>
      </c>
      <c r="AE227" s="120" t="str">
        <f t="shared" si="64"/>
        <v>_</v>
      </c>
      <c r="AF227" s="119"/>
      <c r="AG227" s="117" t="str">
        <f t="shared" si="65"/>
        <v>_</v>
      </c>
      <c r="AH227" s="120" t="str">
        <f t="shared" si="66"/>
        <v>_</v>
      </c>
      <c r="AI227" s="119"/>
      <c r="AJ227" s="117" t="str">
        <f t="shared" si="67"/>
        <v>_</v>
      </c>
      <c r="AK227" s="120" t="str">
        <f t="shared" si="68"/>
        <v>_</v>
      </c>
      <c r="AL227" s="119"/>
      <c r="AM227" s="117">
        <f t="shared" si="69"/>
        <v>34.03</v>
      </c>
      <c r="AN227" s="120">
        <f t="shared" si="70"/>
        <v>0</v>
      </c>
      <c r="AO227" s="119"/>
      <c r="AS227" s="124"/>
    </row>
    <row r="228" spans="1:45">
      <c r="A228" s="7">
        <v>5</v>
      </c>
      <c r="B228" s="114" t="str">
        <f>VLOOKUP(A228,'Overzicht locaties'!C:D,2,0)</f>
        <v>ROC Campusbaan</v>
      </c>
      <c r="C228" s="95" t="s">
        <v>928</v>
      </c>
      <c r="D228" s="6" t="s">
        <v>1327</v>
      </c>
      <c r="E228" s="6"/>
      <c r="F228" s="95" t="s">
        <v>1032</v>
      </c>
      <c r="G228" s="95" t="s">
        <v>293</v>
      </c>
      <c r="H228" s="95">
        <v>7</v>
      </c>
      <c r="I228" s="115" t="str">
        <f t="shared" si="56"/>
        <v>Leslokalen praktijk</v>
      </c>
      <c r="J228" s="95" t="s">
        <v>297</v>
      </c>
      <c r="K228" s="116">
        <v>3</v>
      </c>
      <c r="L228" s="115" t="str">
        <f t="shared" si="57"/>
        <v>Harde vloer zonder polymeer beschermlaag, met behandeling</v>
      </c>
      <c r="M228" s="118">
        <v>136</v>
      </c>
      <c r="N228" s="117">
        <f t="shared" si="58"/>
        <v>136</v>
      </c>
      <c r="O228" s="149">
        <f t="shared" si="59"/>
        <v>0</v>
      </c>
      <c r="P228" s="119"/>
      <c r="Q228" s="95" t="s">
        <v>95</v>
      </c>
      <c r="R228" s="95"/>
      <c r="S228" s="95"/>
      <c r="T228" s="95"/>
      <c r="U228" s="119"/>
      <c r="V228" s="114" t="str">
        <f t="shared" si="60"/>
        <v>Les</v>
      </c>
      <c r="W228" s="114" t="str">
        <f t="shared" si="61"/>
        <v>AQL 7%</v>
      </c>
      <c r="X228" s="119"/>
      <c r="Y228" s="101">
        <v>100</v>
      </c>
      <c r="Z228" s="119"/>
      <c r="AA228" s="117">
        <f>IF(H228="nio","_",(N228/Y228)*VLOOKUP(Q228,Aanpassing_frequenties,3,0))*VLOOKUP(Q228,Aanpassing_frequenties,4,0)</f>
        <v>55.760000000000005</v>
      </c>
      <c r="AB228" s="120">
        <f t="shared" si="62"/>
        <v>0</v>
      </c>
      <c r="AC228" s="119"/>
      <c r="AD228" s="117" t="str">
        <f t="shared" si="63"/>
        <v>_</v>
      </c>
      <c r="AE228" s="120" t="str">
        <f t="shared" si="64"/>
        <v>_</v>
      </c>
      <c r="AF228" s="119"/>
      <c r="AG228" s="117" t="str">
        <f t="shared" si="65"/>
        <v>_</v>
      </c>
      <c r="AH228" s="120" t="str">
        <f t="shared" si="66"/>
        <v>_</v>
      </c>
      <c r="AI228" s="119"/>
      <c r="AJ228" s="117" t="str">
        <f t="shared" si="67"/>
        <v>_</v>
      </c>
      <c r="AK228" s="120" t="str">
        <f t="shared" si="68"/>
        <v>_</v>
      </c>
      <c r="AL228" s="119"/>
      <c r="AM228" s="117">
        <f t="shared" si="69"/>
        <v>55.760000000000005</v>
      </c>
      <c r="AN228" s="120">
        <f t="shared" si="70"/>
        <v>0</v>
      </c>
      <c r="AO228" s="119"/>
      <c r="AS228" s="124"/>
    </row>
    <row r="229" spans="1:45">
      <c r="A229" s="7">
        <v>5</v>
      </c>
      <c r="B229" s="114" t="str">
        <f>VLOOKUP(A229,'Overzicht locaties'!C:D,2,0)</f>
        <v>ROC Campusbaan</v>
      </c>
      <c r="C229" s="95" t="s">
        <v>928</v>
      </c>
      <c r="D229" s="6" t="s">
        <v>1328</v>
      </c>
      <c r="E229" s="6"/>
      <c r="F229" s="95" t="s">
        <v>1033</v>
      </c>
      <c r="G229" s="95" t="s">
        <v>294</v>
      </c>
      <c r="H229" s="95">
        <v>6</v>
      </c>
      <c r="I229" s="115" t="str">
        <f t="shared" si="56"/>
        <v>Leslokalen theorie</v>
      </c>
      <c r="J229" s="95" t="s">
        <v>6</v>
      </c>
      <c r="K229" s="116">
        <v>4</v>
      </c>
      <c r="L229" s="115" t="str">
        <f t="shared" si="57"/>
        <v>Tapijt</v>
      </c>
      <c r="M229" s="118">
        <v>222</v>
      </c>
      <c r="N229" s="117">
        <f t="shared" si="58"/>
        <v>222</v>
      </c>
      <c r="O229" s="149">
        <f t="shared" si="59"/>
        <v>0</v>
      </c>
      <c r="P229" s="119"/>
      <c r="Q229" s="95" t="s">
        <v>87</v>
      </c>
      <c r="R229" s="95"/>
      <c r="S229" s="95"/>
      <c r="T229" s="95"/>
      <c r="U229" s="119"/>
      <c r="V229" s="114" t="str">
        <f t="shared" si="60"/>
        <v>Les</v>
      </c>
      <c r="W229" s="114" t="str">
        <f t="shared" si="61"/>
        <v>AQL 7%</v>
      </c>
      <c r="X229" s="119"/>
      <c r="Y229" s="101">
        <v>100</v>
      </c>
      <c r="Z229" s="119"/>
      <c r="AA229" s="117">
        <f>IF(H229="nio","_",(N229/Y229)*VLOOKUP(Q229,Aanpassing_frequenties,3,0))*VLOOKUP(Q229,Aanpassing_frequenties,4,0)</f>
        <v>455.1</v>
      </c>
      <c r="AB229" s="120">
        <f t="shared" si="62"/>
        <v>0</v>
      </c>
      <c r="AC229" s="119"/>
      <c r="AD229" s="117" t="str">
        <f t="shared" si="63"/>
        <v>_</v>
      </c>
      <c r="AE229" s="120" t="str">
        <f t="shared" si="64"/>
        <v>_</v>
      </c>
      <c r="AF229" s="119"/>
      <c r="AG229" s="117" t="str">
        <f t="shared" si="65"/>
        <v>_</v>
      </c>
      <c r="AH229" s="120" t="str">
        <f t="shared" si="66"/>
        <v>_</v>
      </c>
      <c r="AI229" s="119"/>
      <c r="AJ229" s="117" t="str">
        <f t="shared" si="67"/>
        <v>_</v>
      </c>
      <c r="AK229" s="120" t="str">
        <f t="shared" si="68"/>
        <v>_</v>
      </c>
      <c r="AL229" s="119"/>
      <c r="AM229" s="117">
        <f t="shared" si="69"/>
        <v>455.1</v>
      </c>
      <c r="AN229" s="120">
        <f t="shared" si="70"/>
        <v>0</v>
      </c>
      <c r="AO229" s="119"/>
      <c r="AS229" s="124"/>
    </row>
    <row r="230" spans="1:45">
      <c r="A230" s="7">
        <v>5</v>
      </c>
      <c r="B230" s="114" t="str">
        <f>VLOOKUP(A230,'Overzicht locaties'!C:D,2,0)</f>
        <v>ROC Campusbaan</v>
      </c>
      <c r="C230" s="95" t="s">
        <v>928</v>
      </c>
      <c r="D230" s="6" t="s">
        <v>1329</v>
      </c>
      <c r="E230" s="6"/>
      <c r="F230" s="95" t="s">
        <v>1034</v>
      </c>
      <c r="G230" s="95" t="s">
        <v>294</v>
      </c>
      <c r="H230" s="95">
        <v>7</v>
      </c>
      <c r="I230" s="115" t="str">
        <f t="shared" si="56"/>
        <v>Leslokalen praktijk</v>
      </c>
      <c r="J230" s="95" t="s">
        <v>297</v>
      </c>
      <c r="K230" s="116">
        <v>3</v>
      </c>
      <c r="L230" s="115" t="str">
        <f t="shared" si="57"/>
        <v>Harde vloer zonder polymeer beschermlaag, met behandeling</v>
      </c>
      <c r="M230" s="118">
        <v>106</v>
      </c>
      <c r="N230" s="117">
        <f t="shared" si="58"/>
        <v>106</v>
      </c>
      <c r="O230" s="149">
        <f t="shared" si="59"/>
        <v>0</v>
      </c>
      <c r="P230" s="119"/>
      <c r="Q230" s="95" t="s">
        <v>95</v>
      </c>
      <c r="R230" s="95"/>
      <c r="S230" s="95"/>
      <c r="T230" s="95"/>
      <c r="U230" s="119"/>
      <c r="V230" s="114" t="str">
        <f t="shared" si="60"/>
        <v>Les</v>
      </c>
      <c r="W230" s="114" t="str">
        <f t="shared" si="61"/>
        <v>AQL 7%</v>
      </c>
      <c r="X230" s="119"/>
      <c r="Y230" s="101">
        <v>100</v>
      </c>
      <c r="Z230" s="119"/>
      <c r="AA230" s="117">
        <f>IF(H230="nio","_",(N230/Y230)*VLOOKUP(Q230,Aanpassing_frequenties,3,0))*VLOOKUP(Q230,Aanpassing_frequenties,4,0)</f>
        <v>43.46</v>
      </c>
      <c r="AB230" s="120">
        <f t="shared" si="62"/>
        <v>0</v>
      </c>
      <c r="AC230" s="119"/>
      <c r="AD230" s="117" t="str">
        <f t="shared" si="63"/>
        <v>_</v>
      </c>
      <c r="AE230" s="120" t="str">
        <f t="shared" si="64"/>
        <v>_</v>
      </c>
      <c r="AF230" s="119"/>
      <c r="AG230" s="117" t="str">
        <f t="shared" si="65"/>
        <v>_</v>
      </c>
      <c r="AH230" s="120" t="str">
        <f t="shared" si="66"/>
        <v>_</v>
      </c>
      <c r="AI230" s="119"/>
      <c r="AJ230" s="117" t="str">
        <f t="shared" si="67"/>
        <v>_</v>
      </c>
      <c r="AK230" s="120" t="str">
        <f t="shared" si="68"/>
        <v>_</v>
      </c>
      <c r="AL230" s="119"/>
      <c r="AM230" s="117">
        <f t="shared" si="69"/>
        <v>43.46</v>
      </c>
      <c r="AN230" s="120">
        <f t="shared" si="70"/>
        <v>0</v>
      </c>
      <c r="AO230" s="119"/>
      <c r="AS230" s="124"/>
    </row>
    <row r="231" spans="1:45">
      <c r="A231" s="7">
        <v>5</v>
      </c>
      <c r="B231" s="114" t="str">
        <f>VLOOKUP(A231,'Overzicht locaties'!C:D,2,0)</f>
        <v>ROC Campusbaan</v>
      </c>
      <c r="C231" s="95" t="s">
        <v>928</v>
      </c>
      <c r="D231" s="6" t="s">
        <v>1330</v>
      </c>
      <c r="E231" s="6"/>
      <c r="F231" s="95" t="s">
        <v>1035</v>
      </c>
      <c r="G231" s="95" t="s">
        <v>293</v>
      </c>
      <c r="H231" s="95">
        <v>3</v>
      </c>
      <c r="I231" s="115" t="str">
        <f t="shared" si="56"/>
        <v>Verkeersruimte / Garderobe / Wachtruimte</v>
      </c>
      <c r="J231" s="95" t="s">
        <v>297</v>
      </c>
      <c r="K231" s="116">
        <v>3</v>
      </c>
      <c r="L231" s="115" t="str">
        <f t="shared" si="57"/>
        <v>Harde vloer zonder polymeer beschermlaag, met behandeling</v>
      </c>
      <c r="M231" s="118">
        <v>18</v>
      </c>
      <c r="N231" s="117">
        <f t="shared" si="58"/>
        <v>18</v>
      </c>
      <c r="O231" s="149">
        <f t="shared" si="59"/>
        <v>0</v>
      </c>
      <c r="P231" s="119"/>
      <c r="Q231" s="95" t="s">
        <v>87</v>
      </c>
      <c r="R231" s="95"/>
      <c r="S231" s="95"/>
      <c r="T231" s="95"/>
      <c r="U231" s="119"/>
      <c r="V231" s="114" t="str">
        <f t="shared" si="60"/>
        <v>Verkeer</v>
      </c>
      <c r="W231" s="114" t="str">
        <f t="shared" si="61"/>
        <v>AQL 7%</v>
      </c>
      <c r="X231" s="119"/>
      <c r="Y231" s="101">
        <v>100</v>
      </c>
      <c r="Z231" s="119"/>
      <c r="AA231" s="117">
        <f>IF(H231="nio","_",(N231/Y231)*VLOOKUP(Q231,Aanpassing_frequenties,3,0))*VLOOKUP(Q231,Aanpassing_frequenties,4,0)</f>
        <v>36.9</v>
      </c>
      <c r="AB231" s="120">
        <f t="shared" si="62"/>
        <v>0</v>
      </c>
      <c r="AC231" s="119"/>
      <c r="AD231" s="117" t="str">
        <f t="shared" si="63"/>
        <v>_</v>
      </c>
      <c r="AE231" s="120" t="str">
        <f t="shared" si="64"/>
        <v>_</v>
      </c>
      <c r="AF231" s="119"/>
      <c r="AG231" s="117" t="str">
        <f t="shared" si="65"/>
        <v>_</v>
      </c>
      <c r="AH231" s="120" t="str">
        <f t="shared" si="66"/>
        <v>_</v>
      </c>
      <c r="AI231" s="119"/>
      <c r="AJ231" s="117" t="str">
        <f t="shared" si="67"/>
        <v>_</v>
      </c>
      <c r="AK231" s="120" t="str">
        <f t="shared" si="68"/>
        <v>_</v>
      </c>
      <c r="AL231" s="119"/>
      <c r="AM231" s="117">
        <f t="shared" si="69"/>
        <v>36.9</v>
      </c>
      <c r="AN231" s="120">
        <f t="shared" si="70"/>
        <v>0</v>
      </c>
      <c r="AO231" s="119"/>
      <c r="AS231" s="124"/>
    </row>
    <row r="232" spans="1:45">
      <c r="A232" s="7">
        <v>5</v>
      </c>
      <c r="B232" s="114" t="str">
        <f>VLOOKUP(A232,'Overzicht locaties'!C:D,2,0)</f>
        <v>ROC Campusbaan</v>
      </c>
      <c r="C232" s="95" t="s">
        <v>928</v>
      </c>
      <c r="D232" s="6" t="s">
        <v>1331</v>
      </c>
      <c r="E232" s="6"/>
      <c r="F232" s="95"/>
      <c r="G232" s="95"/>
      <c r="H232" s="95">
        <v>1</v>
      </c>
      <c r="I232" s="115" t="str">
        <f t="shared" si="56"/>
        <v xml:space="preserve">Kantoorruimte / vergaderruimte </v>
      </c>
      <c r="J232" s="95" t="s">
        <v>297</v>
      </c>
      <c r="K232" s="116">
        <v>3</v>
      </c>
      <c r="L232" s="115" t="str">
        <f t="shared" si="57"/>
        <v>Harde vloer zonder polymeer beschermlaag, met behandeling</v>
      </c>
      <c r="M232" s="118">
        <v>65</v>
      </c>
      <c r="N232" s="117">
        <f t="shared" si="58"/>
        <v>65</v>
      </c>
      <c r="O232" s="149">
        <f t="shared" si="59"/>
        <v>0</v>
      </c>
      <c r="P232" s="119"/>
      <c r="Q232" s="95" t="s">
        <v>87</v>
      </c>
      <c r="R232" s="95"/>
      <c r="S232" s="95"/>
      <c r="T232" s="95"/>
      <c r="U232" s="119"/>
      <c r="V232" s="114" t="str">
        <f t="shared" si="60"/>
        <v>Bureau</v>
      </c>
      <c r="W232" s="114" t="str">
        <f t="shared" si="61"/>
        <v>AQL 7%</v>
      </c>
      <c r="X232" s="119"/>
      <c r="Y232" s="101">
        <v>100</v>
      </c>
      <c r="Z232" s="119"/>
      <c r="AA232" s="117">
        <f>IF(H232="nio","_",(N232/Y232)*VLOOKUP(Q232,Aanpassing_frequenties,3,0))*VLOOKUP(Q232,Aanpassing_frequenties,4,0)</f>
        <v>133.25</v>
      </c>
      <c r="AB232" s="120">
        <f t="shared" si="62"/>
        <v>0</v>
      </c>
      <c r="AC232" s="119"/>
      <c r="AD232" s="117" t="str">
        <f t="shared" si="63"/>
        <v>_</v>
      </c>
      <c r="AE232" s="120" t="str">
        <f t="shared" si="64"/>
        <v>_</v>
      </c>
      <c r="AF232" s="119"/>
      <c r="AG232" s="117" t="str">
        <f t="shared" si="65"/>
        <v>_</v>
      </c>
      <c r="AH232" s="120" t="str">
        <f t="shared" si="66"/>
        <v>_</v>
      </c>
      <c r="AI232" s="119"/>
      <c r="AJ232" s="117" t="str">
        <f t="shared" si="67"/>
        <v>_</v>
      </c>
      <c r="AK232" s="120" t="str">
        <f t="shared" si="68"/>
        <v>_</v>
      </c>
      <c r="AL232" s="119"/>
      <c r="AM232" s="117">
        <f t="shared" si="69"/>
        <v>133.25</v>
      </c>
      <c r="AN232" s="120">
        <f t="shared" si="70"/>
        <v>0</v>
      </c>
      <c r="AO232" s="119"/>
      <c r="AS232" s="124"/>
    </row>
    <row r="233" spans="1:45">
      <c r="A233" s="7">
        <v>5</v>
      </c>
      <c r="B233" s="114" t="str">
        <f>VLOOKUP(A233,'Overzicht locaties'!C:D,2,0)</f>
        <v>ROC Campusbaan</v>
      </c>
      <c r="C233" s="95" t="s">
        <v>928</v>
      </c>
      <c r="D233" s="6" t="s">
        <v>1332</v>
      </c>
      <c r="E233" s="6"/>
      <c r="F233" s="95"/>
      <c r="G233" s="95"/>
      <c r="H233" s="95">
        <v>1</v>
      </c>
      <c r="I233" s="115" t="str">
        <f t="shared" si="56"/>
        <v xml:space="preserve">Kantoorruimte / vergaderruimte </v>
      </c>
      <c r="J233" s="95" t="s">
        <v>297</v>
      </c>
      <c r="K233" s="116">
        <v>3</v>
      </c>
      <c r="L233" s="115" t="str">
        <f t="shared" si="57"/>
        <v>Harde vloer zonder polymeer beschermlaag, met behandeling</v>
      </c>
      <c r="M233" s="118">
        <v>40.799999999999997</v>
      </c>
      <c r="N233" s="117">
        <f t="shared" si="58"/>
        <v>40.799999999999997</v>
      </c>
      <c r="O233" s="149">
        <f t="shared" si="59"/>
        <v>0</v>
      </c>
      <c r="P233" s="119"/>
      <c r="Q233" s="95" t="s">
        <v>87</v>
      </c>
      <c r="R233" s="95"/>
      <c r="S233" s="95"/>
      <c r="T233" s="95"/>
      <c r="U233" s="119"/>
      <c r="V233" s="114" t="str">
        <f t="shared" si="60"/>
        <v>Bureau</v>
      </c>
      <c r="W233" s="114" t="str">
        <f t="shared" si="61"/>
        <v>AQL 7%</v>
      </c>
      <c r="X233" s="119"/>
      <c r="Y233" s="101">
        <v>100</v>
      </c>
      <c r="Z233" s="119"/>
      <c r="AA233" s="117">
        <f>IF(H233="nio","_",(N233/Y233)*VLOOKUP(Q233,Aanpassing_frequenties,3,0))*VLOOKUP(Q233,Aanpassing_frequenties,4,0)</f>
        <v>83.64</v>
      </c>
      <c r="AB233" s="120">
        <f t="shared" si="62"/>
        <v>0</v>
      </c>
      <c r="AC233" s="119"/>
      <c r="AD233" s="117" t="str">
        <f t="shared" si="63"/>
        <v>_</v>
      </c>
      <c r="AE233" s="120" t="str">
        <f t="shared" si="64"/>
        <v>_</v>
      </c>
      <c r="AF233" s="119"/>
      <c r="AG233" s="117" t="str">
        <f t="shared" si="65"/>
        <v>_</v>
      </c>
      <c r="AH233" s="120" t="str">
        <f t="shared" si="66"/>
        <v>_</v>
      </c>
      <c r="AI233" s="119"/>
      <c r="AJ233" s="117" t="str">
        <f t="shared" si="67"/>
        <v>_</v>
      </c>
      <c r="AK233" s="120" t="str">
        <f t="shared" si="68"/>
        <v>_</v>
      </c>
      <c r="AL233" s="119"/>
      <c r="AM233" s="117">
        <f t="shared" si="69"/>
        <v>83.64</v>
      </c>
      <c r="AN233" s="120">
        <f t="shared" si="70"/>
        <v>0</v>
      </c>
      <c r="AO233" s="119"/>
      <c r="AS233" s="124"/>
    </row>
    <row r="234" spans="1:45">
      <c r="A234" s="7">
        <v>5</v>
      </c>
      <c r="B234" s="114" t="str">
        <f>VLOOKUP(A234,'Overzicht locaties'!C:D,2,0)</f>
        <v>ROC Campusbaan</v>
      </c>
      <c r="C234" s="95" t="s">
        <v>928</v>
      </c>
      <c r="D234" s="6" t="s">
        <v>1333</v>
      </c>
      <c r="E234" s="6"/>
      <c r="F234" s="95" t="s">
        <v>978</v>
      </c>
      <c r="G234" s="95" t="s">
        <v>294</v>
      </c>
      <c r="H234" s="95">
        <v>1</v>
      </c>
      <c r="I234" s="115" t="str">
        <f t="shared" si="56"/>
        <v xml:space="preserve">Kantoorruimte / vergaderruimte </v>
      </c>
      <c r="J234" s="95" t="s">
        <v>297</v>
      </c>
      <c r="K234" s="116">
        <v>3</v>
      </c>
      <c r="L234" s="115" t="str">
        <f t="shared" si="57"/>
        <v>Harde vloer zonder polymeer beschermlaag, met behandeling</v>
      </c>
      <c r="M234" s="118">
        <v>40.799999999999997</v>
      </c>
      <c r="N234" s="117">
        <f t="shared" si="58"/>
        <v>40.799999999999997</v>
      </c>
      <c r="O234" s="149">
        <f t="shared" si="59"/>
        <v>0</v>
      </c>
      <c r="P234" s="119"/>
      <c r="Q234" s="95" t="s">
        <v>87</v>
      </c>
      <c r="R234" s="95"/>
      <c r="S234" s="95"/>
      <c r="T234" s="95"/>
      <c r="U234" s="119"/>
      <c r="V234" s="114" t="str">
        <f t="shared" si="60"/>
        <v>Bureau</v>
      </c>
      <c r="W234" s="114" t="str">
        <f t="shared" si="61"/>
        <v>AQL 7%</v>
      </c>
      <c r="X234" s="119"/>
      <c r="Y234" s="101">
        <v>100</v>
      </c>
      <c r="Z234" s="119"/>
      <c r="AA234" s="117">
        <f>IF(H234="nio","_",(N234/Y234)*VLOOKUP(Q234,Aanpassing_frequenties,3,0))*VLOOKUP(Q234,Aanpassing_frequenties,4,0)</f>
        <v>83.64</v>
      </c>
      <c r="AB234" s="120">
        <f t="shared" si="62"/>
        <v>0</v>
      </c>
      <c r="AC234" s="119"/>
      <c r="AD234" s="117" t="str">
        <f t="shared" si="63"/>
        <v>_</v>
      </c>
      <c r="AE234" s="120" t="str">
        <f t="shared" si="64"/>
        <v>_</v>
      </c>
      <c r="AF234" s="119"/>
      <c r="AG234" s="117" t="str">
        <f t="shared" si="65"/>
        <v>_</v>
      </c>
      <c r="AH234" s="120" t="str">
        <f t="shared" si="66"/>
        <v>_</v>
      </c>
      <c r="AI234" s="119"/>
      <c r="AJ234" s="117" t="str">
        <f t="shared" si="67"/>
        <v>_</v>
      </c>
      <c r="AK234" s="120" t="str">
        <f t="shared" si="68"/>
        <v>_</v>
      </c>
      <c r="AL234" s="119"/>
      <c r="AM234" s="117">
        <f t="shared" si="69"/>
        <v>83.64</v>
      </c>
      <c r="AN234" s="120">
        <f t="shared" si="70"/>
        <v>0</v>
      </c>
      <c r="AO234" s="119"/>
      <c r="AS234" s="124"/>
    </row>
    <row r="235" spans="1:45">
      <c r="A235" s="7">
        <v>5</v>
      </c>
      <c r="B235" s="114" t="str">
        <f>VLOOKUP(A235,'Overzicht locaties'!C:D,2,0)</f>
        <v>ROC Campusbaan</v>
      </c>
      <c r="C235" s="95" t="s">
        <v>928</v>
      </c>
      <c r="D235" s="6" t="s">
        <v>1334</v>
      </c>
      <c r="E235" s="6"/>
      <c r="F235" s="95" t="s">
        <v>326</v>
      </c>
      <c r="G235" s="95" t="s">
        <v>294</v>
      </c>
      <c r="H235" s="95">
        <v>1</v>
      </c>
      <c r="I235" s="115" t="str">
        <f t="shared" si="56"/>
        <v xml:space="preserve">Kantoorruimte / vergaderruimte </v>
      </c>
      <c r="J235" s="95" t="s">
        <v>297</v>
      </c>
      <c r="K235" s="116">
        <v>3</v>
      </c>
      <c r="L235" s="115" t="str">
        <f t="shared" si="57"/>
        <v>Harde vloer zonder polymeer beschermlaag, met behandeling</v>
      </c>
      <c r="M235" s="118">
        <v>32.799999999999997</v>
      </c>
      <c r="N235" s="117">
        <f t="shared" si="58"/>
        <v>32.799999999999997</v>
      </c>
      <c r="O235" s="149">
        <f t="shared" si="59"/>
        <v>0</v>
      </c>
      <c r="P235" s="119"/>
      <c r="Q235" s="95" t="s">
        <v>87</v>
      </c>
      <c r="R235" s="95"/>
      <c r="S235" s="95"/>
      <c r="T235" s="95"/>
      <c r="U235" s="119"/>
      <c r="V235" s="114" t="str">
        <f t="shared" si="60"/>
        <v>Bureau</v>
      </c>
      <c r="W235" s="114" t="str">
        <f t="shared" si="61"/>
        <v>AQL 7%</v>
      </c>
      <c r="X235" s="119"/>
      <c r="Y235" s="101">
        <v>100</v>
      </c>
      <c r="Z235" s="119"/>
      <c r="AA235" s="117">
        <f>IF(H235="nio","_",(N235/Y235)*VLOOKUP(Q235,Aanpassing_frequenties,3,0))*VLOOKUP(Q235,Aanpassing_frequenties,4,0)</f>
        <v>67.239999999999995</v>
      </c>
      <c r="AB235" s="120">
        <f t="shared" si="62"/>
        <v>0</v>
      </c>
      <c r="AC235" s="119"/>
      <c r="AD235" s="117" t="str">
        <f t="shared" si="63"/>
        <v>_</v>
      </c>
      <c r="AE235" s="120" t="str">
        <f t="shared" si="64"/>
        <v>_</v>
      </c>
      <c r="AF235" s="119"/>
      <c r="AG235" s="117" t="str">
        <f t="shared" si="65"/>
        <v>_</v>
      </c>
      <c r="AH235" s="120" t="str">
        <f t="shared" si="66"/>
        <v>_</v>
      </c>
      <c r="AI235" s="119"/>
      <c r="AJ235" s="117" t="str">
        <f t="shared" si="67"/>
        <v>_</v>
      </c>
      <c r="AK235" s="120" t="str">
        <f t="shared" si="68"/>
        <v>_</v>
      </c>
      <c r="AL235" s="119"/>
      <c r="AM235" s="117">
        <f t="shared" si="69"/>
        <v>67.239999999999995</v>
      </c>
      <c r="AN235" s="120">
        <f t="shared" si="70"/>
        <v>0</v>
      </c>
      <c r="AO235" s="119"/>
      <c r="AS235" s="124"/>
    </row>
    <row r="236" spans="1:45">
      <c r="A236" s="7">
        <v>5</v>
      </c>
      <c r="B236" s="114" t="str">
        <f>VLOOKUP(A236,'Overzicht locaties'!C:D,2,0)</f>
        <v>ROC Campusbaan</v>
      </c>
      <c r="C236" s="95" t="s">
        <v>928</v>
      </c>
      <c r="D236" s="6" t="s">
        <v>1335</v>
      </c>
      <c r="E236" s="6"/>
      <c r="F236" s="95" t="s">
        <v>1036</v>
      </c>
      <c r="G236" s="95" t="s">
        <v>294</v>
      </c>
      <c r="H236" s="95">
        <v>1</v>
      </c>
      <c r="I236" s="115" t="str">
        <f t="shared" si="56"/>
        <v xml:space="preserve">Kantoorruimte / vergaderruimte </v>
      </c>
      <c r="J236" s="95" t="s">
        <v>297</v>
      </c>
      <c r="K236" s="116">
        <v>3</v>
      </c>
      <c r="L236" s="115" t="str">
        <f t="shared" si="57"/>
        <v>Harde vloer zonder polymeer beschermlaag, met behandeling</v>
      </c>
      <c r="M236" s="118"/>
      <c r="N236" s="117">
        <f t="shared" si="58"/>
        <v>0</v>
      </c>
      <c r="O236" s="149">
        <f t="shared" si="59"/>
        <v>0</v>
      </c>
      <c r="P236" s="119"/>
      <c r="Q236" s="95" t="s">
        <v>87</v>
      </c>
      <c r="R236" s="95"/>
      <c r="S236" s="95"/>
      <c r="T236" s="95"/>
      <c r="U236" s="119"/>
      <c r="V236" s="114" t="str">
        <f t="shared" si="60"/>
        <v>Bureau</v>
      </c>
      <c r="W236" s="114" t="str">
        <f t="shared" si="61"/>
        <v>AQL 7%</v>
      </c>
      <c r="X236" s="119"/>
      <c r="Y236" s="101">
        <v>100</v>
      </c>
      <c r="Z236" s="119"/>
      <c r="AA236" s="117">
        <f>IF(H236="nio","_",(N236/Y236)*VLOOKUP(Q236,Aanpassing_frequenties,3,0))*VLOOKUP(Q236,Aanpassing_frequenties,4,0)</f>
        <v>0</v>
      </c>
      <c r="AB236" s="120">
        <f t="shared" si="62"/>
        <v>0</v>
      </c>
      <c r="AC236" s="119"/>
      <c r="AD236" s="117" t="str">
        <f t="shared" si="63"/>
        <v>_</v>
      </c>
      <c r="AE236" s="120" t="str">
        <f t="shared" si="64"/>
        <v>_</v>
      </c>
      <c r="AF236" s="119"/>
      <c r="AG236" s="117" t="str">
        <f t="shared" si="65"/>
        <v>_</v>
      </c>
      <c r="AH236" s="120" t="str">
        <f t="shared" si="66"/>
        <v>_</v>
      </c>
      <c r="AI236" s="119"/>
      <c r="AJ236" s="117" t="str">
        <f t="shared" si="67"/>
        <v>_</v>
      </c>
      <c r="AK236" s="120" t="str">
        <f t="shared" si="68"/>
        <v>_</v>
      </c>
      <c r="AL236" s="119"/>
      <c r="AM236" s="117">
        <f t="shared" si="69"/>
        <v>0</v>
      </c>
      <c r="AN236" s="120">
        <f t="shared" si="70"/>
        <v>0</v>
      </c>
      <c r="AO236" s="119"/>
      <c r="AS236" s="124"/>
    </row>
    <row r="237" spans="1:45">
      <c r="A237" s="7">
        <v>5</v>
      </c>
      <c r="B237" s="114" t="str">
        <f>VLOOKUP(A237,'Overzicht locaties'!C:D,2,0)</f>
        <v>ROC Campusbaan</v>
      </c>
      <c r="C237" s="95" t="s">
        <v>933</v>
      </c>
      <c r="D237" s="6" t="s">
        <v>1336</v>
      </c>
      <c r="E237" s="6"/>
      <c r="F237" s="95" t="s">
        <v>1037</v>
      </c>
      <c r="G237" s="95" t="s">
        <v>294</v>
      </c>
      <c r="H237" s="95">
        <v>6</v>
      </c>
      <c r="I237" s="115" t="str">
        <f t="shared" si="56"/>
        <v>Leslokalen theorie</v>
      </c>
      <c r="J237" s="95" t="s">
        <v>1577</v>
      </c>
      <c r="K237" s="116">
        <v>3</v>
      </c>
      <c r="L237" s="115" t="str">
        <f t="shared" si="57"/>
        <v>Harde vloer zonder polymeer beschermlaag, met behandeling</v>
      </c>
      <c r="M237" s="118">
        <v>47.6</v>
      </c>
      <c r="N237" s="117">
        <f t="shared" si="58"/>
        <v>47.6</v>
      </c>
      <c r="O237" s="149">
        <f t="shared" si="59"/>
        <v>0</v>
      </c>
      <c r="P237" s="119"/>
      <c r="Q237" s="95" t="s">
        <v>87</v>
      </c>
      <c r="R237" s="95"/>
      <c r="S237" s="95"/>
      <c r="T237" s="95"/>
      <c r="U237" s="119"/>
      <c r="V237" s="114" t="str">
        <f t="shared" si="60"/>
        <v>Les</v>
      </c>
      <c r="W237" s="114" t="str">
        <f t="shared" si="61"/>
        <v>AQL 7%</v>
      </c>
      <c r="X237" s="119"/>
      <c r="Y237" s="101">
        <v>100</v>
      </c>
      <c r="Z237" s="119"/>
      <c r="AA237" s="117">
        <f>IF(H237="nio","_",(N237/Y237)*VLOOKUP(Q237,Aanpassing_frequenties,3,0))*VLOOKUP(Q237,Aanpassing_frequenties,4,0)</f>
        <v>97.580000000000013</v>
      </c>
      <c r="AB237" s="120">
        <f t="shared" si="62"/>
        <v>0</v>
      </c>
      <c r="AC237" s="119"/>
      <c r="AD237" s="117" t="str">
        <f t="shared" si="63"/>
        <v>_</v>
      </c>
      <c r="AE237" s="120" t="str">
        <f t="shared" si="64"/>
        <v>_</v>
      </c>
      <c r="AF237" s="119"/>
      <c r="AG237" s="117" t="str">
        <f t="shared" si="65"/>
        <v>_</v>
      </c>
      <c r="AH237" s="120" t="str">
        <f t="shared" si="66"/>
        <v>_</v>
      </c>
      <c r="AI237" s="119"/>
      <c r="AJ237" s="117" t="str">
        <f t="shared" si="67"/>
        <v>_</v>
      </c>
      <c r="AK237" s="120" t="str">
        <f t="shared" si="68"/>
        <v>_</v>
      </c>
      <c r="AL237" s="119"/>
      <c r="AM237" s="117">
        <f t="shared" si="69"/>
        <v>97.580000000000013</v>
      </c>
      <c r="AN237" s="120">
        <f t="shared" si="70"/>
        <v>0</v>
      </c>
      <c r="AO237" s="119"/>
      <c r="AS237" s="124"/>
    </row>
    <row r="238" spans="1:45">
      <c r="A238" s="7">
        <v>5</v>
      </c>
      <c r="B238" s="114" t="str">
        <f>VLOOKUP(A238,'Overzicht locaties'!C:D,2,0)</f>
        <v>ROC Campusbaan</v>
      </c>
      <c r="C238" s="95" t="s">
        <v>933</v>
      </c>
      <c r="D238" s="6" t="s">
        <v>1337</v>
      </c>
      <c r="E238" s="6"/>
      <c r="F238" s="95" t="s">
        <v>1037</v>
      </c>
      <c r="G238" s="95" t="s">
        <v>294</v>
      </c>
      <c r="H238" s="95">
        <v>6</v>
      </c>
      <c r="I238" s="115" t="str">
        <f t="shared" si="56"/>
        <v>Leslokalen theorie</v>
      </c>
      <c r="J238" s="95" t="s">
        <v>1577</v>
      </c>
      <c r="K238" s="116">
        <v>3</v>
      </c>
      <c r="L238" s="115" t="str">
        <f t="shared" si="57"/>
        <v>Harde vloer zonder polymeer beschermlaag, met behandeling</v>
      </c>
      <c r="M238" s="118">
        <v>53.8</v>
      </c>
      <c r="N238" s="117">
        <f t="shared" si="58"/>
        <v>53.8</v>
      </c>
      <c r="O238" s="149">
        <f t="shared" si="59"/>
        <v>0</v>
      </c>
      <c r="P238" s="119"/>
      <c r="Q238" s="95" t="s">
        <v>87</v>
      </c>
      <c r="R238" s="95"/>
      <c r="S238" s="95"/>
      <c r="T238" s="95"/>
      <c r="U238" s="119"/>
      <c r="V238" s="114" t="str">
        <f t="shared" si="60"/>
        <v>Les</v>
      </c>
      <c r="W238" s="114" t="str">
        <f t="shared" si="61"/>
        <v>AQL 7%</v>
      </c>
      <c r="X238" s="119"/>
      <c r="Y238" s="101">
        <v>100</v>
      </c>
      <c r="Z238" s="119"/>
      <c r="AA238" s="117">
        <f>IF(H238="nio","_",(N238/Y238)*VLOOKUP(Q238,Aanpassing_frequenties,3,0))*VLOOKUP(Q238,Aanpassing_frequenties,4,0)</f>
        <v>110.28999999999998</v>
      </c>
      <c r="AB238" s="120">
        <f t="shared" si="62"/>
        <v>0</v>
      </c>
      <c r="AC238" s="119"/>
      <c r="AD238" s="117" t="str">
        <f t="shared" si="63"/>
        <v>_</v>
      </c>
      <c r="AE238" s="120" t="str">
        <f t="shared" si="64"/>
        <v>_</v>
      </c>
      <c r="AF238" s="119"/>
      <c r="AG238" s="117" t="str">
        <f t="shared" si="65"/>
        <v>_</v>
      </c>
      <c r="AH238" s="120" t="str">
        <f t="shared" si="66"/>
        <v>_</v>
      </c>
      <c r="AI238" s="119"/>
      <c r="AJ238" s="117" t="str">
        <f t="shared" si="67"/>
        <v>_</v>
      </c>
      <c r="AK238" s="120" t="str">
        <f t="shared" si="68"/>
        <v>_</v>
      </c>
      <c r="AL238" s="119"/>
      <c r="AM238" s="117">
        <f t="shared" si="69"/>
        <v>110.28999999999998</v>
      </c>
      <c r="AN238" s="120">
        <f t="shared" si="70"/>
        <v>0</v>
      </c>
      <c r="AO238" s="119"/>
      <c r="AS238" s="124"/>
    </row>
    <row r="239" spans="1:45">
      <c r="A239" s="7">
        <v>5</v>
      </c>
      <c r="B239" s="114" t="str">
        <f>VLOOKUP(A239,'Overzicht locaties'!C:D,2,0)</f>
        <v>ROC Campusbaan</v>
      </c>
      <c r="C239" s="95" t="s">
        <v>933</v>
      </c>
      <c r="D239" s="6" t="s">
        <v>1338</v>
      </c>
      <c r="E239" s="6"/>
      <c r="F239" s="95" t="s">
        <v>1037</v>
      </c>
      <c r="G239" s="95" t="s">
        <v>294</v>
      </c>
      <c r="H239" s="95">
        <v>6</v>
      </c>
      <c r="I239" s="115" t="str">
        <f t="shared" si="56"/>
        <v>Leslokalen theorie</v>
      </c>
      <c r="J239" s="95" t="s">
        <v>1578</v>
      </c>
      <c r="K239" s="116">
        <v>3</v>
      </c>
      <c r="L239" s="115" t="str">
        <f t="shared" si="57"/>
        <v>Harde vloer zonder polymeer beschermlaag, met behandeling</v>
      </c>
      <c r="M239" s="118">
        <v>56</v>
      </c>
      <c r="N239" s="117">
        <f t="shared" si="58"/>
        <v>56</v>
      </c>
      <c r="O239" s="149">
        <f t="shared" si="59"/>
        <v>0</v>
      </c>
      <c r="P239" s="119"/>
      <c r="Q239" s="95" t="s">
        <v>87</v>
      </c>
      <c r="R239" s="95"/>
      <c r="S239" s="95"/>
      <c r="T239" s="95"/>
      <c r="U239" s="119"/>
      <c r="V239" s="114" t="str">
        <f t="shared" si="60"/>
        <v>Les</v>
      </c>
      <c r="W239" s="114" t="str">
        <f t="shared" si="61"/>
        <v>AQL 7%</v>
      </c>
      <c r="X239" s="119"/>
      <c r="Y239" s="101">
        <v>100</v>
      </c>
      <c r="Z239" s="119"/>
      <c r="AA239" s="117">
        <f>IF(H239="nio","_",(N239/Y239)*VLOOKUP(Q239,Aanpassing_frequenties,3,0))*VLOOKUP(Q239,Aanpassing_frequenties,4,0)</f>
        <v>114.80000000000001</v>
      </c>
      <c r="AB239" s="120">
        <f t="shared" si="62"/>
        <v>0</v>
      </c>
      <c r="AC239" s="119"/>
      <c r="AD239" s="117" t="str">
        <f t="shared" si="63"/>
        <v>_</v>
      </c>
      <c r="AE239" s="120" t="str">
        <f t="shared" si="64"/>
        <v>_</v>
      </c>
      <c r="AF239" s="119"/>
      <c r="AG239" s="117" t="str">
        <f t="shared" si="65"/>
        <v>_</v>
      </c>
      <c r="AH239" s="120" t="str">
        <f t="shared" si="66"/>
        <v>_</v>
      </c>
      <c r="AI239" s="119"/>
      <c r="AJ239" s="117" t="str">
        <f t="shared" si="67"/>
        <v>_</v>
      </c>
      <c r="AK239" s="120" t="str">
        <f t="shared" si="68"/>
        <v>_</v>
      </c>
      <c r="AL239" s="119"/>
      <c r="AM239" s="117">
        <f t="shared" si="69"/>
        <v>114.80000000000001</v>
      </c>
      <c r="AN239" s="120">
        <f t="shared" si="70"/>
        <v>0</v>
      </c>
      <c r="AO239" s="119"/>
      <c r="AS239" s="124"/>
    </row>
    <row r="240" spans="1:45">
      <c r="A240" s="7">
        <v>5</v>
      </c>
      <c r="B240" s="114" t="str">
        <f>VLOOKUP(A240,'Overzicht locaties'!C:D,2,0)</f>
        <v>ROC Campusbaan</v>
      </c>
      <c r="C240" s="95" t="s">
        <v>933</v>
      </c>
      <c r="D240" s="6" t="s">
        <v>1339</v>
      </c>
      <c r="E240" s="6"/>
      <c r="F240" s="95" t="s">
        <v>1037</v>
      </c>
      <c r="G240" s="95" t="s">
        <v>294</v>
      </c>
      <c r="H240" s="95">
        <v>6</v>
      </c>
      <c r="I240" s="115" t="str">
        <f t="shared" si="56"/>
        <v>Leslokalen theorie</v>
      </c>
      <c r="J240" s="95" t="s">
        <v>1578</v>
      </c>
      <c r="K240" s="116">
        <v>3</v>
      </c>
      <c r="L240" s="115" t="str">
        <f t="shared" si="57"/>
        <v>Harde vloer zonder polymeer beschermlaag, met behandeling</v>
      </c>
      <c r="M240" s="118">
        <v>47.6</v>
      </c>
      <c r="N240" s="117">
        <f t="shared" si="58"/>
        <v>47.6</v>
      </c>
      <c r="O240" s="149">
        <f t="shared" si="59"/>
        <v>0</v>
      </c>
      <c r="P240" s="119"/>
      <c r="Q240" s="95" t="s">
        <v>87</v>
      </c>
      <c r="R240" s="95"/>
      <c r="S240" s="95"/>
      <c r="T240" s="95"/>
      <c r="U240" s="119"/>
      <c r="V240" s="114" t="str">
        <f t="shared" si="60"/>
        <v>Les</v>
      </c>
      <c r="W240" s="114" t="str">
        <f t="shared" si="61"/>
        <v>AQL 7%</v>
      </c>
      <c r="X240" s="119"/>
      <c r="Y240" s="101">
        <v>100</v>
      </c>
      <c r="Z240" s="119"/>
      <c r="AA240" s="117">
        <f>IF(H240="nio","_",(N240/Y240)*VLOOKUP(Q240,Aanpassing_frequenties,3,0))*VLOOKUP(Q240,Aanpassing_frequenties,4,0)</f>
        <v>97.580000000000013</v>
      </c>
      <c r="AB240" s="120">
        <f t="shared" si="62"/>
        <v>0</v>
      </c>
      <c r="AC240" s="119"/>
      <c r="AD240" s="117" t="str">
        <f t="shared" si="63"/>
        <v>_</v>
      </c>
      <c r="AE240" s="120" t="str">
        <f t="shared" si="64"/>
        <v>_</v>
      </c>
      <c r="AF240" s="119"/>
      <c r="AG240" s="117" t="str">
        <f t="shared" si="65"/>
        <v>_</v>
      </c>
      <c r="AH240" s="120" t="str">
        <f t="shared" si="66"/>
        <v>_</v>
      </c>
      <c r="AI240" s="119"/>
      <c r="AJ240" s="117" t="str">
        <f t="shared" si="67"/>
        <v>_</v>
      </c>
      <c r="AK240" s="120" t="str">
        <f t="shared" si="68"/>
        <v>_</v>
      </c>
      <c r="AL240" s="119"/>
      <c r="AM240" s="117">
        <f t="shared" si="69"/>
        <v>97.580000000000013</v>
      </c>
      <c r="AN240" s="120">
        <f t="shared" si="70"/>
        <v>0</v>
      </c>
      <c r="AO240" s="119"/>
      <c r="AS240" s="124"/>
    </row>
    <row r="241" spans="1:45">
      <c r="A241" s="7">
        <v>5</v>
      </c>
      <c r="B241" s="114" t="str">
        <f>VLOOKUP(A241,'Overzicht locaties'!C:D,2,0)</f>
        <v>ROC Campusbaan</v>
      </c>
      <c r="C241" s="95" t="s">
        <v>933</v>
      </c>
      <c r="D241" s="6" t="s">
        <v>1340</v>
      </c>
      <c r="E241" s="6"/>
      <c r="F241" s="95" t="s">
        <v>1038</v>
      </c>
      <c r="G241" s="95" t="s">
        <v>293</v>
      </c>
      <c r="H241" s="95">
        <v>3</v>
      </c>
      <c r="I241" s="115" t="str">
        <f t="shared" si="56"/>
        <v>Verkeersruimte / Garderobe / Wachtruimte</v>
      </c>
      <c r="J241" s="95" t="s">
        <v>1578</v>
      </c>
      <c r="K241" s="116">
        <v>3</v>
      </c>
      <c r="L241" s="115" t="str">
        <f t="shared" si="57"/>
        <v>Harde vloer zonder polymeer beschermlaag, met behandeling</v>
      </c>
      <c r="M241" s="118">
        <v>18</v>
      </c>
      <c r="N241" s="117">
        <f t="shared" si="58"/>
        <v>18</v>
      </c>
      <c r="O241" s="149">
        <f t="shared" si="59"/>
        <v>0</v>
      </c>
      <c r="P241" s="119"/>
      <c r="Q241" s="95" t="s">
        <v>87</v>
      </c>
      <c r="R241" s="95"/>
      <c r="S241" s="95"/>
      <c r="T241" s="95"/>
      <c r="U241" s="119"/>
      <c r="V241" s="114" t="str">
        <f t="shared" si="60"/>
        <v>Verkeer</v>
      </c>
      <c r="W241" s="114" t="str">
        <f t="shared" si="61"/>
        <v>AQL 7%</v>
      </c>
      <c r="X241" s="119"/>
      <c r="Y241" s="101">
        <v>100</v>
      </c>
      <c r="Z241" s="119"/>
      <c r="AA241" s="117">
        <f>IF(H241="nio","_",(N241/Y241)*VLOOKUP(Q241,Aanpassing_frequenties,3,0))*VLOOKUP(Q241,Aanpassing_frequenties,4,0)</f>
        <v>36.9</v>
      </c>
      <c r="AB241" s="120">
        <f t="shared" si="62"/>
        <v>0</v>
      </c>
      <c r="AC241" s="119"/>
      <c r="AD241" s="117" t="str">
        <f t="shared" si="63"/>
        <v>_</v>
      </c>
      <c r="AE241" s="120" t="str">
        <f t="shared" si="64"/>
        <v>_</v>
      </c>
      <c r="AF241" s="119"/>
      <c r="AG241" s="117" t="str">
        <f t="shared" si="65"/>
        <v>_</v>
      </c>
      <c r="AH241" s="120" t="str">
        <f t="shared" si="66"/>
        <v>_</v>
      </c>
      <c r="AI241" s="119"/>
      <c r="AJ241" s="117" t="str">
        <f t="shared" si="67"/>
        <v>_</v>
      </c>
      <c r="AK241" s="120" t="str">
        <f t="shared" si="68"/>
        <v>_</v>
      </c>
      <c r="AL241" s="119"/>
      <c r="AM241" s="117">
        <f t="shared" si="69"/>
        <v>36.9</v>
      </c>
      <c r="AN241" s="120">
        <f t="shared" si="70"/>
        <v>0</v>
      </c>
      <c r="AO241" s="119"/>
      <c r="AS241" s="124"/>
    </row>
    <row r="242" spans="1:45">
      <c r="A242" s="7">
        <v>5</v>
      </c>
      <c r="B242" s="114" t="str">
        <f>VLOOKUP(A242,'Overzicht locaties'!C:D,2,0)</f>
        <v>ROC Campusbaan</v>
      </c>
      <c r="C242" s="95" t="s">
        <v>933</v>
      </c>
      <c r="D242" s="6" t="s">
        <v>1341</v>
      </c>
      <c r="E242" s="6"/>
      <c r="F242" s="95" t="s">
        <v>1039</v>
      </c>
      <c r="G242" s="95" t="s">
        <v>294</v>
      </c>
      <c r="H242" s="95">
        <v>6</v>
      </c>
      <c r="I242" s="115" t="str">
        <f t="shared" si="56"/>
        <v>Leslokalen theorie</v>
      </c>
      <c r="J242" s="95" t="s">
        <v>1577</v>
      </c>
      <c r="K242" s="116">
        <v>3</v>
      </c>
      <c r="L242" s="115" t="str">
        <f t="shared" si="57"/>
        <v>Harde vloer zonder polymeer beschermlaag, met behandeling</v>
      </c>
      <c r="M242" s="118">
        <v>8.6</v>
      </c>
      <c r="N242" s="117">
        <f t="shared" si="58"/>
        <v>8.6</v>
      </c>
      <c r="O242" s="149">
        <f t="shared" si="59"/>
        <v>0</v>
      </c>
      <c r="P242" s="119"/>
      <c r="Q242" s="95" t="s">
        <v>87</v>
      </c>
      <c r="R242" s="95"/>
      <c r="S242" s="95"/>
      <c r="T242" s="95"/>
      <c r="U242" s="119"/>
      <c r="V242" s="114" t="str">
        <f t="shared" si="60"/>
        <v>Les</v>
      </c>
      <c r="W242" s="114" t="str">
        <f t="shared" si="61"/>
        <v>AQL 7%</v>
      </c>
      <c r="X242" s="119"/>
      <c r="Y242" s="101">
        <v>100</v>
      </c>
      <c r="Z242" s="119"/>
      <c r="AA242" s="117">
        <f>IF(H242="nio","_",(N242/Y242)*VLOOKUP(Q242,Aanpassing_frequenties,3,0))*VLOOKUP(Q242,Aanpassing_frequenties,4,0)</f>
        <v>17.63</v>
      </c>
      <c r="AB242" s="120">
        <f t="shared" si="62"/>
        <v>0</v>
      </c>
      <c r="AC242" s="119"/>
      <c r="AD242" s="117" t="str">
        <f t="shared" si="63"/>
        <v>_</v>
      </c>
      <c r="AE242" s="120" t="str">
        <f t="shared" si="64"/>
        <v>_</v>
      </c>
      <c r="AF242" s="119"/>
      <c r="AG242" s="117" t="str">
        <f t="shared" si="65"/>
        <v>_</v>
      </c>
      <c r="AH242" s="120" t="str">
        <f t="shared" si="66"/>
        <v>_</v>
      </c>
      <c r="AI242" s="119"/>
      <c r="AJ242" s="117" t="str">
        <f t="shared" si="67"/>
        <v>_</v>
      </c>
      <c r="AK242" s="120" t="str">
        <f t="shared" si="68"/>
        <v>_</v>
      </c>
      <c r="AL242" s="119"/>
      <c r="AM242" s="117">
        <f t="shared" si="69"/>
        <v>17.63</v>
      </c>
      <c r="AN242" s="120">
        <f t="shared" si="70"/>
        <v>0</v>
      </c>
      <c r="AO242" s="119"/>
      <c r="AS242" s="124"/>
    </row>
    <row r="243" spans="1:45">
      <c r="A243" s="7">
        <v>5</v>
      </c>
      <c r="B243" s="114" t="str">
        <f>VLOOKUP(A243,'Overzicht locaties'!C:D,2,0)</f>
        <v>ROC Campusbaan</v>
      </c>
      <c r="C243" s="95" t="s">
        <v>933</v>
      </c>
      <c r="D243" s="6" t="s">
        <v>1342</v>
      </c>
      <c r="E243" s="6"/>
      <c r="F243" s="95" t="s">
        <v>1039</v>
      </c>
      <c r="G243" s="95" t="s">
        <v>294</v>
      </c>
      <c r="H243" s="95">
        <v>6</v>
      </c>
      <c r="I243" s="115" t="str">
        <f t="shared" si="56"/>
        <v>Leslokalen theorie</v>
      </c>
      <c r="J243" s="95" t="s">
        <v>1577</v>
      </c>
      <c r="K243" s="116">
        <v>3</v>
      </c>
      <c r="L243" s="115" t="str">
        <f t="shared" si="57"/>
        <v>Harde vloer zonder polymeer beschermlaag, met behandeling</v>
      </c>
      <c r="M243" s="118">
        <v>8.6</v>
      </c>
      <c r="N243" s="117">
        <f t="shared" si="58"/>
        <v>8.6</v>
      </c>
      <c r="O243" s="149">
        <f t="shared" si="59"/>
        <v>0</v>
      </c>
      <c r="P243" s="119"/>
      <c r="Q243" s="95" t="s">
        <v>87</v>
      </c>
      <c r="R243" s="95"/>
      <c r="S243" s="95"/>
      <c r="T243" s="95"/>
      <c r="U243" s="119"/>
      <c r="V243" s="114" t="str">
        <f t="shared" si="60"/>
        <v>Les</v>
      </c>
      <c r="W243" s="114" t="str">
        <f t="shared" si="61"/>
        <v>AQL 7%</v>
      </c>
      <c r="X243" s="119"/>
      <c r="Y243" s="101">
        <v>100</v>
      </c>
      <c r="Z243" s="119"/>
      <c r="AA243" s="117">
        <f>IF(H243="nio","_",(N243/Y243)*VLOOKUP(Q243,Aanpassing_frequenties,3,0))*VLOOKUP(Q243,Aanpassing_frequenties,4,0)</f>
        <v>17.63</v>
      </c>
      <c r="AB243" s="120">
        <f t="shared" si="62"/>
        <v>0</v>
      </c>
      <c r="AC243" s="119"/>
      <c r="AD243" s="117" t="str">
        <f t="shared" si="63"/>
        <v>_</v>
      </c>
      <c r="AE243" s="120" t="str">
        <f t="shared" si="64"/>
        <v>_</v>
      </c>
      <c r="AF243" s="119"/>
      <c r="AG243" s="117" t="str">
        <f t="shared" si="65"/>
        <v>_</v>
      </c>
      <c r="AH243" s="120" t="str">
        <f t="shared" si="66"/>
        <v>_</v>
      </c>
      <c r="AI243" s="119"/>
      <c r="AJ243" s="117" t="str">
        <f t="shared" si="67"/>
        <v>_</v>
      </c>
      <c r="AK243" s="120" t="str">
        <f t="shared" si="68"/>
        <v>_</v>
      </c>
      <c r="AL243" s="119"/>
      <c r="AM243" s="117">
        <f t="shared" si="69"/>
        <v>17.63</v>
      </c>
      <c r="AN243" s="120">
        <f t="shared" si="70"/>
        <v>0</v>
      </c>
      <c r="AO243" s="119"/>
      <c r="AS243" s="124"/>
    </row>
    <row r="244" spans="1:45">
      <c r="A244" s="7">
        <v>5</v>
      </c>
      <c r="B244" s="114" t="str">
        <f>VLOOKUP(A244,'Overzicht locaties'!C:D,2,0)</f>
        <v>ROC Campusbaan</v>
      </c>
      <c r="C244" s="95" t="s">
        <v>933</v>
      </c>
      <c r="D244" s="6" t="s">
        <v>1343</v>
      </c>
      <c r="E244" s="6"/>
      <c r="F244" s="95" t="s">
        <v>1039</v>
      </c>
      <c r="G244" s="95" t="s">
        <v>294</v>
      </c>
      <c r="H244" s="95">
        <v>6</v>
      </c>
      <c r="I244" s="115" t="str">
        <f t="shared" si="56"/>
        <v>Leslokalen theorie</v>
      </c>
      <c r="J244" s="95" t="s">
        <v>1577</v>
      </c>
      <c r="K244" s="116">
        <v>3</v>
      </c>
      <c r="L244" s="115" t="str">
        <f t="shared" si="57"/>
        <v>Harde vloer zonder polymeer beschermlaag, met behandeling</v>
      </c>
      <c r="M244" s="118">
        <v>8.6</v>
      </c>
      <c r="N244" s="117">
        <f t="shared" si="58"/>
        <v>8.6</v>
      </c>
      <c r="O244" s="149">
        <f t="shared" si="59"/>
        <v>0</v>
      </c>
      <c r="P244" s="119"/>
      <c r="Q244" s="95" t="s">
        <v>87</v>
      </c>
      <c r="R244" s="95"/>
      <c r="S244" s="95"/>
      <c r="T244" s="95"/>
      <c r="U244" s="119"/>
      <c r="V244" s="114" t="str">
        <f t="shared" si="60"/>
        <v>Les</v>
      </c>
      <c r="W244" s="114" t="str">
        <f t="shared" si="61"/>
        <v>AQL 7%</v>
      </c>
      <c r="X244" s="119"/>
      <c r="Y244" s="101">
        <v>100</v>
      </c>
      <c r="Z244" s="119"/>
      <c r="AA244" s="117">
        <f>IF(H244="nio","_",(N244/Y244)*VLOOKUP(Q244,Aanpassing_frequenties,3,0))*VLOOKUP(Q244,Aanpassing_frequenties,4,0)</f>
        <v>17.63</v>
      </c>
      <c r="AB244" s="120">
        <f t="shared" si="62"/>
        <v>0</v>
      </c>
      <c r="AC244" s="119"/>
      <c r="AD244" s="117" t="str">
        <f t="shared" si="63"/>
        <v>_</v>
      </c>
      <c r="AE244" s="120" t="str">
        <f t="shared" si="64"/>
        <v>_</v>
      </c>
      <c r="AF244" s="119"/>
      <c r="AG244" s="117" t="str">
        <f t="shared" si="65"/>
        <v>_</v>
      </c>
      <c r="AH244" s="120" t="str">
        <f t="shared" si="66"/>
        <v>_</v>
      </c>
      <c r="AI244" s="119"/>
      <c r="AJ244" s="117" t="str">
        <f t="shared" si="67"/>
        <v>_</v>
      </c>
      <c r="AK244" s="120" t="str">
        <f t="shared" si="68"/>
        <v>_</v>
      </c>
      <c r="AL244" s="119"/>
      <c r="AM244" s="117">
        <f t="shared" si="69"/>
        <v>17.63</v>
      </c>
      <c r="AN244" s="120">
        <f t="shared" si="70"/>
        <v>0</v>
      </c>
      <c r="AO244" s="119"/>
      <c r="AS244" s="124"/>
    </row>
    <row r="245" spans="1:45">
      <c r="A245" s="7">
        <v>5</v>
      </c>
      <c r="B245" s="114" t="str">
        <f>VLOOKUP(A245,'Overzicht locaties'!C:D,2,0)</f>
        <v>ROC Campusbaan</v>
      </c>
      <c r="C245" s="95" t="s">
        <v>933</v>
      </c>
      <c r="D245" s="6" t="s">
        <v>1344</v>
      </c>
      <c r="E245" s="6"/>
      <c r="F245" s="95" t="s">
        <v>1039</v>
      </c>
      <c r="G245" s="95" t="s">
        <v>294</v>
      </c>
      <c r="H245" s="95">
        <v>6</v>
      </c>
      <c r="I245" s="115" t="str">
        <f t="shared" si="56"/>
        <v>Leslokalen theorie</v>
      </c>
      <c r="J245" s="95" t="s">
        <v>1577</v>
      </c>
      <c r="K245" s="116">
        <v>3</v>
      </c>
      <c r="L245" s="115" t="str">
        <f t="shared" si="57"/>
        <v>Harde vloer zonder polymeer beschermlaag, met behandeling</v>
      </c>
      <c r="M245" s="118">
        <v>8.6</v>
      </c>
      <c r="N245" s="117">
        <f t="shared" si="58"/>
        <v>8.6</v>
      </c>
      <c r="O245" s="149">
        <f t="shared" si="59"/>
        <v>0</v>
      </c>
      <c r="P245" s="119"/>
      <c r="Q245" s="95" t="s">
        <v>87</v>
      </c>
      <c r="R245" s="95"/>
      <c r="S245" s="95"/>
      <c r="T245" s="95"/>
      <c r="U245" s="119"/>
      <c r="V245" s="114" t="str">
        <f t="shared" si="60"/>
        <v>Les</v>
      </c>
      <c r="W245" s="114" t="str">
        <f t="shared" si="61"/>
        <v>AQL 7%</v>
      </c>
      <c r="X245" s="119"/>
      <c r="Y245" s="101">
        <v>100</v>
      </c>
      <c r="Z245" s="119"/>
      <c r="AA245" s="117">
        <f>IF(H245="nio","_",(N245/Y245)*VLOOKUP(Q245,Aanpassing_frequenties,3,0))*VLOOKUP(Q245,Aanpassing_frequenties,4,0)</f>
        <v>17.63</v>
      </c>
      <c r="AB245" s="120">
        <f t="shared" si="62"/>
        <v>0</v>
      </c>
      <c r="AC245" s="119"/>
      <c r="AD245" s="117" t="str">
        <f t="shared" si="63"/>
        <v>_</v>
      </c>
      <c r="AE245" s="120" t="str">
        <f t="shared" si="64"/>
        <v>_</v>
      </c>
      <c r="AF245" s="119"/>
      <c r="AG245" s="117" t="str">
        <f t="shared" si="65"/>
        <v>_</v>
      </c>
      <c r="AH245" s="120" t="str">
        <f t="shared" si="66"/>
        <v>_</v>
      </c>
      <c r="AI245" s="119"/>
      <c r="AJ245" s="117" t="str">
        <f t="shared" si="67"/>
        <v>_</v>
      </c>
      <c r="AK245" s="120" t="str">
        <f t="shared" si="68"/>
        <v>_</v>
      </c>
      <c r="AL245" s="119"/>
      <c r="AM245" s="117">
        <f t="shared" si="69"/>
        <v>17.63</v>
      </c>
      <c r="AN245" s="120">
        <f t="shared" si="70"/>
        <v>0</v>
      </c>
      <c r="AO245" s="119"/>
      <c r="AS245" s="124"/>
    </row>
    <row r="246" spans="1:45">
      <c r="A246" s="7">
        <v>5</v>
      </c>
      <c r="B246" s="114" t="str">
        <f>VLOOKUP(A246,'Overzicht locaties'!C:D,2,0)</f>
        <v>ROC Campusbaan</v>
      </c>
      <c r="C246" s="95" t="s">
        <v>933</v>
      </c>
      <c r="D246" s="6" t="s">
        <v>1345</v>
      </c>
      <c r="E246" s="6"/>
      <c r="F246" s="95" t="s">
        <v>1040</v>
      </c>
      <c r="G246" s="95" t="s">
        <v>294</v>
      </c>
      <c r="H246" s="95">
        <v>7</v>
      </c>
      <c r="I246" s="115" t="str">
        <f t="shared" si="56"/>
        <v>Leslokalen praktijk</v>
      </c>
      <c r="J246" s="95" t="s">
        <v>1578</v>
      </c>
      <c r="K246" s="116">
        <v>3</v>
      </c>
      <c r="L246" s="115" t="str">
        <f t="shared" si="57"/>
        <v>Harde vloer zonder polymeer beschermlaag, met behandeling</v>
      </c>
      <c r="M246" s="118">
        <v>84.6</v>
      </c>
      <c r="N246" s="117">
        <f t="shared" si="58"/>
        <v>84.6</v>
      </c>
      <c r="O246" s="149">
        <f t="shared" si="59"/>
        <v>0</v>
      </c>
      <c r="P246" s="119"/>
      <c r="Q246" s="95" t="s">
        <v>95</v>
      </c>
      <c r="R246" s="95"/>
      <c r="S246" s="95"/>
      <c r="T246" s="95"/>
      <c r="U246" s="119"/>
      <c r="V246" s="114" t="str">
        <f t="shared" si="60"/>
        <v>Les</v>
      </c>
      <c r="W246" s="114" t="str">
        <f t="shared" si="61"/>
        <v>AQL 7%</v>
      </c>
      <c r="X246" s="119"/>
      <c r="Y246" s="101">
        <v>100</v>
      </c>
      <c r="Z246" s="119"/>
      <c r="AA246" s="117">
        <f>IF(H246="nio","_",(N246/Y246)*VLOOKUP(Q246,Aanpassing_frequenties,3,0))*VLOOKUP(Q246,Aanpassing_frequenties,4,0)</f>
        <v>34.686</v>
      </c>
      <c r="AB246" s="120">
        <f t="shared" si="62"/>
        <v>0</v>
      </c>
      <c r="AC246" s="119"/>
      <c r="AD246" s="117" t="str">
        <f t="shared" si="63"/>
        <v>_</v>
      </c>
      <c r="AE246" s="120" t="str">
        <f t="shared" si="64"/>
        <v>_</v>
      </c>
      <c r="AF246" s="119"/>
      <c r="AG246" s="117" t="str">
        <f t="shared" si="65"/>
        <v>_</v>
      </c>
      <c r="AH246" s="120" t="str">
        <f t="shared" si="66"/>
        <v>_</v>
      </c>
      <c r="AI246" s="119"/>
      <c r="AJ246" s="117" t="str">
        <f t="shared" si="67"/>
        <v>_</v>
      </c>
      <c r="AK246" s="120" t="str">
        <f t="shared" si="68"/>
        <v>_</v>
      </c>
      <c r="AL246" s="119"/>
      <c r="AM246" s="117">
        <f t="shared" si="69"/>
        <v>34.686</v>
      </c>
      <c r="AN246" s="120">
        <f t="shared" si="70"/>
        <v>0</v>
      </c>
      <c r="AO246" s="119"/>
      <c r="AS246" s="124"/>
    </row>
    <row r="247" spans="1:45">
      <c r="A247" s="7">
        <v>5</v>
      </c>
      <c r="B247" s="114" t="str">
        <f>VLOOKUP(A247,'Overzicht locaties'!C:D,2,0)</f>
        <v>ROC Campusbaan</v>
      </c>
      <c r="C247" s="95" t="s">
        <v>933</v>
      </c>
      <c r="D247" s="6" t="s">
        <v>1346</v>
      </c>
      <c r="E247" s="6"/>
      <c r="F247" s="95" t="s">
        <v>1041</v>
      </c>
      <c r="G247" s="95" t="s">
        <v>293</v>
      </c>
      <c r="H247" s="95">
        <v>3</v>
      </c>
      <c r="I247" s="115" t="str">
        <f t="shared" si="56"/>
        <v>Verkeersruimte / Garderobe / Wachtruimte</v>
      </c>
      <c r="J247" s="95" t="s">
        <v>1577</v>
      </c>
      <c r="K247" s="116">
        <v>3</v>
      </c>
      <c r="L247" s="115" t="str">
        <f t="shared" si="57"/>
        <v>Harde vloer zonder polymeer beschermlaag, met behandeling</v>
      </c>
      <c r="M247" s="118">
        <v>6.3</v>
      </c>
      <c r="N247" s="117">
        <f t="shared" si="58"/>
        <v>6.3</v>
      </c>
      <c r="O247" s="149">
        <f t="shared" si="59"/>
        <v>0</v>
      </c>
      <c r="P247" s="119"/>
      <c r="Q247" s="95" t="s">
        <v>87</v>
      </c>
      <c r="R247" s="95"/>
      <c r="S247" s="95"/>
      <c r="T247" s="95"/>
      <c r="U247" s="119"/>
      <c r="V247" s="114" t="str">
        <f t="shared" si="60"/>
        <v>Verkeer</v>
      </c>
      <c r="W247" s="114" t="str">
        <f t="shared" si="61"/>
        <v>AQL 7%</v>
      </c>
      <c r="X247" s="119"/>
      <c r="Y247" s="101">
        <v>100</v>
      </c>
      <c r="Z247" s="119"/>
      <c r="AA247" s="117">
        <f>IF(H247="nio","_",(N247/Y247)*VLOOKUP(Q247,Aanpassing_frequenties,3,0))*VLOOKUP(Q247,Aanpassing_frequenties,4,0)</f>
        <v>12.915000000000001</v>
      </c>
      <c r="AB247" s="120">
        <f t="shared" si="62"/>
        <v>0</v>
      </c>
      <c r="AC247" s="119"/>
      <c r="AD247" s="117" t="str">
        <f t="shared" si="63"/>
        <v>_</v>
      </c>
      <c r="AE247" s="120" t="str">
        <f t="shared" si="64"/>
        <v>_</v>
      </c>
      <c r="AF247" s="119"/>
      <c r="AG247" s="117" t="str">
        <f t="shared" si="65"/>
        <v>_</v>
      </c>
      <c r="AH247" s="120" t="str">
        <f t="shared" si="66"/>
        <v>_</v>
      </c>
      <c r="AI247" s="119"/>
      <c r="AJ247" s="117" t="str">
        <f t="shared" si="67"/>
        <v>_</v>
      </c>
      <c r="AK247" s="120" t="str">
        <f t="shared" si="68"/>
        <v>_</v>
      </c>
      <c r="AL247" s="119"/>
      <c r="AM247" s="117">
        <f t="shared" si="69"/>
        <v>12.915000000000001</v>
      </c>
      <c r="AN247" s="120">
        <f t="shared" si="70"/>
        <v>0</v>
      </c>
      <c r="AO247" s="119"/>
      <c r="AS247" s="124"/>
    </row>
    <row r="248" spans="1:45">
      <c r="A248" s="7">
        <v>5</v>
      </c>
      <c r="B248" s="114" t="str">
        <f>VLOOKUP(A248,'Overzicht locaties'!C:D,2,0)</f>
        <v>ROC Campusbaan</v>
      </c>
      <c r="C248" s="95" t="s">
        <v>933</v>
      </c>
      <c r="D248" s="6" t="s">
        <v>1347</v>
      </c>
      <c r="E248" s="6"/>
      <c r="F248" s="95" t="s">
        <v>1039</v>
      </c>
      <c r="G248" s="95" t="s">
        <v>294</v>
      </c>
      <c r="H248" s="95">
        <v>6</v>
      </c>
      <c r="I248" s="115" t="str">
        <f t="shared" si="56"/>
        <v>Leslokalen theorie</v>
      </c>
      <c r="J248" s="95" t="s">
        <v>1577</v>
      </c>
      <c r="K248" s="116">
        <v>3</v>
      </c>
      <c r="L248" s="115" t="str">
        <f t="shared" si="57"/>
        <v>Harde vloer zonder polymeer beschermlaag, met behandeling</v>
      </c>
      <c r="M248" s="118">
        <v>10.3</v>
      </c>
      <c r="N248" s="117">
        <f t="shared" si="58"/>
        <v>10.3</v>
      </c>
      <c r="O248" s="149">
        <f t="shared" si="59"/>
        <v>0</v>
      </c>
      <c r="P248" s="119"/>
      <c r="Q248" s="95" t="s">
        <v>87</v>
      </c>
      <c r="R248" s="95"/>
      <c r="S248" s="95"/>
      <c r="T248" s="95"/>
      <c r="U248" s="119"/>
      <c r="V248" s="114" t="str">
        <f t="shared" si="60"/>
        <v>Les</v>
      </c>
      <c r="W248" s="114" t="str">
        <f t="shared" si="61"/>
        <v>AQL 7%</v>
      </c>
      <c r="X248" s="119"/>
      <c r="Y248" s="101">
        <v>100</v>
      </c>
      <c r="Z248" s="119"/>
      <c r="AA248" s="117">
        <f>IF(H248="nio","_",(N248/Y248)*VLOOKUP(Q248,Aanpassing_frequenties,3,0))*VLOOKUP(Q248,Aanpassing_frequenties,4,0)</f>
        <v>21.115000000000002</v>
      </c>
      <c r="AB248" s="120">
        <f t="shared" si="62"/>
        <v>0</v>
      </c>
      <c r="AC248" s="119"/>
      <c r="AD248" s="117" t="str">
        <f t="shared" si="63"/>
        <v>_</v>
      </c>
      <c r="AE248" s="120" t="str">
        <f t="shared" si="64"/>
        <v>_</v>
      </c>
      <c r="AF248" s="119"/>
      <c r="AG248" s="117" t="str">
        <f t="shared" si="65"/>
        <v>_</v>
      </c>
      <c r="AH248" s="120" t="str">
        <f t="shared" si="66"/>
        <v>_</v>
      </c>
      <c r="AI248" s="119"/>
      <c r="AJ248" s="117" t="str">
        <f t="shared" si="67"/>
        <v>_</v>
      </c>
      <c r="AK248" s="120" t="str">
        <f t="shared" si="68"/>
        <v>_</v>
      </c>
      <c r="AL248" s="119"/>
      <c r="AM248" s="117">
        <f t="shared" si="69"/>
        <v>21.115000000000002</v>
      </c>
      <c r="AN248" s="120">
        <f t="shared" si="70"/>
        <v>0</v>
      </c>
      <c r="AO248" s="119"/>
      <c r="AS248" s="124"/>
    </row>
    <row r="249" spans="1:45">
      <c r="A249" s="7">
        <v>5</v>
      </c>
      <c r="B249" s="114" t="str">
        <f>VLOOKUP(A249,'Overzicht locaties'!C:D,2,0)</f>
        <v>ROC Campusbaan</v>
      </c>
      <c r="C249" s="95" t="s">
        <v>933</v>
      </c>
      <c r="D249" s="6" t="s">
        <v>1348</v>
      </c>
      <c r="E249" s="6"/>
      <c r="F249" s="95" t="s">
        <v>1039</v>
      </c>
      <c r="G249" s="95" t="s">
        <v>294</v>
      </c>
      <c r="H249" s="95">
        <v>6</v>
      </c>
      <c r="I249" s="115" t="str">
        <f t="shared" si="56"/>
        <v>Leslokalen theorie</v>
      </c>
      <c r="J249" s="95" t="s">
        <v>1577</v>
      </c>
      <c r="K249" s="116">
        <v>3</v>
      </c>
      <c r="L249" s="115" t="str">
        <f t="shared" si="57"/>
        <v>Harde vloer zonder polymeer beschermlaag, met behandeling</v>
      </c>
      <c r="M249" s="118">
        <v>9</v>
      </c>
      <c r="N249" s="117">
        <f t="shared" si="58"/>
        <v>9</v>
      </c>
      <c r="O249" s="149">
        <f t="shared" si="59"/>
        <v>0</v>
      </c>
      <c r="P249" s="119"/>
      <c r="Q249" s="95" t="s">
        <v>87</v>
      </c>
      <c r="R249" s="95"/>
      <c r="S249" s="95"/>
      <c r="T249" s="95"/>
      <c r="U249" s="119"/>
      <c r="V249" s="114" t="str">
        <f t="shared" si="60"/>
        <v>Les</v>
      </c>
      <c r="W249" s="114" t="str">
        <f t="shared" si="61"/>
        <v>AQL 7%</v>
      </c>
      <c r="X249" s="119"/>
      <c r="Y249" s="101">
        <v>100</v>
      </c>
      <c r="Z249" s="119"/>
      <c r="AA249" s="117">
        <f>IF(H249="nio","_",(N249/Y249)*VLOOKUP(Q249,Aanpassing_frequenties,3,0))*VLOOKUP(Q249,Aanpassing_frequenties,4,0)</f>
        <v>18.45</v>
      </c>
      <c r="AB249" s="120">
        <f t="shared" si="62"/>
        <v>0</v>
      </c>
      <c r="AC249" s="119"/>
      <c r="AD249" s="117" t="str">
        <f t="shared" si="63"/>
        <v>_</v>
      </c>
      <c r="AE249" s="120" t="str">
        <f t="shared" si="64"/>
        <v>_</v>
      </c>
      <c r="AF249" s="119"/>
      <c r="AG249" s="117" t="str">
        <f t="shared" si="65"/>
        <v>_</v>
      </c>
      <c r="AH249" s="120" t="str">
        <f t="shared" si="66"/>
        <v>_</v>
      </c>
      <c r="AI249" s="119"/>
      <c r="AJ249" s="117" t="str">
        <f t="shared" si="67"/>
        <v>_</v>
      </c>
      <c r="AK249" s="120" t="str">
        <f t="shared" si="68"/>
        <v>_</v>
      </c>
      <c r="AL249" s="119"/>
      <c r="AM249" s="117">
        <f t="shared" si="69"/>
        <v>18.45</v>
      </c>
      <c r="AN249" s="120">
        <f t="shared" si="70"/>
        <v>0</v>
      </c>
      <c r="AO249" s="119"/>
      <c r="AS249" s="124"/>
    </row>
    <row r="250" spans="1:45">
      <c r="A250" s="7">
        <v>5</v>
      </c>
      <c r="B250" s="114" t="str">
        <f>VLOOKUP(A250,'Overzicht locaties'!C:D,2,0)</f>
        <v>ROC Campusbaan</v>
      </c>
      <c r="C250" s="95" t="s">
        <v>933</v>
      </c>
      <c r="D250" s="6" t="s">
        <v>1349</v>
      </c>
      <c r="E250" s="6"/>
      <c r="F250" s="95" t="s">
        <v>1042</v>
      </c>
      <c r="G250" s="95" t="s">
        <v>294</v>
      </c>
      <c r="H250" s="95">
        <v>7</v>
      </c>
      <c r="I250" s="115" t="str">
        <f t="shared" si="56"/>
        <v>Leslokalen praktijk</v>
      </c>
      <c r="J250" s="95" t="s">
        <v>1577</v>
      </c>
      <c r="K250" s="116">
        <v>3</v>
      </c>
      <c r="L250" s="115" t="str">
        <f t="shared" si="57"/>
        <v>Harde vloer zonder polymeer beschermlaag, met behandeling</v>
      </c>
      <c r="M250" s="118">
        <v>10.3</v>
      </c>
      <c r="N250" s="117">
        <f t="shared" si="58"/>
        <v>10.3</v>
      </c>
      <c r="O250" s="149">
        <f t="shared" si="59"/>
        <v>0</v>
      </c>
      <c r="P250" s="119"/>
      <c r="Q250" s="95" t="s">
        <v>95</v>
      </c>
      <c r="R250" s="95"/>
      <c r="S250" s="95"/>
      <c r="T250" s="95"/>
      <c r="U250" s="119"/>
      <c r="V250" s="114" t="str">
        <f t="shared" si="60"/>
        <v>Les</v>
      </c>
      <c r="W250" s="114" t="str">
        <f t="shared" si="61"/>
        <v>AQL 7%</v>
      </c>
      <c r="X250" s="119"/>
      <c r="Y250" s="101">
        <v>100</v>
      </c>
      <c r="Z250" s="119"/>
      <c r="AA250" s="117">
        <f>IF(H250="nio","_",(N250/Y250)*VLOOKUP(Q250,Aanpassing_frequenties,3,0))*VLOOKUP(Q250,Aanpassing_frequenties,4,0)</f>
        <v>4.2230000000000008</v>
      </c>
      <c r="AB250" s="120">
        <f t="shared" si="62"/>
        <v>0</v>
      </c>
      <c r="AC250" s="119"/>
      <c r="AD250" s="117" t="str">
        <f t="shared" si="63"/>
        <v>_</v>
      </c>
      <c r="AE250" s="120" t="str">
        <f t="shared" si="64"/>
        <v>_</v>
      </c>
      <c r="AF250" s="119"/>
      <c r="AG250" s="117" t="str">
        <f t="shared" si="65"/>
        <v>_</v>
      </c>
      <c r="AH250" s="120" t="str">
        <f t="shared" si="66"/>
        <v>_</v>
      </c>
      <c r="AI250" s="119"/>
      <c r="AJ250" s="117" t="str">
        <f t="shared" si="67"/>
        <v>_</v>
      </c>
      <c r="AK250" s="120" t="str">
        <f t="shared" si="68"/>
        <v>_</v>
      </c>
      <c r="AL250" s="119"/>
      <c r="AM250" s="117">
        <f t="shared" si="69"/>
        <v>4.2230000000000008</v>
      </c>
      <c r="AN250" s="120">
        <f t="shared" si="70"/>
        <v>0</v>
      </c>
      <c r="AO250" s="119"/>
      <c r="AS250" s="124"/>
    </row>
    <row r="251" spans="1:45">
      <c r="A251" s="7">
        <v>5</v>
      </c>
      <c r="B251" s="114" t="str">
        <f>VLOOKUP(A251,'Overzicht locaties'!C:D,2,0)</f>
        <v>ROC Campusbaan</v>
      </c>
      <c r="C251" s="95" t="s">
        <v>933</v>
      </c>
      <c r="D251" s="6" t="s">
        <v>1350</v>
      </c>
      <c r="E251" s="6"/>
      <c r="F251" s="95" t="s">
        <v>1043</v>
      </c>
      <c r="G251" s="95" t="s">
        <v>294</v>
      </c>
      <c r="H251" s="95">
        <v>7</v>
      </c>
      <c r="I251" s="115" t="str">
        <f t="shared" si="56"/>
        <v>Leslokalen praktijk</v>
      </c>
      <c r="J251" s="95" t="s">
        <v>1577</v>
      </c>
      <c r="K251" s="116">
        <v>3</v>
      </c>
      <c r="L251" s="115" t="str">
        <f t="shared" si="57"/>
        <v>Harde vloer zonder polymeer beschermlaag, met behandeling</v>
      </c>
      <c r="M251" s="118">
        <v>127.1</v>
      </c>
      <c r="N251" s="117">
        <f t="shared" si="58"/>
        <v>127.1</v>
      </c>
      <c r="O251" s="149">
        <f t="shared" si="59"/>
        <v>0</v>
      </c>
      <c r="P251" s="119"/>
      <c r="Q251" s="95" t="s">
        <v>95</v>
      </c>
      <c r="R251" s="95"/>
      <c r="S251" s="95"/>
      <c r="T251" s="95"/>
      <c r="U251" s="119"/>
      <c r="V251" s="114" t="str">
        <f t="shared" si="60"/>
        <v>Les</v>
      </c>
      <c r="W251" s="114" t="str">
        <f t="shared" si="61"/>
        <v>AQL 7%</v>
      </c>
      <c r="X251" s="119"/>
      <c r="Y251" s="101">
        <v>100</v>
      </c>
      <c r="Z251" s="119"/>
      <c r="AA251" s="117">
        <f>IF(H251="nio","_",(N251/Y251)*VLOOKUP(Q251,Aanpassing_frequenties,3,0))*VLOOKUP(Q251,Aanpassing_frequenties,4,0)</f>
        <v>52.110999999999997</v>
      </c>
      <c r="AB251" s="120">
        <f t="shared" si="62"/>
        <v>0</v>
      </c>
      <c r="AC251" s="119"/>
      <c r="AD251" s="117" t="str">
        <f t="shared" si="63"/>
        <v>_</v>
      </c>
      <c r="AE251" s="120" t="str">
        <f t="shared" si="64"/>
        <v>_</v>
      </c>
      <c r="AF251" s="119"/>
      <c r="AG251" s="117" t="str">
        <f t="shared" si="65"/>
        <v>_</v>
      </c>
      <c r="AH251" s="120" t="str">
        <f t="shared" si="66"/>
        <v>_</v>
      </c>
      <c r="AI251" s="119"/>
      <c r="AJ251" s="117" t="str">
        <f t="shared" si="67"/>
        <v>_</v>
      </c>
      <c r="AK251" s="120" t="str">
        <f t="shared" si="68"/>
        <v>_</v>
      </c>
      <c r="AL251" s="119"/>
      <c r="AM251" s="117">
        <f t="shared" si="69"/>
        <v>52.110999999999997</v>
      </c>
      <c r="AN251" s="120">
        <f t="shared" si="70"/>
        <v>0</v>
      </c>
      <c r="AO251" s="119"/>
      <c r="AS251" s="124"/>
    </row>
    <row r="252" spans="1:45">
      <c r="A252" s="7">
        <v>5</v>
      </c>
      <c r="B252" s="114" t="str">
        <f>VLOOKUP(A252,'Overzicht locaties'!C:D,2,0)</f>
        <v>ROC Campusbaan</v>
      </c>
      <c r="C252" s="95" t="s">
        <v>933</v>
      </c>
      <c r="D252" s="6" t="s">
        <v>1351</v>
      </c>
      <c r="E252" s="6"/>
      <c r="F252" s="95" t="s">
        <v>1044</v>
      </c>
      <c r="G252" s="95" t="s">
        <v>293</v>
      </c>
      <c r="H252" s="95">
        <v>2</v>
      </c>
      <c r="I252" s="115" t="str">
        <f t="shared" si="56"/>
        <v>Sanitaire ruimte</v>
      </c>
      <c r="J252" s="95" t="s">
        <v>795</v>
      </c>
      <c r="K252" s="116">
        <v>3</v>
      </c>
      <c r="L252" s="115" t="str">
        <f t="shared" si="57"/>
        <v>Harde vloer zonder polymeer beschermlaag, met behandeling</v>
      </c>
      <c r="M252" s="118">
        <v>24</v>
      </c>
      <c r="N252" s="117">
        <f t="shared" si="58"/>
        <v>24</v>
      </c>
      <c r="O252" s="149">
        <f t="shared" si="59"/>
        <v>0</v>
      </c>
      <c r="P252" s="119"/>
      <c r="Q252" s="95" t="s">
        <v>303</v>
      </c>
      <c r="R252" s="95"/>
      <c r="S252" s="95"/>
      <c r="T252" s="95"/>
      <c r="U252" s="119"/>
      <c r="V252" s="114" t="str">
        <f t="shared" si="60"/>
        <v>Sanitair</v>
      </c>
      <c r="W252" s="114" t="str">
        <f t="shared" si="61"/>
        <v>AQL 4%</v>
      </c>
      <c r="X252" s="119"/>
      <c r="Y252" s="101">
        <v>100</v>
      </c>
      <c r="Z252" s="119"/>
      <c r="AA252" s="117">
        <f>IF(H252="nio","_",(N252/Y252)*VLOOKUP(Q252,Aanpassing_frequenties,3,0))*VLOOKUP(Q252,Aanpassing_frequenties,4,0)</f>
        <v>147.6</v>
      </c>
      <c r="AB252" s="120">
        <f t="shared" si="62"/>
        <v>0</v>
      </c>
      <c r="AC252" s="119"/>
      <c r="AD252" s="117" t="str">
        <f t="shared" si="63"/>
        <v>_</v>
      </c>
      <c r="AE252" s="120" t="str">
        <f t="shared" si="64"/>
        <v>_</v>
      </c>
      <c r="AF252" s="119"/>
      <c r="AG252" s="117" t="str">
        <f t="shared" si="65"/>
        <v>_</v>
      </c>
      <c r="AH252" s="120" t="str">
        <f t="shared" si="66"/>
        <v>_</v>
      </c>
      <c r="AI252" s="119"/>
      <c r="AJ252" s="117" t="str">
        <f t="shared" si="67"/>
        <v>_</v>
      </c>
      <c r="AK252" s="120" t="str">
        <f t="shared" si="68"/>
        <v>_</v>
      </c>
      <c r="AL252" s="119"/>
      <c r="AM252" s="117">
        <f t="shared" si="69"/>
        <v>147.6</v>
      </c>
      <c r="AN252" s="120">
        <f t="shared" si="70"/>
        <v>0</v>
      </c>
      <c r="AO252" s="119"/>
      <c r="AS252" s="124"/>
    </row>
    <row r="253" spans="1:45">
      <c r="A253" s="7">
        <v>5</v>
      </c>
      <c r="B253" s="114" t="str">
        <f>VLOOKUP(A253,'Overzicht locaties'!C:D,2,0)</f>
        <v>ROC Campusbaan</v>
      </c>
      <c r="C253" s="95" t="s">
        <v>933</v>
      </c>
      <c r="D253" s="6" t="s">
        <v>1352</v>
      </c>
      <c r="E253" s="6"/>
      <c r="F253" s="95" t="s">
        <v>1045</v>
      </c>
      <c r="G253" s="95" t="s">
        <v>293</v>
      </c>
      <c r="H253" s="95">
        <v>2</v>
      </c>
      <c r="I253" s="115" t="str">
        <f t="shared" si="56"/>
        <v>Sanitaire ruimte</v>
      </c>
      <c r="J253" s="95" t="s">
        <v>795</v>
      </c>
      <c r="K253" s="116">
        <v>3</v>
      </c>
      <c r="L253" s="115" t="str">
        <f t="shared" si="57"/>
        <v>Harde vloer zonder polymeer beschermlaag, met behandeling</v>
      </c>
      <c r="M253" s="118">
        <v>24</v>
      </c>
      <c r="N253" s="117">
        <f t="shared" si="58"/>
        <v>24</v>
      </c>
      <c r="O253" s="149">
        <f t="shared" si="59"/>
        <v>0</v>
      </c>
      <c r="P253" s="119"/>
      <c r="Q253" s="95" t="s">
        <v>303</v>
      </c>
      <c r="R253" s="95"/>
      <c r="S253" s="95"/>
      <c r="T253" s="95"/>
      <c r="U253" s="119"/>
      <c r="V253" s="114" t="str">
        <f t="shared" si="60"/>
        <v>Sanitair</v>
      </c>
      <c r="W253" s="114" t="str">
        <f t="shared" si="61"/>
        <v>AQL 4%</v>
      </c>
      <c r="X253" s="119"/>
      <c r="Y253" s="101">
        <v>100</v>
      </c>
      <c r="Z253" s="119"/>
      <c r="AA253" s="117">
        <f>IF(H253="nio","_",(N253/Y253)*VLOOKUP(Q253,Aanpassing_frequenties,3,0))*VLOOKUP(Q253,Aanpassing_frequenties,4,0)</f>
        <v>147.6</v>
      </c>
      <c r="AB253" s="120">
        <f t="shared" si="62"/>
        <v>0</v>
      </c>
      <c r="AC253" s="119"/>
      <c r="AD253" s="117" t="str">
        <f t="shared" si="63"/>
        <v>_</v>
      </c>
      <c r="AE253" s="120" t="str">
        <f t="shared" si="64"/>
        <v>_</v>
      </c>
      <c r="AF253" s="119"/>
      <c r="AG253" s="117" t="str">
        <f t="shared" si="65"/>
        <v>_</v>
      </c>
      <c r="AH253" s="120" t="str">
        <f t="shared" si="66"/>
        <v>_</v>
      </c>
      <c r="AI253" s="119"/>
      <c r="AJ253" s="117" t="str">
        <f t="shared" si="67"/>
        <v>_</v>
      </c>
      <c r="AK253" s="120" t="str">
        <f t="shared" si="68"/>
        <v>_</v>
      </c>
      <c r="AL253" s="119"/>
      <c r="AM253" s="117">
        <f t="shared" si="69"/>
        <v>147.6</v>
      </c>
      <c r="AN253" s="120">
        <f t="shared" si="70"/>
        <v>0</v>
      </c>
      <c r="AO253" s="119"/>
      <c r="AS253" s="124"/>
    </row>
    <row r="254" spans="1:45">
      <c r="A254" s="7">
        <v>5</v>
      </c>
      <c r="B254" s="114" t="str">
        <f>VLOOKUP(A254,'Overzicht locaties'!C:D,2,0)</f>
        <v>ROC Campusbaan</v>
      </c>
      <c r="C254" s="95" t="s">
        <v>933</v>
      </c>
      <c r="D254" s="6" t="s">
        <v>1353</v>
      </c>
      <c r="E254" s="6"/>
      <c r="F254" s="95" t="s">
        <v>1046</v>
      </c>
      <c r="G254" s="95" t="s">
        <v>293</v>
      </c>
      <c r="H254" s="95">
        <v>2</v>
      </c>
      <c r="I254" s="115" t="str">
        <f t="shared" si="56"/>
        <v>Sanitaire ruimte</v>
      </c>
      <c r="J254" s="95" t="s">
        <v>795</v>
      </c>
      <c r="K254" s="116">
        <v>3</v>
      </c>
      <c r="L254" s="115" t="str">
        <f t="shared" si="57"/>
        <v>Harde vloer zonder polymeer beschermlaag, met behandeling</v>
      </c>
      <c r="M254" s="118">
        <v>4</v>
      </c>
      <c r="N254" s="117">
        <f t="shared" si="58"/>
        <v>4</v>
      </c>
      <c r="O254" s="149">
        <f t="shared" si="59"/>
        <v>0</v>
      </c>
      <c r="P254" s="119"/>
      <c r="Q254" s="95" t="s">
        <v>303</v>
      </c>
      <c r="R254" s="95"/>
      <c r="S254" s="95"/>
      <c r="T254" s="95"/>
      <c r="U254" s="119"/>
      <c r="V254" s="114" t="str">
        <f t="shared" si="60"/>
        <v>Sanitair</v>
      </c>
      <c r="W254" s="114" t="str">
        <f t="shared" si="61"/>
        <v>AQL 4%</v>
      </c>
      <c r="X254" s="119"/>
      <c r="Y254" s="101">
        <v>100</v>
      </c>
      <c r="Z254" s="119"/>
      <c r="AA254" s="117">
        <f>IF(H254="nio","_",(N254/Y254)*VLOOKUP(Q254,Aanpassing_frequenties,3,0))*VLOOKUP(Q254,Aanpassing_frequenties,4,0)</f>
        <v>24.6</v>
      </c>
      <c r="AB254" s="120">
        <f t="shared" si="62"/>
        <v>0</v>
      </c>
      <c r="AC254" s="119"/>
      <c r="AD254" s="117" t="str">
        <f t="shared" si="63"/>
        <v>_</v>
      </c>
      <c r="AE254" s="120" t="str">
        <f t="shared" si="64"/>
        <v>_</v>
      </c>
      <c r="AF254" s="119"/>
      <c r="AG254" s="117" t="str">
        <f t="shared" si="65"/>
        <v>_</v>
      </c>
      <c r="AH254" s="120" t="str">
        <f t="shared" si="66"/>
        <v>_</v>
      </c>
      <c r="AI254" s="119"/>
      <c r="AJ254" s="117" t="str">
        <f t="shared" si="67"/>
        <v>_</v>
      </c>
      <c r="AK254" s="120" t="str">
        <f t="shared" si="68"/>
        <v>_</v>
      </c>
      <c r="AL254" s="119"/>
      <c r="AM254" s="117">
        <f t="shared" si="69"/>
        <v>24.6</v>
      </c>
      <c r="AN254" s="120">
        <f t="shared" si="70"/>
        <v>0</v>
      </c>
      <c r="AO254" s="119"/>
      <c r="AS254" s="124"/>
    </row>
    <row r="255" spans="1:45">
      <c r="A255" s="7">
        <v>5</v>
      </c>
      <c r="B255" s="114" t="str">
        <f>VLOOKUP(A255,'Overzicht locaties'!C:D,2,0)</f>
        <v>ROC Campusbaan</v>
      </c>
      <c r="C255" s="95" t="s">
        <v>933</v>
      </c>
      <c r="D255" s="6" t="s">
        <v>1354</v>
      </c>
      <c r="E255" s="6"/>
      <c r="F255" s="95" t="s">
        <v>1047</v>
      </c>
      <c r="G255" s="95" t="s">
        <v>293</v>
      </c>
      <c r="H255" s="95">
        <v>3</v>
      </c>
      <c r="I255" s="115" t="str">
        <f t="shared" si="56"/>
        <v>Verkeersruimte / Garderobe / Wachtruimte</v>
      </c>
      <c r="J255" s="95" t="s">
        <v>1577</v>
      </c>
      <c r="K255" s="116">
        <v>3</v>
      </c>
      <c r="L255" s="115" t="str">
        <f t="shared" si="57"/>
        <v>Harde vloer zonder polymeer beschermlaag, met behandeling</v>
      </c>
      <c r="M255" s="118">
        <v>84.3</v>
      </c>
      <c r="N255" s="117">
        <f t="shared" si="58"/>
        <v>84.3</v>
      </c>
      <c r="O255" s="149">
        <f t="shared" si="59"/>
        <v>0</v>
      </c>
      <c r="P255" s="119"/>
      <c r="Q255" s="95" t="s">
        <v>87</v>
      </c>
      <c r="R255" s="95"/>
      <c r="S255" s="95"/>
      <c r="T255" s="95"/>
      <c r="U255" s="119"/>
      <c r="V255" s="114" t="str">
        <f t="shared" si="60"/>
        <v>Verkeer</v>
      </c>
      <c r="W255" s="114" t="str">
        <f t="shared" si="61"/>
        <v>AQL 7%</v>
      </c>
      <c r="X255" s="119"/>
      <c r="Y255" s="101">
        <v>100</v>
      </c>
      <c r="Z255" s="119"/>
      <c r="AA255" s="117">
        <f>IF(H255="nio","_",(N255/Y255)*VLOOKUP(Q255,Aanpassing_frequenties,3,0))*VLOOKUP(Q255,Aanpassing_frequenties,4,0)</f>
        <v>172.815</v>
      </c>
      <c r="AB255" s="120">
        <f t="shared" si="62"/>
        <v>0</v>
      </c>
      <c r="AC255" s="119"/>
      <c r="AD255" s="117" t="str">
        <f t="shared" si="63"/>
        <v>_</v>
      </c>
      <c r="AE255" s="120" t="str">
        <f t="shared" si="64"/>
        <v>_</v>
      </c>
      <c r="AF255" s="119"/>
      <c r="AG255" s="117" t="str">
        <f t="shared" si="65"/>
        <v>_</v>
      </c>
      <c r="AH255" s="120" t="str">
        <f t="shared" si="66"/>
        <v>_</v>
      </c>
      <c r="AI255" s="119"/>
      <c r="AJ255" s="117" t="str">
        <f t="shared" si="67"/>
        <v>_</v>
      </c>
      <c r="AK255" s="120" t="str">
        <f t="shared" si="68"/>
        <v>_</v>
      </c>
      <c r="AL255" s="119"/>
      <c r="AM255" s="117">
        <f t="shared" si="69"/>
        <v>172.815</v>
      </c>
      <c r="AN255" s="120">
        <f t="shared" si="70"/>
        <v>0</v>
      </c>
      <c r="AO255" s="119"/>
      <c r="AS255" s="124"/>
    </row>
    <row r="256" spans="1:45">
      <c r="A256" s="7">
        <v>5</v>
      </c>
      <c r="B256" s="114" t="str">
        <f>VLOOKUP(A256,'Overzicht locaties'!C:D,2,0)</f>
        <v>ROC Campusbaan</v>
      </c>
      <c r="C256" s="95" t="s">
        <v>933</v>
      </c>
      <c r="D256" s="6" t="s">
        <v>1355</v>
      </c>
      <c r="E256" s="6"/>
      <c r="F256" s="95" t="s">
        <v>1048</v>
      </c>
      <c r="G256" s="95" t="s">
        <v>293</v>
      </c>
      <c r="H256" s="95">
        <v>3</v>
      </c>
      <c r="I256" s="115" t="str">
        <f t="shared" si="56"/>
        <v>Verkeersruimte / Garderobe / Wachtruimte</v>
      </c>
      <c r="J256" s="95" t="s">
        <v>1578</v>
      </c>
      <c r="K256" s="116">
        <v>3</v>
      </c>
      <c r="L256" s="115" t="str">
        <f t="shared" si="57"/>
        <v>Harde vloer zonder polymeer beschermlaag, met behandeling</v>
      </c>
      <c r="M256" s="118">
        <v>100</v>
      </c>
      <c r="N256" s="117">
        <f t="shared" si="58"/>
        <v>100</v>
      </c>
      <c r="O256" s="149">
        <f t="shared" si="59"/>
        <v>0</v>
      </c>
      <c r="P256" s="119"/>
      <c r="Q256" s="95" t="s">
        <v>87</v>
      </c>
      <c r="R256" s="95"/>
      <c r="S256" s="95"/>
      <c r="T256" s="95"/>
      <c r="U256" s="119"/>
      <c r="V256" s="114" t="str">
        <f t="shared" si="60"/>
        <v>Verkeer</v>
      </c>
      <c r="W256" s="114" t="str">
        <f t="shared" si="61"/>
        <v>AQL 7%</v>
      </c>
      <c r="X256" s="119"/>
      <c r="Y256" s="101">
        <v>100</v>
      </c>
      <c r="Z256" s="119"/>
      <c r="AA256" s="117">
        <f>IF(H256="nio","_",(N256/Y256)*VLOOKUP(Q256,Aanpassing_frequenties,3,0))*VLOOKUP(Q256,Aanpassing_frequenties,4,0)</f>
        <v>205</v>
      </c>
      <c r="AB256" s="120">
        <f t="shared" si="62"/>
        <v>0</v>
      </c>
      <c r="AC256" s="119"/>
      <c r="AD256" s="117" t="str">
        <f t="shared" si="63"/>
        <v>_</v>
      </c>
      <c r="AE256" s="120" t="str">
        <f t="shared" si="64"/>
        <v>_</v>
      </c>
      <c r="AF256" s="119"/>
      <c r="AG256" s="117" t="str">
        <f t="shared" si="65"/>
        <v>_</v>
      </c>
      <c r="AH256" s="120" t="str">
        <f t="shared" si="66"/>
        <v>_</v>
      </c>
      <c r="AI256" s="119"/>
      <c r="AJ256" s="117" t="str">
        <f t="shared" si="67"/>
        <v>_</v>
      </c>
      <c r="AK256" s="120" t="str">
        <f t="shared" si="68"/>
        <v>_</v>
      </c>
      <c r="AL256" s="119"/>
      <c r="AM256" s="117">
        <f t="shared" si="69"/>
        <v>205</v>
      </c>
      <c r="AN256" s="120">
        <f t="shared" si="70"/>
        <v>0</v>
      </c>
      <c r="AO256" s="119"/>
      <c r="AS256" s="124"/>
    </row>
    <row r="257" spans="1:45">
      <c r="A257" s="7">
        <v>5</v>
      </c>
      <c r="B257" s="114" t="str">
        <f>VLOOKUP(A257,'Overzicht locaties'!C:D,2,0)</f>
        <v>ROC Campusbaan</v>
      </c>
      <c r="C257" s="95" t="s">
        <v>933</v>
      </c>
      <c r="D257" s="6" t="s">
        <v>1356</v>
      </c>
      <c r="E257" s="6"/>
      <c r="F257" s="95" t="s">
        <v>1049</v>
      </c>
      <c r="G257" s="95" t="s">
        <v>293</v>
      </c>
      <c r="H257" s="95">
        <v>3</v>
      </c>
      <c r="I257" s="115" t="str">
        <f t="shared" si="56"/>
        <v>Verkeersruimte / Garderobe / Wachtruimte</v>
      </c>
      <c r="J257" s="95" t="s">
        <v>1578</v>
      </c>
      <c r="K257" s="116">
        <v>3</v>
      </c>
      <c r="L257" s="115" t="str">
        <f t="shared" si="57"/>
        <v>Harde vloer zonder polymeer beschermlaag, met behandeling</v>
      </c>
      <c r="M257" s="118">
        <v>24</v>
      </c>
      <c r="N257" s="117">
        <f t="shared" si="58"/>
        <v>24</v>
      </c>
      <c r="O257" s="149">
        <f t="shared" si="59"/>
        <v>0</v>
      </c>
      <c r="P257" s="119"/>
      <c r="Q257" s="95" t="s">
        <v>87</v>
      </c>
      <c r="R257" s="95"/>
      <c r="S257" s="95"/>
      <c r="T257" s="95"/>
      <c r="U257" s="119"/>
      <c r="V257" s="114" t="str">
        <f t="shared" si="60"/>
        <v>Verkeer</v>
      </c>
      <c r="W257" s="114" t="str">
        <f t="shared" si="61"/>
        <v>AQL 7%</v>
      </c>
      <c r="X257" s="119"/>
      <c r="Y257" s="101">
        <v>100</v>
      </c>
      <c r="Z257" s="119"/>
      <c r="AA257" s="117">
        <f>IF(H257="nio","_",(N257/Y257)*VLOOKUP(Q257,Aanpassing_frequenties,3,0))*VLOOKUP(Q257,Aanpassing_frequenties,4,0)</f>
        <v>49.199999999999996</v>
      </c>
      <c r="AB257" s="120">
        <f t="shared" si="62"/>
        <v>0</v>
      </c>
      <c r="AC257" s="119"/>
      <c r="AD257" s="117" t="str">
        <f t="shared" si="63"/>
        <v>_</v>
      </c>
      <c r="AE257" s="120" t="str">
        <f t="shared" si="64"/>
        <v>_</v>
      </c>
      <c r="AF257" s="119"/>
      <c r="AG257" s="117" t="str">
        <f t="shared" si="65"/>
        <v>_</v>
      </c>
      <c r="AH257" s="120" t="str">
        <f t="shared" si="66"/>
        <v>_</v>
      </c>
      <c r="AI257" s="119"/>
      <c r="AJ257" s="117" t="str">
        <f t="shared" si="67"/>
        <v>_</v>
      </c>
      <c r="AK257" s="120" t="str">
        <f t="shared" si="68"/>
        <v>_</v>
      </c>
      <c r="AL257" s="119"/>
      <c r="AM257" s="117">
        <f t="shared" si="69"/>
        <v>49.199999999999996</v>
      </c>
      <c r="AN257" s="120">
        <f t="shared" si="70"/>
        <v>0</v>
      </c>
      <c r="AO257" s="119"/>
      <c r="AS257" s="124"/>
    </row>
    <row r="258" spans="1:45">
      <c r="A258" s="7">
        <v>5</v>
      </c>
      <c r="B258" s="114" t="str">
        <f>VLOOKUP(A258,'Overzicht locaties'!C:D,2,0)</f>
        <v>ROC Campusbaan</v>
      </c>
      <c r="C258" s="95" t="s">
        <v>933</v>
      </c>
      <c r="D258" s="6" t="s">
        <v>1357</v>
      </c>
      <c r="E258" s="6"/>
      <c r="F258" s="95" t="s">
        <v>1050</v>
      </c>
      <c r="G258" s="95" t="s">
        <v>293</v>
      </c>
      <c r="H258" s="95">
        <v>3</v>
      </c>
      <c r="I258" s="115" t="str">
        <f t="shared" si="56"/>
        <v>Verkeersruimte / Garderobe / Wachtruimte</v>
      </c>
      <c r="J258" s="95" t="s">
        <v>1578</v>
      </c>
      <c r="K258" s="116">
        <v>3</v>
      </c>
      <c r="L258" s="115" t="str">
        <f t="shared" si="57"/>
        <v>Harde vloer zonder polymeer beschermlaag, met behandeling</v>
      </c>
      <c r="M258" s="118">
        <v>30.6</v>
      </c>
      <c r="N258" s="117">
        <f t="shared" si="58"/>
        <v>30.6</v>
      </c>
      <c r="O258" s="149">
        <f t="shared" si="59"/>
        <v>0</v>
      </c>
      <c r="P258" s="119"/>
      <c r="Q258" s="95" t="s">
        <v>87</v>
      </c>
      <c r="R258" s="95"/>
      <c r="S258" s="95"/>
      <c r="T258" s="95"/>
      <c r="U258" s="119"/>
      <c r="V258" s="114" t="str">
        <f t="shared" si="60"/>
        <v>Verkeer</v>
      </c>
      <c r="W258" s="114" t="str">
        <f t="shared" si="61"/>
        <v>AQL 7%</v>
      </c>
      <c r="X258" s="119"/>
      <c r="Y258" s="101">
        <v>100</v>
      </c>
      <c r="Z258" s="119"/>
      <c r="AA258" s="117">
        <f>IF(H258="nio","_",(N258/Y258)*VLOOKUP(Q258,Aanpassing_frequenties,3,0))*VLOOKUP(Q258,Aanpassing_frequenties,4,0)</f>
        <v>62.73</v>
      </c>
      <c r="AB258" s="120">
        <f t="shared" si="62"/>
        <v>0</v>
      </c>
      <c r="AC258" s="119"/>
      <c r="AD258" s="117" t="str">
        <f t="shared" si="63"/>
        <v>_</v>
      </c>
      <c r="AE258" s="120" t="str">
        <f t="shared" si="64"/>
        <v>_</v>
      </c>
      <c r="AF258" s="119"/>
      <c r="AG258" s="117" t="str">
        <f t="shared" si="65"/>
        <v>_</v>
      </c>
      <c r="AH258" s="120" t="str">
        <f t="shared" si="66"/>
        <v>_</v>
      </c>
      <c r="AI258" s="119"/>
      <c r="AJ258" s="117" t="str">
        <f t="shared" si="67"/>
        <v>_</v>
      </c>
      <c r="AK258" s="120" t="str">
        <f t="shared" si="68"/>
        <v>_</v>
      </c>
      <c r="AL258" s="119"/>
      <c r="AM258" s="117">
        <f t="shared" si="69"/>
        <v>62.73</v>
      </c>
      <c r="AN258" s="120">
        <f t="shared" si="70"/>
        <v>0</v>
      </c>
      <c r="AO258" s="119"/>
      <c r="AS258" s="124"/>
    </row>
    <row r="259" spans="1:45">
      <c r="A259" s="7">
        <v>5</v>
      </c>
      <c r="B259" s="114" t="str">
        <f>VLOOKUP(A259,'Overzicht locaties'!C:D,2,0)</f>
        <v>ROC Campusbaan</v>
      </c>
      <c r="C259" s="95" t="s">
        <v>933</v>
      </c>
      <c r="D259" s="6" t="s">
        <v>1358</v>
      </c>
      <c r="E259" s="6"/>
      <c r="F259" s="95" t="s">
        <v>1037</v>
      </c>
      <c r="G259" s="95" t="s">
        <v>294</v>
      </c>
      <c r="H259" s="95">
        <v>6</v>
      </c>
      <c r="I259" s="115" t="str">
        <f t="shared" si="56"/>
        <v>Leslokalen theorie</v>
      </c>
      <c r="J259" s="95" t="s">
        <v>1577</v>
      </c>
      <c r="K259" s="116">
        <v>3</v>
      </c>
      <c r="L259" s="115" t="str">
        <f t="shared" si="57"/>
        <v>Harde vloer zonder polymeer beschermlaag, met behandeling</v>
      </c>
      <c r="M259" s="118">
        <v>43</v>
      </c>
      <c r="N259" s="117">
        <f t="shared" si="58"/>
        <v>43</v>
      </c>
      <c r="O259" s="149">
        <f t="shared" si="59"/>
        <v>0</v>
      </c>
      <c r="P259" s="119"/>
      <c r="Q259" s="95" t="s">
        <v>87</v>
      </c>
      <c r="R259" s="95"/>
      <c r="S259" s="95"/>
      <c r="T259" s="95"/>
      <c r="U259" s="119"/>
      <c r="V259" s="114" t="str">
        <f t="shared" si="60"/>
        <v>Les</v>
      </c>
      <c r="W259" s="114" t="str">
        <f t="shared" si="61"/>
        <v>AQL 7%</v>
      </c>
      <c r="X259" s="119"/>
      <c r="Y259" s="101">
        <v>100</v>
      </c>
      <c r="Z259" s="119"/>
      <c r="AA259" s="117">
        <f>IF(H259="nio","_",(N259/Y259)*VLOOKUP(Q259,Aanpassing_frequenties,3,0))*VLOOKUP(Q259,Aanpassing_frequenties,4,0)</f>
        <v>88.15</v>
      </c>
      <c r="AB259" s="120">
        <f t="shared" si="62"/>
        <v>0</v>
      </c>
      <c r="AC259" s="119"/>
      <c r="AD259" s="117" t="str">
        <f t="shared" si="63"/>
        <v>_</v>
      </c>
      <c r="AE259" s="120" t="str">
        <f t="shared" si="64"/>
        <v>_</v>
      </c>
      <c r="AF259" s="119"/>
      <c r="AG259" s="117" t="str">
        <f t="shared" si="65"/>
        <v>_</v>
      </c>
      <c r="AH259" s="120" t="str">
        <f t="shared" si="66"/>
        <v>_</v>
      </c>
      <c r="AI259" s="119"/>
      <c r="AJ259" s="117" t="str">
        <f t="shared" si="67"/>
        <v>_</v>
      </c>
      <c r="AK259" s="120" t="str">
        <f t="shared" si="68"/>
        <v>_</v>
      </c>
      <c r="AL259" s="119"/>
      <c r="AM259" s="117">
        <f t="shared" si="69"/>
        <v>88.15</v>
      </c>
      <c r="AN259" s="120">
        <f t="shared" si="70"/>
        <v>0</v>
      </c>
      <c r="AO259" s="119"/>
      <c r="AS259" s="124"/>
    </row>
    <row r="260" spans="1:45">
      <c r="A260" s="7">
        <v>5</v>
      </c>
      <c r="B260" s="114" t="str">
        <f>VLOOKUP(A260,'Overzicht locaties'!C:D,2,0)</f>
        <v>ROC Campusbaan</v>
      </c>
      <c r="C260" s="95" t="s">
        <v>933</v>
      </c>
      <c r="D260" s="6" t="s">
        <v>1359</v>
      </c>
      <c r="E260" s="6"/>
      <c r="F260" s="95" t="s">
        <v>190</v>
      </c>
      <c r="G260" s="95" t="s">
        <v>293</v>
      </c>
      <c r="H260" s="95">
        <v>5</v>
      </c>
      <c r="I260" s="115" t="str">
        <f t="shared" si="56"/>
        <v>Pantry / keuken / koffie / restaurant</v>
      </c>
      <c r="J260" s="95" t="s">
        <v>1579</v>
      </c>
      <c r="K260" s="116">
        <v>3</v>
      </c>
      <c r="L260" s="115" t="str">
        <f t="shared" si="57"/>
        <v>Harde vloer zonder polymeer beschermlaag, met behandeling</v>
      </c>
      <c r="M260" s="118">
        <v>17.3</v>
      </c>
      <c r="N260" s="117">
        <f t="shared" si="58"/>
        <v>17.3</v>
      </c>
      <c r="O260" s="149">
        <f t="shared" si="59"/>
        <v>0</v>
      </c>
      <c r="P260" s="119"/>
      <c r="Q260" s="95" t="s">
        <v>87</v>
      </c>
      <c r="R260" s="95"/>
      <c r="S260" s="95"/>
      <c r="T260" s="95"/>
      <c r="U260" s="119"/>
      <c r="V260" s="114" t="str">
        <f t="shared" si="60"/>
        <v>Verkeer</v>
      </c>
      <c r="W260" s="114" t="str">
        <f t="shared" si="61"/>
        <v>AQL 7%</v>
      </c>
      <c r="X260" s="119"/>
      <c r="Y260" s="101">
        <v>100</v>
      </c>
      <c r="Z260" s="119"/>
      <c r="AA260" s="117">
        <f>IF(H260="nio","_",(N260/Y260)*VLOOKUP(Q260,Aanpassing_frequenties,3,0))*VLOOKUP(Q260,Aanpassing_frequenties,4,0)</f>
        <v>35.465000000000003</v>
      </c>
      <c r="AB260" s="120">
        <f t="shared" si="62"/>
        <v>0</v>
      </c>
      <c r="AC260" s="119"/>
      <c r="AD260" s="117" t="str">
        <f t="shared" si="63"/>
        <v>_</v>
      </c>
      <c r="AE260" s="120" t="str">
        <f t="shared" si="64"/>
        <v>_</v>
      </c>
      <c r="AF260" s="119"/>
      <c r="AG260" s="117" t="str">
        <f t="shared" si="65"/>
        <v>_</v>
      </c>
      <c r="AH260" s="120" t="str">
        <f t="shared" si="66"/>
        <v>_</v>
      </c>
      <c r="AI260" s="119"/>
      <c r="AJ260" s="117" t="str">
        <f t="shared" si="67"/>
        <v>_</v>
      </c>
      <c r="AK260" s="120" t="str">
        <f t="shared" si="68"/>
        <v>_</v>
      </c>
      <c r="AL260" s="119"/>
      <c r="AM260" s="117">
        <f t="shared" si="69"/>
        <v>35.465000000000003</v>
      </c>
      <c r="AN260" s="120">
        <f t="shared" si="70"/>
        <v>0</v>
      </c>
      <c r="AO260" s="119"/>
      <c r="AS260" s="124"/>
    </row>
    <row r="261" spans="1:45">
      <c r="A261" s="7">
        <v>5</v>
      </c>
      <c r="B261" s="114" t="str">
        <f>VLOOKUP(A261,'Overzicht locaties'!C:D,2,0)</f>
        <v>ROC Campusbaan</v>
      </c>
      <c r="C261" s="95" t="s">
        <v>933</v>
      </c>
      <c r="D261" s="6" t="s">
        <v>1360</v>
      </c>
      <c r="E261" s="6"/>
      <c r="F261" s="95" t="s">
        <v>1051</v>
      </c>
      <c r="G261" s="95" t="s">
        <v>293</v>
      </c>
      <c r="H261" s="95">
        <v>1</v>
      </c>
      <c r="I261" s="115" t="str">
        <f t="shared" si="56"/>
        <v xml:space="preserve">Kantoorruimte / vergaderruimte </v>
      </c>
      <c r="J261" s="95" t="s">
        <v>1577</v>
      </c>
      <c r="K261" s="116">
        <v>3</v>
      </c>
      <c r="L261" s="115" t="str">
        <f t="shared" si="57"/>
        <v>Harde vloer zonder polymeer beschermlaag, met behandeling</v>
      </c>
      <c r="M261" s="118">
        <v>53.6</v>
      </c>
      <c r="N261" s="117">
        <f t="shared" si="58"/>
        <v>53.6</v>
      </c>
      <c r="O261" s="149">
        <f t="shared" si="59"/>
        <v>0</v>
      </c>
      <c r="P261" s="119"/>
      <c r="Q261" s="95" t="s">
        <v>87</v>
      </c>
      <c r="R261" s="95"/>
      <c r="S261" s="95"/>
      <c r="T261" s="95"/>
      <c r="U261" s="119"/>
      <c r="V261" s="114" t="str">
        <f t="shared" si="60"/>
        <v>Bureau</v>
      </c>
      <c r="W261" s="114" t="str">
        <f t="shared" si="61"/>
        <v>AQL 7%</v>
      </c>
      <c r="X261" s="119"/>
      <c r="Y261" s="101">
        <v>100</v>
      </c>
      <c r="Z261" s="119"/>
      <c r="AA261" s="117">
        <f>IF(H261="nio","_",(N261/Y261)*VLOOKUP(Q261,Aanpassing_frequenties,3,0))*VLOOKUP(Q261,Aanpassing_frequenties,4,0)</f>
        <v>109.88000000000001</v>
      </c>
      <c r="AB261" s="120">
        <f t="shared" si="62"/>
        <v>0</v>
      </c>
      <c r="AC261" s="119"/>
      <c r="AD261" s="117" t="str">
        <f t="shared" si="63"/>
        <v>_</v>
      </c>
      <c r="AE261" s="120" t="str">
        <f t="shared" si="64"/>
        <v>_</v>
      </c>
      <c r="AF261" s="119"/>
      <c r="AG261" s="117" t="str">
        <f t="shared" si="65"/>
        <v>_</v>
      </c>
      <c r="AH261" s="120" t="str">
        <f t="shared" si="66"/>
        <v>_</v>
      </c>
      <c r="AI261" s="119"/>
      <c r="AJ261" s="117" t="str">
        <f t="shared" si="67"/>
        <v>_</v>
      </c>
      <c r="AK261" s="120" t="str">
        <f t="shared" si="68"/>
        <v>_</v>
      </c>
      <c r="AL261" s="119"/>
      <c r="AM261" s="117">
        <f t="shared" si="69"/>
        <v>109.88000000000001</v>
      </c>
      <c r="AN261" s="120">
        <f t="shared" si="70"/>
        <v>0</v>
      </c>
      <c r="AO261" s="119"/>
      <c r="AS261" s="124"/>
    </row>
    <row r="262" spans="1:45">
      <c r="A262" s="7">
        <v>5</v>
      </c>
      <c r="B262" s="114" t="str">
        <f>VLOOKUP(A262,'Overzicht locaties'!C:D,2,0)</f>
        <v>ROC Campusbaan</v>
      </c>
      <c r="C262" s="95" t="s">
        <v>933</v>
      </c>
      <c r="D262" s="6" t="s">
        <v>1361</v>
      </c>
      <c r="E262" s="6"/>
      <c r="F262" s="95" t="s">
        <v>1039</v>
      </c>
      <c r="G262" s="95" t="s">
        <v>294</v>
      </c>
      <c r="H262" s="95">
        <v>6</v>
      </c>
      <c r="I262" s="115" t="str">
        <f t="shared" si="56"/>
        <v>Leslokalen theorie</v>
      </c>
      <c r="J262" s="95" t="s">
        <v>1577</v>
      </c>
      <c r="K262" s="116">
        <v>3</v>
      </c>
      <c r="L262" s="115" t="str">
        <f t="shared" si="57"/>
        <v>Harde vloer zonder polymeer beschermlaag, met behandeling</v>
      </c>
      <c r="M262" s="118">
        <v>8.9</v>
      </c>
      <c r="N262" s="117">
        <f t="shared" si="58"/>
        <v>8.9</v>
      </c>
      <c r="O262" s="149">
        <f t="shared" si="59"/>
        <v>0</v>
      </c>
      <c r="P262" s="119"/>
      <c r="Q262" s="95" t="s">
        <v>87</v>
      </c>
      <c r="R262" s="95"/>
      <c r="S262" s="95"/>
      <c r="T262" s="95"/>
      <c r="U262" s="119"/>
      <c r="V262" s="114" t="str">
        <f t="shared" si="60"/>
        <v>Les</v>
      </c>
      <c r="W262" s="114" t="str">
        <f t="shared" si="61"/>
        <v>AQL 7%</v>
      </c>
      <c r="X262" s="119"/>
      <c r="Y262" s="101">
        <v>100</v>
      </c>
      <c r="Z262" s="119"/>
      <c r="AA262" s="117">
        <f>IF(H262="nio","_",(N262/Y262)*VLOOKUP(Q262,Aanpassing_frequenties,3,0))*VLOOKUP(Q262,Aanpassing_frequenties,4,0)</f>
        <v>18.245000000000001</v>
      </c>
      <c r="AB262" s="120">
        <f t="shared" si="62"/>
        <v>0</v>
      </c>
      <c r="AC262" s="119"/>
      <c r="AD262" s="117" t="str">
        <f t="shared" si="63"/>
        <v>_</v>
      </c>
      <c r="AE262" s="120" t="str">
        <f t="shared" si="64"/>
        <v>_</v>
      </c>
      <c r="AF262" s="119"/>
      <c r="AG262" s="117" t="str">
        <f t="shared" si="65"/>
        <v>_</v>
      </c>
      <c r="AH262" s="120" t="str">
        <f t="shared" si="66"/>
        <v>_</v>
      </c>
      <c r="AI262" s="119"/>
      <c r="AJ262" s="117" t="str">
        <f t="shared" si="67"/>
        <v>_</v>
      </c>
      <c r="AK262" s="120" t="str">
        <f t="shared" si="68"/>
        <v>_</v>
      </c>
      <c r="AL262" s="119"/>
      <c r="AM262" s="117">
        <f t="shared" si="69"/>
        <v>18.245000000000001</v>
      </c>
      <c r="AN262" s="120">
        <f t="shared" si="70"/>
        <v>0</v>
      </c>
      <c r="AO262" s="119"/>
      <c r="AS262" s="124"/>
    </row>
    <row r="263" spans="1:45">
      <c r="A263" s="7">
        <v>5</v>
      </c>
      <c r="B263" s="114" t="str">
        <f>VLOOKUP(A263,'Overzicht locaties'!C:D,2,0)</f>
        <v>ROC Campusbaan</v>
      </c>
      <c r="C263" s="95" t="s">
        <v>933</v>
      </c>
      <c r="D263" s="6" t="s">
        <v>1362</v>
      </c>
      <c r="E263" s="6"/>
      <c r="F263" s="95" t="s">
        <v>1039</v>
      </c>
      <c r="G263" s="95" t="s">
        <v>294</v>
      </c>
      <c r="H263" s="95">
        <v>6</v>
      </c>
      <c r="I263" s="115" t="str">
        <f t="shared" si="56"/>
        <v>Leslokalen theorie</v>
      </c>
      <c r="J263" s="95" t="s">
        <v>1577</v>
      </c>
      <c r="K263" s="116">
        <v>3</v>
      </c>
      <c r="L263" s="115" t="str">
        <f t="shared" si="57"/>
        <v>Harde vloer zonder polymeer beschermlaag, met behandeling</v>
      </c>
      <c r="M263" s="118">
        <v>9.8000000000000007</v>
      </c>
      <c r="N263" s="117">
        <f t="shared" si="58"/>
        <v>9.8000000000000007</v>
      </c>
      <c r="O263" s="149">
        <f t="shared" si="59"/>
        <v>0</v>
      </c>
      <c r="P263" s="119"/>
      <c r="Q263" s="95" t="s">
        <v>87</v>
      </c>
      <c r="R263" s="95"/>
      <c r="S263" s="95"/>
      <c r="T263" s="95"/>
      <c r="U263" s="119"/>
      <c r="V263" s="114" t="str">
        <f t="shared" si="60"/>
        <v>Les</v>
      </c>
      <c r="W263" s="114" t="str">
        <f t="shared" si="61"/>
        <v>AQL 7%</v>
      </c>
      <c r="X263" s="119"/>
      <c r="Y263" s="101">
        <v>100</v>
      </c>
      <c r="Z263" s="119"/>
      <c r="AA263" s="117">
        <f>IF(H263="nio","_",(N263/Y263)*VLOOKUP(Q263,Aanpassing_frequenties,3,0))*VLOOKUP(Q263,Aanpassing_frequenties,4,0)</f>
        <v>20.09</v>
      </c>
      <c r="AB263" s="120">
        <f t="shared" si="62"/>
        <v>0</v>
      </c>
      <c r="AC263" s="119"/>
      <c r="AD263" s="117" t="str">
        <f t="shared" si="63"/>
        <v>_</v>
      </c>
      <c r="AE263" s="120" t="str">
        <f t="shared" si="64"/>
        <v>_</v>
      </c>
      <c r="AF263" s="119"/>
      <c r="AG263" s="117" t="str">
        <f t="shared" si="65"/>
        <v>_</v>
      </c>
      <c r="AH263" s="120" t="str">
        <f t="shared" si="66"/>
        <v>_</v>
      </c>
      <c r="AI263" s="119"/>
      <c r="AJ263" s="117" t="str">
        <f t="shared" si="67"/>
        <v>_</v>
      </c>
      <c r="AK263" s="120" t="str">
        <f t="shared" si="68"/>
        <v>_</v>
      </c>
      <c r="AL263" s="119"/>
      <c r="AM263" s="117">
        <f t="shared" si="69"/>
        <v>20.09</v>
      </c>
      <c r="AN263" s="120">
        <f t="shared" si="70"/>
        <v>0</v>
      </c>
      <c r="AO263" s="119"/>
      <c r="AS263" s="124"/>
    </row>
    <row r="264" spans="1:45">
      <c r="A264" s="7">
        <v>5</v>
      </c>
      <c r="B264" s="114" t="str">
        <f>VLOOKUP(A264,'Overzicht locaties'!C:D,2,0)</f>
        <v>ROC Campusbaan</v>
      </c>
      <c r="C264" s="95" t="s">
        <v>933</v>
      </c>
      <c r="D264" s="6" t="s">
        <v>1363</v>
      </c>
      <c r="E264" s="6"/>
      <c r="F264" s="95" t="s">
        <v>1039</v>
      </c>
      <c r="G264" s="95" t="s">
        <v>294</v>
      </c>
      <c r="H264" s="95">
        <v>6</v>
      </c>
      <c r="I264" s="115" t="str">
        <f t="shared" si="56"/>
        <v>Leslokalen theorie</v>
      </c>
      <c r="J264" s="95" t="s">
        <v>1577</v>
      </c>
      <c r="K264" s="116">
        <v>3</v>
      </c>
      <c r="L264" s="115" t="str">
        <f t="shared" si="57"/>
        <v>Harde vloer zonder polymeer beschermlaag, met behandeling</v>
      </c>
      <c r="M264" s="118">
        <v>10.3</v>
      </c>
      <c r="N264" s="117">
        <f t="shared" si="58"/>
        <v>10.3</v>
      </c>
      <c r="O264" s="149">
        <f t="shared" si="59"/>
        <v>0</v>
      </c>
      <c r="P264" s="119"/>
      <c r="Q264" s="95" t="s">
        <v>87</v>
      </c>
      <c r="R264" s="95"/>
      <c r="S264" s="95"/>
      <c r="T264" s="95"/>
      <c r="U264" s="119"/>
      <c r="V264" s="114" t="str">
        <f t="shared" si="60"/>
        <v>Les</v>
      </c>
      <c r="W264" s="114" t="str">
        <f t="shared" si="61"/>
        <v>AQL 7%</v>
      </c>
      <c r="X264" s="119"/>
      <c r="Y264" s="101">
        <v>100</v>
      </c>
      <c r="Z264" s="119"/>
      <c r="AA264" s="117">
        <f>IF(H264="nio","_",(N264/Y264)*VLOOKUP(Q264,Aanpassing_frequenties,3,0))*VLOOKUP(Q264,Aanpassing_frequenties,4,0)</f>
        <v>21.115000000000002</v>
      </c>
      <c r="AB264" s="120">
        <f t="shared" si="62"/>
        <v>0</v>
      </c>
      <c r="AC264" s="119"/>
      <c r="AD264" s="117" t="str">
        <f t="shared" si="63"/>
        <v>_</v>
      </c>
      <c r="AE264" s="120" t="str">
        <f t="shared" si="64"/>
        <v>_</v>
      </c>
      <c r="AF264" s="119"/>
      <c r="AG264" s="117" t="str">
        <f t="shared" si="65"/>
        <v>_</v>
      </c>
      <c r="AH264" s="120" t="str">
        <f t="shared" si="66"/>
        <v>_</v>
      </c>
      <c r="AI264" s="119"/>
      <c r="AJ264" s="117" t="str">
        <f t="shared" si="67"/>
        <v>_</v>
      </c>
      <c r="AK264" s="120" t="str">
        <f t="shared" si="68"/>
        <v>_</v>
      </c>
      <c r="AL264" s="119"/>
      <c r="AM264" s="117">
        <f t="shared" si="69"/>
        <v>21.115000000000002</v>
      </c>
      <c r="AN264" s="120">
        <f t="shared" si="70"/>
        <v>0</v>
      </c>
      <c r="AO264" s="119"/>
      <c r="AS264" s="124"/>
    </row>
    <row r="265" spans="1:45">
      <c r="A265" s="7">
        <v>5</v>
      </c>
      <c r="B265" s="114" t="str">
        <f>VLOOKUP(A265,'Overzicht locaties'!C:D,2,0)</f>
        <v>ROC Campusbaan</v>
      </c>
      <c r="C265" s="95" t="s">
        <v>933</v>
      </c>
      <c r="D265" s="6" t="s">
        <v>1364</v>
      </c>
      <c r="E265" s="6"/>
      <c r="F265" s="95" t="s">
        <v>1039</v>
      </c>
      <c r="G265" s="95" t="s">
        <v>294</v>
      </c>
      <c r="H265" s="95">
        <v>6</v>
      </c>
      <c r="I265" s="115" t="str">
        <f t="shared" si="56"/>
        <v>Leslokalen theorie</v>
      </c>
      <c r="J265" s="95" t="s">
        <v>1577</v>
      </c>
      <c r="K265" s="116">
        <v>3</v>
      </c>
      <c r="L265" s="115" t="str">
        <f t="shared" si="57"/>
        <v>Harde vloer zonder polymeer beschermlaag, met behandeling</v>
      </c>
      <c r="M265" s="118">
        <v>8.9</v>
      </c>
      <c r="N265" s="117">
        <f t="shared" si="58"/>
        <v>8.9</v>
      </c>
      <c r="O265" s="149">
        <f t="shared" si="59"/>
        <v>0</v>
      </c>
      <c r="P265" s="119"/>
      <c r="Q265" s="95" t="s">
        <v>87</v>
      </c>
      <c r="R265" s="95"/>
      <c r="S265" s="95"/>
      <c r="T265" s="95"/>
      <c r="U265" s="119"/>
      <c r="V265" s="114" t="str">
        <f t="shared" si="60"/>
        <v>Les</v>
      </c>
      <c r="W265" s="114" t="str">
        <f t="shared" si="61"/>
        <v>AQL 7%</v>
      </c>
      <c r="X265" s="119"/>
      <c r="Y265" s="101">
        <v>100</v>
      </c>
      <c r="Z265" s="119"/>
      <c r="AA265" s="117">
        <f>IF(H265="nio","_",(N265/Y265)*VLOOKUP(Q265,Aanpassing_frequenties,3,0))*VLOOKUP(Q265,Aanpassing_frequenties,4,0)</f>
        <v>18.245000000000001</v>
      </c>
      <c r="AB265" s="120">
        <f t="shared" si="62"/>
        <v>0</v>
      </c>
      <c r="AC265" s="119"/>
      <c r="AD265" s="117" t="str">
        <f t="shared" si="63"/>
        <v>_</v>
      </c>
      <c r="AE265" s="120" t="str">
        <f t="shared" si="64"/>
        <v>_</v>
      </c>
      <c r="AF265" s="119"/>
      <c r="AG265" s="117" t="str">
        <f t="shared" si="65"/>
        <v>_</v>
      </c>
      <c r="AH265" s="120" t="str">
        <f t="shared" si="66"/>
        <v>_</v>
      </c>
      <c r="AI265" s="119"/>
      <c r="AJ265" s="117" t="str">
        <f t="shared" si="67"/>
        <v>_</v>
      </c>
      <c r="AK265" s="120" t="str">
        <f t="shared" si="68"/>
        <v>_</v>
      </c>
      <c r="AL265" s="119"/>
      <c r="AM265" s="117">
        <f t="shared" si="69"/>
        <v>18.245000000000001</v>
      </c>
      <c r="AN265" s="120">
        <f t="shared" si="70"/>
        <v>0</v>
      </c>
      <c r="AO265" s="119"/>
      <c r="AS265" s="124"/>
    </row>
    <row r="266" spans="1:45">
      <c r="A266" s="7">
        <v>5</v>
      </c>
      <c r="B266" s="114" t="str">
        <f>VLOOKUP(A266,'Overzicht locaties'!C:D,2,0)</f>
        <v>ROC Campusbaan</v>
      </c>
      <c r="C266" s="95" t="s">
        <v>933</v>
      </c>
      <c r="D266" s="6" t="s">
        <v>1365</v>
      </c>
      <c r="E266" s="6"/>
      <c r="F266" s="95" t="s">
        <v>1037</v>
      </c>
      <c r="G266" s="95" t="s">
        <v>294</v>
      </c>
      <c r="H266" s="95">
        <v>6</v>
      </c>
      <c r="I266" s="115" t="str">
        <f t="shared" si="56"/>
        <v>Leslokalen theorie</v>
      </c>
      <c r="J266" s="95" t="s">
        <v>1577</v>
      </c>
      <c r="K266" s="116">
        <v>3</v>
      </c>
      <c r="L266" s="115" t="str">
        <f t="shared" si="57"/>
        <v>Harde vloer zonder polymeer beschermlaag, met behandeling</v>
      </c>
      <c r="M266" s="118">
        <v>64.5</v>
      </c>
      <c r="N266" s="117">
        <f t="shared" si="58"/>
        <v>64.5</v>
      </c>
      <c r="O266" s="149">
        <f t="shared" si="59"/>
        <v>0</v>
      </c>
      <c r="P266" s="119"/>
      <c r="Q266" s="95" t="s">
        <v>87</v>
      </c>
      <c r="R266" s="95"/>
      <c r="S266" s="95"/>
      <c r="T266" s="95"/>
      <c r="U266" s="119"/>
      <c r="V266" s="114" t="str">
        <f t="shared" si="60"/>
        <v>Les</v>
      </c>
      <c r="W266" s="114" t="str">
        <f t="shared" si="61"/>
        <v>AQL 7%</v>
      </c>
      <c r="X266" s="119"/>
      <c r="Y266" s="101">
        <v>100</v>
      </c>
      <c r="Z266" s="119"/>
      <c r="AA266" s="117">
        <f>IF(H266="nio","_",(N266/Y266)*VLOOKUP(Q266,Aanpassing_frequenties,3,0))*VLOOKUP(Q266,Aanpassing_frequenties,4,0)</f>
        <v>132.22499999999999</v>
      </c>
      <c r="AB266" s="120">
        <f t="shared" si="62"/>
        <v>0</v>
      </c>
      <c r="AC266" s="119"/>
      <c r="AD266" s="117" t="str">
        <f t="shared" si="63"/>
        <v>_</v>
      </c>
      <c r="AE266" s="120" t="str">
        <f t="shared" si="64"/>
        <v>_</v>
      </c>
      <c r="AF266" s="119"/>
      <c r="AG266" s="117" t="str">
        <f t="shared" si="65"/>
        <v>_</v>
      </c>
      <c r="AH266" s="120" t="str">
        <f t="shared" si="66"/>
        <v>_</v>
      </c>
      <c r="AI266" s="119"/>
      <c r="AJ266" s="117" t="str">
        <f t="shared" si="67"/>
        <v>_</v>
      </c>
      <c r="AK266" s="120" t="str">
        <f t="shared" si="68"/>
        <v>_</v>
      </c>
      <c r="AL266" s="119"/>
      <c r="AM266" s="117">
        <f t="shared" si="69"/>
        <v>132.22499999999999</v>
      </c>
      <c r="AN266" s="120">
        <f t="shared" si="70"/>
        <v>0</v>
      </c>
      <c r="AO266" s="119"/>
      <c r="AS266" s="124"/>
    </row>
    <row r="267" spans="1:45">
      <c r="A267" s="7">
        <v>5</v>
      </c>
      <c r="B267" s="114" t="str">
        <f>VLOOKUP(A267,'Overzicht locaties'!C:D,2,0)</f>
        <v>ROC Campusbaan</v>
      </c>
      <c r="C267" s="95" t="s">
        <v>933</v>
      </c>
      <c r="D267" s="6" t="s">
        <v>1366</v>
      </c>
      <c r="E267" s="6"/>
      <c r="F267" s="95" t="s">
        <v>189</v>
      </c>
      <c r="G267" s="95" t="s">
        <v>293</v>
      </c>
      <c r="H267" s="95">
        <v>3</v>
      </c>
      <c r="I267" s="115" t="str">
        <f t="shared" si="56"/>
        <v>Verkeersruimte / Garderobe / Wachtruimte</v>
      </c>
      <c r="J267" s="95" t="s">
        <v>1578</v>
      </c>
      <c r="K267" s="116">
        <v>3</v>
      </c>
      <c r="L267" s="115" t="str">
        <f t="shared" si="57"/>
        <v>Harde vloer zonder polymeer beschermlaag, met behandeling</v>
      </c>
      <c r="M267" s="118">
        <v>14.2</v>
      </c>
      <c r="N267" s="117">
        <f t="shared" si="58"/>
        <v>14.2</v>
      </c>
      <c r="O267" s="149">
        <f t="shared" si="59"/>
        <v>0</v>
      </c>
      <c r="P267" s="119"/>
      <c r="Q267" s="95" t="s">
        <v>87</v>
      </c>
      <c r="R267" s="95"/>
      <c r="S267" s="95"/>
      <c r="T267" s="95"/>
      <c r="U267" s="119"/>
      <c r="V267" s="114" t="str">
        <f t="shared" si="60"/>
        <v>Verkeer</v>
      </c>
      <c r="W267" s="114" t="str">
        <f t="shared" si="61"/>
        <v>AQL 7%</v>
      </c>
      <c r="X267" s="119"/>
      <c r="Y267" s="101">
        <v>100</v>
      </c>
      <c r="Z267" s="119"/>
      <c r="AA267" s="117">
        <f>IF(H267="nio","_",(N267/Y267)*VLOOKUP(Q267,Aanpassing_frequenties,3,0))*VLOOKUP(Q267,Aanpassing_frequenties,4,0)</f>
        <v>29.109999999999996</v>
      </c>
      <c r="AB267" s="120">
        <f t="shared" si="62"/>
        <v>0</v>
      </c>
      <c r="AC267" s="119"/>
      <c r="AD267" s="117" t="str">
        <f t="shared" si="63"/>
        <v>_</v>
      </c>
      <c r="AE267" s="120" t="str">
        <f t="shared" si="64"/>
        <v>_</v>
      </c>
      <c r="AF267" s="119"/>
      <c r="AG267" s="117" t="str">
        <f t="shared" si="65"/>
        <v>_</v>
      </c>
      <c r="AH267" s="120" t="str">
        <f t="shared" si="66"/>
        <v>_</v>
      </c>
      <c r="AI267" s="119"/>
      <c r="AJ267" s="117" t="str">
        <f t="shared" si="67"/>
        <v>_</v>
      </c>
      <c r="AK267" s="120" t="str">
        <f t="shared" si="68"/>
        <v>_</v>
      </c>
      <c r="AL267" s="119"/>
      <c r="AM267" s="117">
        <f t="shared" si="69"/>
        <v>29.109999999999996</v>
      </c>
      <c r="AN267" s="120">
        <f t="shared" si="70"/>
        <v>0</v>
      </c>
      <c r="AO267" s="119"/>
      <c r="AS267" s="124"/>
    </row>
    <row r="268" spans="1:45">
      <c r="A268" s="7">
        <v>5</v>
      </c>
      <c r="B268" s="114" t="str">
        <f>VLOOKUP(A268,'Overzicht locaties'!C:D,2,0)</f>
        <v>ROC Campusbaan</v>
      </c>
      <c r="C268" s="95" t="s">
        <v>933</v>
      </c>
      <c r="D268" s="6" t="s">
        <v>1367</v>
      </c>
      <c r="E268" s="6"/>
      <c r="F268" s="95" t="s">
        <v>1037</v>
      </c>
      <c r="G268" s="95" t="s">
        <v>294</v>
      </c>
      <c r="H268" s="95">
        <v>6</v>
      </c>
      <c r="I268" s="115" t="str">
        <f t="shared" si="56"/>
        <v>Leslokalen theorie</v>
      </c>
      <c r="J268" s="95" t="s">
        <v>1578</v>
      </c>
      <c r="K268" s="116">
        <v>3</v>
      </c>
      <c r="L268" s="115" t="str">
        <f t="shared" si="57"/>
        <v>Harde vloer zonder polymeer beschermlaag, met behandeling</v>
      </c>
      <c r="M268" s="118">
        <v>42.6</v>
      </c>
      <c r="N268" s="117">
        <f t="shared" si="58"/>
        <v>42.6</v>
      </c>
      <c r="O268" s="149">
        <f t="shared" si="59"/>
        <v>0</v>
      </c>
      <c r="P268" s="119"/>
      <c r="Q268" s="95" t="s">
        <v>87</v>
      </c>
      <c r="R268" s="95"/>
      <c r="S268" s="95"/>
      <c r="T268" s="95"/>
      <c r="U268" s="119"/>
      <c r="V268" s="114" t="str">
        <f t="shared" si="60"/>
        <v>Les</v>
      </c>
      <c r="W268" s="114" t="str">
        <f t="shared" si="61"/>
        <v>AQL 7%</v>
      </c>
      <c r="X268" s="119"/>
      <c r="Y268" s="101">
        <v>100</v>
      </c>
      <c r="Z268" s="119"/>
      <c r="AA268" s="117">
        <f>IF(H268="nio","_",(N268/Y268)*VLOOKUP(Q268,Aanpassing_frequenties,3,0))*VLOOKUP(Q268,Aanpassing_frequenties,4,0)</f>
        <v>87.33</v>
      </c>
      <c r="AB268" s="120">
        <f t="shared" si="62"/>
        <v>0</v>
      </c>
      <c r="AC268" s="119"/>
      <c r="AD268" s="117" t="str">
        <f t="shared" si="63"/>
        <v>_</v>
      </c>
      <c r="AE268" s="120" t="str">
        <f t="shared" si="64"/>
        <v>_</v>
      </c>
      <c r="AF268" s="119"/>
      <c r="AG268" s="117" t="str">
        <f t="shared" si="65"/>
        <v>_</v>
      </c>
      <c r="AH268" s="120" t="str">
        <f t="shared" si="66"/>
        <v>_</v>
      </c>
      <c r="AI268" s="119"/>
      <c r="AJ268" s="117" t="str">
        <f t="shared" si="67"/>
        <v>_</v>
      </c>
      <c r="AK268" s="120" t="str">
        <f t="shared" si="68"/>
        <v>_</v>
      </c>
      <c r="AL268" s="119"/>
      <c r="AM268" s="117">
        <f t="shared" si="69"/>
        <v>87.33</v>
      </c>
      <c r="AN268" s="120">
        <f t="shared" si="70"/>
        <v>0</v>
      </c>
      <c r="AO268" s="119"/>
      <c r="AS268" s="124"/>
    </row>
    <row r="269" spans="1:45">
      <c r="A269" s="7">
        <v>5</v>
      </c>
      <c r="B269" s="114" t="str">
        <f>VLOOKUP(A269,'Overzicht locaties'!C:D,2,0)</f>
        <v>ROC Campusbaan</v>
      </c>
      <c r="C269" s="95" t="s">
        <v>933</v>
      </c>
      <c r="D269" s="6" t="s">
        <v>1368</v>
      </c>
      <c r="E269" s="6"/>
      <c r="F269" s="95" t="s">
        <v>1052</v>
      </c>
      <c r="G269" s="95" t="s">
        <v>294</v>
      </c>
      <c r="H269" s="95">
        <v>3</v>
      </c>
      <c r="I269" s="115" t="str">
        <f t="shared" si="56"/>
        <v>Verkeersruimte / Garderobe / Wachtruimte</v>
      </c>
      <c r="J269" s="95" t="s">
        <v>1578</v>
      </c>
      <c r="K269" s="116">
        <v>3</v>
      </c>
      <c r="L269" s="115" t="str">
        <f t="shared" si="57"/>
        <v>Harde vloer zonder polymeer beschermlaag, met behandeling</v>
      </c>
      <c r="M269" s="118">
        <v>14</v>
      </c>
      <c r="N269" s="117">
        <f t="shared" si="58"/>
        <v>14</v>
      </c>
      <c r="O269" s="149">
        <f t="shared" si="59"/>
        <v>0</v>
      </c>
      <c r="P269" s="119"/>
      <c r="Q269" s="95" t="s">
        <v>87</v>
      </c>
      <c r="R269" s="95"/>
      <c r="S269" s="95"/>
      <c r="T269" s="95"/>
      <c r="U269" s="119"/>
      <c r="V269" s="114" t="str">
        <f t="shared" si="60"/>
        <v>Verkeer</v>
      </c>
      <c r="W269" s="114" t="str">
        <f t="shared" si="61"/>
        <v>AQL 7%</v>
      </c>
      <c r="X269" s="119"/>
      <c r="Y269" s="101">
        <v>100</v>
      </c>
      <c r="Z269" s="119"/>
      <c r="AA269" s="117">
        <f>IF(H269="nio","_",(N269/Y269)*VLOOKUP(Q269,Aanpassing_frequenties,3,0))*VLOOKUP(Q269,Aanpassing_frequenties,4,0)</f>
        <v>28.700000000000003</v>
      </c>
      <c r="AB269" s="120">
        <f t="shared" si="62"/>
        <v>0</v>
      </c>
      <c r="AC269" s="119"/>
      <c r="AD269" s="117" t="str">
        <f t="shared" si="63"/>
        <v>_</v>
      </c>
      <c r="AE269" s="120" t="str">
        <f t="shared" si="64"/>
        <v>_</v>
      </c>
      <c r="AF269" s="119"/>
      <c r="AG269" s="117" t="str">
        <f t="shared" si="65"/>
        <v>_</v>
      </c>
      <c r="AH269" s="120" t="str">
        <f t="shared" si="66"/>
        <v>_</v>
      </c>
      <c r="AI269" s="119"/>
      <c r="AJ269" s="117" t="str">
        <f t="shared" si="67"/>
        <v>_</v>
      </c>
      <c r="AK269" s="120" t="str">
        <f t="shared" si="68"/>
        <v>_</v>
      </c>
      <c r="AL269" s="119"/>
      <c r="AM269" s="117">
        <f t="shared" si="69"/>
        <v>28.700000000000003</v>
      </c>
      <c r="AN269" s="120">
        <f t="shared" si="70"/>
        <v>0</v>
      </c>
      <c r="AO269" s="119"/>
      <c r="AS269" s="124"/>
    </row>
    <row r="270" spans="1:45">
      <c r="A270" s="7">
        <v>5</v>
      </c>
      <c r="B270" s="114" t="str">
        <f>VLOOKUP(A270,'Overzicht locaties'!C:D,2,0)</f>
        <v>ROC Campusbaan</v>
      </c>
      <c r="C270" s="95" t="s">
        <v>933</v>
      </c>
      <c r="D270" s="6" t="s">
        <v>1369</v>
      </c>
      <c r="E270" s="6"/>
      <c r="F270" s="95" t="s">
        <v>1037</v>
      </c>
      <c r="G270" s="95" t="s">
        <v>294</v>
      </c>
      <c r="H270" s="95">
        <v>6</v>
      </c>
      <c r="I270" s="115" t="str">
        <f t="shared" si="56"/>
        <v>Leslokalen theorie</v>
      </c>
      <c r="J270" s="95" t="s">
        <v>1578</v>
      </c>
      <c r="K270" s="116">
        <v>3</v>
      </c>
      <c r="L270" s="115" t="str">
        <f t="shared" si="57"/>
        <v>Harde vloer zonder polymeer beschermlaag, met behandeling</v>
      </c>
      <c r="M270" s="118">
        <v>39</v>
      </c>
      <c r="N270" s="117">
        <f t="shared" si="58"/>
        <v>39</v>
      </c>
      <c r="O270" s="149">
        <f t="shared" si="59"/>
        <v>0</v>
      </c>
      <c r="P270" s="119"/>
      <c r="Q270" s="95" t="s">
        <v>87</v>
      </c>
      <c r="R270" s="95"/>
      <c r="S270" s="95"/>
      <c r="T270" s="95"/>
      <c r="U270" s="119"/>
      <c r="V270" s="114" t="str">
        <f t="shared" si="60"/>
        <v>Les</v>
      </c>
      <c r="W270" s="114" t="str">
        <f t="shared" si="61"/>
        <v>AQL 7%</v>
      </c>
      <c r="X270" s="119"/>
      <c r="Y270" s="101">
        <v>100</v>
      </c>
      <c r="Z270" s="119"/>
      <c r="AA270" s="117">
        <f>IF(H270="nio","_",(N270/Y270)*VLOOKUP(Q270,Aanpassing_frequenties,3,0))*VLOOKUP(Q270,Aanpassing_frequenties,4,0)</f>
        <v>79.95</v>
      </c>
      <c r="AB270" s="120">
        <f t="shared" si="62"/>
        <v>0</v>
      </c>
      <c r="AC270" s="119"/>
      <c r="AD270" s="117" t="str">
        <f t="shared" si="63"/>
        <v>_</v>
      </c>
      <c r="AE270" s="120" t="str">
        <f t="shared" si="64"/>
        <v>_</v>
      </c>
      <c r="AF270" s="119"/>
      <c r="AG270" s="117" t="str">
        <f t="shared" si="65"/>
        <v>_</v>
      </c>
      <c r="AH270" s="120" t="str">
        <f t="shared" si="66"/>
        <v>_</v>
      </c>
      <c r="AI270" s="119"/>
      <c r="AJ270" s="117" t="str">
        <f t="shared" si="67"/>
        <v>_</v>
      </c>
      <c r="AK270" s="120" t="str">
        <f t="shared" si="68"/>
        <v>_</v>
      </c>
      <c r="AL270" s="119"/>
      <c r="AM270" s="117">
        <f t="shared" si="69"/>
        <v>79.95</v>
      </c>
      <c r="AN270" s="120">
        <f t="shared" si="70"/>
        <v>0</v>
      </c>
      <c r="AO270" s="119"/>
      <c r="AS270" s="124"/>
    </row>
    <row r="271" spans="1:45">
      <c r="A271" s="7">
        <v>5</v>
      </c>
      <c r="B271" s="114" t="str">
        <f>VLOOKUP(A271,'Overzicht locaties'!C:D,2,0)</f>
        <v>ROC Campusbaan</v>
      </c>
      <c r="C271" s="95" t="s">
        <v>933</v>
      </c>
      <c r="D271" s="6" t="s">
        <v>1370</v>
      </c>
      <c r="E271" s="6"/>
      <c r="F271" s="95" t="s">
        <v>1053</v>
      </c>
      <c r="G271" s="95" t="s">
        <v>294</v>
      </c>
      <c r="H271" s="95">
        <v>1</v>
      </c>
      <c r="I271" s="115" t="str">
        <f t="shared" si="56"/>
        <v xml:space="preserve">Kantoorruimte / vergaderruimte </v>
      </c>
      <c r="J271" s="95" t="s">
        <v>1577</v>
      </c>
      <c r="K271" s="116">
        <v>3</v>
      </c>
      <c r="L271" s="115" t="str">
        <f t="shared" si="57"/>
        <v>Harde vloer zonder polymeer beschermlaag, met behandeling</v>
      </c>
      <c r="M271" s="118">
        <v>83.1</v>
      </c>
      <c r="N271" s="117">
        <f t="shared" si="58"/>
        <v>83.1</v>
      </c>
      <c r="O271" s="149">
        <f t="shared" si="59"/>
        <v>0</v>
      </c>
      <c r="P271" s="119"/>
      <c r="Q271" s="95" t="s">
        <v>87</v>
      </c>
      <c r="R271" s="95"/>
      <c r="S271" s="95"/>
      <c r="T271" s="95"/>
      <c r="U271" s="119"/>
      <c r="V271" s="114" t="str">
        <f t="shared" si="60"/>
        <v>Bureau</v>
      </c>
      <c r="W271" s="114" t="str">
        <f t="shared" si="61"/>
        <v>AQL 7%</v>
      </c>
      <c r="X271" s="119"/>
      <c r="Y271" s="101">
        <v>100</v>
      </c>
      <c r="Z271" s="119"/>
      <c r="AA271" s="117">
        <f>IF(H271="nio","_",(N271/Y271)*VLOOKUP(Q271,Aanpassing_frequenties,3,0))*VLOOKUP(Q271,Aanpassing_frequenties,4,0)</f>
        <v>170.35499999999999</v>
      </c>
      <c r="AB271" s="120">
        <f t="shared" si="62"/>
        <v>0</v>
      </c>
      <c r="AC271" s="119"/>
      <c r="AD271" s="117" t="str">
        <f t="shared" si="63"/>
        <v>_</v>
      </c>
      <c r="AE271" s="120" t="str">
        <f t="shared" si="64"/>
        <v>_</v>
      </c>
      <c r="AF271" s="119"/>
      <c r="AG271" s="117" t="str">
        <f t="shared" si="65"/>
        <v>_</v>
      </c>
      <c r="AH271" s="120" t="str">
        <f t="shared" si="66"/>
        <v>_</v>
      </c>
      <c r="AI271" s="119"/>
      <c r="AJ271" s="117" t="str">
        <f t="shared" si="67"/>
        <v>_</v>
      </c>
      <c r="AK271" s="120" t="str">
        <f t="shared" si="68"/>
        <v>_</v>
      </c>
      <c r="AL271" s="119"/>
      <c r="AM271" s="117">
        <f t="shared" si="69"/>
        <v>170.35499999999999</v>
      </c>
      <c r="AN271" s="120">
        <f t="shared" si="70"/>
        <v>0</v>
      </c>
      <c r="AO271" s="119"/>
      <c r="AS271" s="124"/>
    </row>
    <row r="272" spans="1:45">
      <c r="A272" s="7">
        <v>5</v>
      </c>
      <c r="B272" s="114" t="str">
        <f>VLOOKUP(A272,'Overzicht locaties'!C:D,2,0)</f>
        <v>ROC Campusbaan</v>
      </c>
      <c r="C272" s="95" t="s">
        <v>933</v>
      </c>
      <c r="D272" s="6" t="s">
        <v>1371</v>
      </c>
      <c r="E272" s="6"/>
      <c r="F272" s="95" t="s">
        <v>1054</v>
      </c>
      <c r="G272" s="95" t="s">
        <v>293</v>
      </c>
      <c r="H272" s="95">
        <v>3</v>
      </c>
      <c r="I272" s="115" t="str">
        <f t="shared" si="56"/>
        <v>Verkeersruimte / Garderobe / Wachtruimte</v>
      </c>
      <c r="J272" s="95" t="s">
        <v>1578</v>
      </c>
      <c r="K272" s="116">
        <v>3</v>
      </c>
      <c r="L272" s="115" t="str">
        <f t="shared" si="57"/>
        <v>Harde vloer zonder polymeer beschermlaag, met behandeling</v>
      </c>
      <c r="M272" s="118">
        <v>128.80000000000001</v>
      </c>
      <c r="N272" s="117">
        <f t="shared" si="58"/>
        <v>128.80000000000001</v>
      </c>
      <c r="O272" s="149">
        <f t="shared" si="59"/>
        <v>0</v>
      </c>
      <c r="P272" s="119"/>
      <c r="Q272" s="95" t="s">
        <v>87</v>
      </c>
      <c r="R272" s="95"/>
      <c r="S272" s="95"/>
      <c r="T272" s="95"/>
      <c r="U272" s="119"/>
      <c r="V272" s="114" t="str">
        <f t="shared" si="60"/>
        <v>Verkeer</v>
      </c>
      <c r="W272" s="114" t="str">
        <f t="shared" si="61"/>
        <v>AQL 7%</v>
      </c>
      <c r="X272" s="119"/>
      <c r="Y272" s="101">
        <v>100</v>
      </c>
      <c r="Z272" s="119"/>
      <c r="AA272" s="117">
        <f>IF(H272="nio","_",(N272/Y272)*VLOOKUP(Q272,Aanpassing_frequenties,3,0))*VLOOKUP(Q272,Aanpassing_frequenties,4,0)</f>
        <v>264.04000000000002</v>
      </c>
      <c r="AB272" s="120">
        <f t="shared" si="62"/>
        <v>0</v>
      </c>
      <c r="AC272" s="119"/>
      <c r="AD272" s="117" t="str">
        <f t="shared" si="63"/>
        <v>_</v>
      </c>
      <c r="AE272" s="120" t="str">
        <f t="shared" si="64"/>
        <v>_</v>
      </c>
      <c r="AF272" s="119"/>
      <c r="AG272" s="117" t="str">
        <f t="shared" si="65"/>
        <v>_</v>
      </c>
      <c r="AH272" s="120" t="str">
        <f t="shared" si="66"/>
        <v>_</v>
      </c>
      <c r="AI272" s="119"/>
      <c r="AJ272" s="117" t="str">
        <f t="shared" si="67"/>
        <v>_</v>
      </c>
      <c r="AK272" s="120" t="str">
        <f t="shared" si="68"/>
        <v>_</v>
      </c>
      <c r="AL272" s="119"/>
      <c r="AM272" s="117">
        <f t="shared" si="69"/>
        <v>264.04000000000002</v>
      </c>
      <c r="AN272" s="120">
        <f t="shared" si="70"/>
        <v>0</v>
      </c>
      <c r="AO272" s="119"/>
      <c r="AS272" s="124"/>
    </row>
    <row r="273" spans="1:45">
      <c r="A273" s="7">
        <v>5</v>
      </c>
      <c r="B273" s="114" t="str">
        <f>VLOOKUP(A273,'Overzicht locaties'!C:D,2,0)</f>
        <v>ROC Campusbaan</v>
      </c>
      <c r="C273" s="95" t="s">
        <v>933</v>
      </c>
      <c r="D273" s="6" t="s">
        <v>1372</v>
      </c>
      <c r="E273" s="6"/>
      <c r="F273" s="95" t="s">
        <v>1055</v>
      </c>
      <c r="G273" s="95" t="s">
        <v>293</v>
      </c>
      <c r="H273" s="95">
        <v>3</v>
      </c>
      <c r="I273" s="115" t="str">
        <f t="shared" si="56"/>
        <v>Verkeersruimte / Garderobe / Wachtruimte</v>
      </c>
      <c r="J273" s="95" t="s">
        <v>1578</v>
      </c>
      <c r="K273" s="116">
        <v>3</v>
      </c>
      <c r="L273" s="115" t="str">
        <f t="shared" si="57"/>
        <v>Harde vloer zonder polymeer beschermlaag, met behandeling</v>
      </c>
      <c r="M273" s="118">
        <v>46</v>
      </c>
      <c r="N273" s="117">
        <f t="shared" si="58"/>
        <v>46</v>
      </c>
      <c r="O273" s="149">
        <f t="shared" si="59"/>
        <v>0</v>
      </c>
      <c r="P273" s="119"/>
      <c r="Q273" s="95" t="s">
        <v>87</v>
      </c>
      <c r="R273" s="95"/>
      <c r="S273" s="95"/>
      <c r="T273" s="95"/>
      <c r="U273" s="119"/>
      <c r="V273" s="114" t="str">
        <f t="shared" si="60"/>
        <v>Verkeer</v>
      </c>
      <c r="W273" s="114" t="str">
        <f t="shared" si="61"/>
        <v>AQL 7%</v>
      </c>
      <c r="X273" s="119"/>
      <c r="Y273" s="101">
        <v>100</v>
      </c>
      <c r="Z273" s="119"/>
      <c r="AA273" s="117">
        <f>IF(H273="nio","_",(N273/Y273)*VLOOKUP(Q273,Aanpassing_frequenties,3,0))*VLOOKUP(Q273,Aanpassing_frequenties,4,0)</f>
        <v>94.3</v>
      </c>
      <c r="AB273" s="120">
        <f t="shared" si="62"/>
        <v>0</v>
      </c>
      <c r="AC273" s="119"/>
      <c r="AD273" s="117" t="str">
        <f t="shared" si="63"/>
        <v>_</v>
      </c>
      <c r="AE273" s="120" t="str">
        <f t="shared" si="64"/>
        <v>_</v>
      </c>
      <c r="AF273" s="119"/>
      <c r="AG273" s="117" t="str">
        <f t="shared" si="65"/>
        <v>_</v>
      </c>
      <c r="AH273" s="120" t="str">
        <f t="shared" si="66"/>
        <v>_</v>
      </c>
      <c r="AI273" s="119"/>
      <c r="AJ273" s="117" t="str">
        <f t="shared" si="67"/>
        <v>_</v>
      </c>
      <c r="AK273" s="120" t="str">
        <f t="shared" si="68"/>
        <v>_</v>
      </c>
      <c r="AL273" s="119"/>
      <c r="AM273" s="117">
        <f t="shared" si="69"/>
        <v>94.3</v>
      </c>
      <c r="AN273" s="120">
        <f t="shared" si="70"/>
        <v>0</v>
      </c>
      <c r="AO273" s="119"/>
      <c r="AS273" s="124"/>
    </row>
    <row r="274" spans="1:45">
      <c r="A274" s="7">
        <v>5</v>
      </c>
      <c r="B274" s="114" t="str">
        <f>VLOOKUP(A274,'Overzicht locaties'!C:D,2,0)</f>
        <v>ROC Campusbaan</v>
      </c>
      <c r="C274" s="95" t="s">
        <v>933</v>
      </c>
      <c r="D274" s="6" t="s">
        <v>1373</v>
      </c>
      <c r="E274" s="6"/>
      <c r="F274" s="95" t="s">
        <v>1056</v>
      </c>
      <c r="G274" s="95" t="s">
        <v>293</v>
      </c>
      <c r="H274" s="95">
        <v>3</v>
      </c>
      <c r="I274" s="115" t="str">
        <f t="shared" si="56"/>
        <v>Verkeersruimte / Garderobe / Wachtruimte</v>
      </c>
      <c r="J274" s="95" t="s">
        <v>1578</v>
      </c>
      <c r="K274" s="116">
        <v>3</v>
      </c>
      <c r="L274" s="115" t="str">
        <f t="shared" si="57"/>
        <v>Harde vloer zonder polymeer beschermlaag, met behandeling</v>
      </c>
      <c r="M274" s="118">
        <v>30.1</v>
      </c>
      <c r="N274" s="117">
        <f t="shared" si="58"/>
        <v>30.1</v>
      </c>
      <c r="O274" s="149">
        <f t="shared" si="59"/>
        <v>0</v>
      </c>
      <c r="P274" s="119"/>
      <c r="Q274" s="95" t="s">
        <v>87</v>
      </c>
      <c r="R274" s="95"/>
      <c r="S274" s="95"/>
      <c r="T274" s="95"/>
      <c r="U274" s="119"/>
      <c r="V274" s="114" t="str">
        <f t="shared" si="60"/>
        <v>Verkeer</v>
      </c>
      <c r="W274" s="114" t="str">
        <f t="shared" si="61"/>
        <v>AQL 7%</v>
      </c>
      <c r="X274" s="119"/>
      <c r="Y274" s="101">
        <v>100</v>
      </c>
      <c r="Z274" s="119"/>
      <c r="AA274" s="117">
        <f>IF(H274="nio","_",(N274/Y274)*VLOOKUP(Q274,Aanpassing_frequenties,3,0))*VLOOKUP(Q274,Aanpassing_frequenties,4,0)</f>
        <v>61.704999999999998</v>
      </c>
      <c r="AB274" s="120">
        <f t="shared" si="62"/>
        <v>0</v>
      </c>
      <c r="AC274" s="119"/>
      <c r="AD274" s="117" t="str">
        <f t="shared" si="63"/>
        <v>_</v>
      </c>
      <c r="AE274" s="120" t="str">
        <f t="shared" si="64"/>
        <v>_</v>
      </c>
      <c r="AF274" s="119"/>
      <c r="AG274" s="117" t="str">
        <f t="shared" si="65"/>
        <v>_</v>
      </c>
      <c r="AH274" s="120" t="str">
        <f t="shared" si="66"/>
        <v>_</v>
      </c>
      <c r="AI274" s="119"/>
      <c r="AJ274" s="117" t="str">
        <f t="shared" si="67"/>
        <v>_</v>
      </c>
      <c r="AK274" s="120" t="str">
        <f t="shared" si="68"/>
        <v>_</v>
      </c>
      <c r="AL274" s="119"/>
      <c r="AM274" s="117">
        <f t="shared" si="69"/>
        <v>61.704999999999998</v>
      </c>
      <c r="AN274" s="120">
        <f t="shared" si="70"/>
        <v>0</v>
      </c>
      <c r="AO274" s="119"/>
      <c r="AS274" s="124"/>
    </row>
    <row r="275" spans="1:45">
      <c r="A275" s="7">
        <v>5</v>
      </c>
      <c r="B275" s="114" t="str">
        <f>VLOOKUP(A275,'Overzicht locaties'!C:D,2,0)</f>
        <v>ROC Campusbaan</v>
      </c>
      <c r="C275" s="95" t="s">
        <v>933</v>
      </c>
      <c r="D275" s="6" t="s">
        <v>1374</v>
      </c>
      <c r="E275" s="6"/>
      <c r="F275" s="95" t="s">
        <v>1057</v>
      </c>
      <c r="G275" s="95" t="s">
        <v>293</v>
      </c>
      <c r="H275" s="95">
        <v>5</v>
      </c>
      <c r="I275" s="115" t="str">
        <f t="shared" si="56"/>
        <v>Pantry / keuken / koffie / restaurant</v>
      </c>
      <c r="J275" s="95" t="s">
        <v>1578</v>
      </c>
      <c r="K275" s="116">
        <v>3</v>
      </c>
      <c r="L275" s="115" t="str">
        <f t="shared" si="57"/>
        <v>Harde vloer zonder polymeer beschermlaag, met behandeling</v>
      </c>
      <c r="M275" s="118">
        <v>455</v>
      </c>
      <c r="N275" s="117">
        <f t="shared" si="58"/>
        <v>455</v>
      </c>
      <c r="O275" s="149">
        <f t="shared" si="59"/>
        <v>0</v>
      </c>
      <c r="P275" s="119"/>
      <c r="Q275" s="95" t="s">
        <v>87</v>
      </c>
      <c r="R275" s="95"/>
      <c r="S275" s="95"/>
      <c r="T275" s="95"/>
      <c r="U275" s="119"/>
      <c r="V275" s="114" t="str">
        <f t="shared" si="60"/>
        <v>Verkeer</v>
      </c>
      <c r="W275" s="114" t="str">
        <f t="shared" si="61"/>
        <v>AQL 7%</v>
      </c>
      <c r="X275" s="119"/>
      <c r="Y275" s="101">
        <v>100</v>
      </c>
      <c r="Z275" s="119"/>
      <c r="AA275" s="117">
        <f>IF(H275="nio","_",(N275/Y275)*VLOOKUP(Q275,Aanpassing_frequenties,3,0))*VLOOKUP(Q275,Aanpassing_frequenties,4,0)</f>
        <v>932.75</v>
      </c>
      <c r="AB275" s="120">
        <f t="shared" si="62"/>
        <v>0</v>
      </c>
      <c r="AC275" s="119"/>
      <c r="AD275" s="117" t="str">
        <f t="shared" si="63"/>
        <v>_</v>
      </c>
      <c r="AE275" s="120" t="str">
        <f t="shared" si="64"/>
        <v>_</v>
      </c>
      <c r="AF275" s="119"/>
      <c r="AG275" s="117" t="str">
        <f t="shared" si="65"/>
        <v>_</v>
      </c>
      <c r="AH275" s="120" t="str">
        <f t="shared" si="66"/>
        <v>_</v>
      </c>
      <c r="AI275" s="119"/>
      <c r="AJ275" s="117" t="str">
        <f t="shared" si="67"/>
        <v>_</v>
      </c>
      <c r="AK275" s="120" t="str">
        <f t="shared" si="68"/>
        <v>_</v>
      </c>
      <c r="AL275" s="119"/>
      <c r="AM275" s="117">
        <f t="shared" si="69"/>
        <v>932.75</v>
      </c>
      <c r="AN275" s="120">
        <f t="shared" si="70"/>
        <v>0</v>
      </c>
      <c r="AO275" s="119"/>
      <c r="AS275" s="124"/>
    </row>
    <row r="276" spans="1:45">
      <c r="A276" s="7">
        <v>5</v>
      </c>
      <c r="B276" s="114" t="str">
        <f>VLOOKUP(A276,'Overzicht locaties'!C:D,2,0)</f>
        <v>ROC Campusbaan</v>
      </c>
      <c r="C276" s="95" t="s">
        <v>933</v>
      </c>
      <c r="D276" s="6" t="s">
        <v>1375</v>
      </c>
      <c r="E276" s="6"/>
      <c r="F276" s="95" t="s">
        <v>1058</v>
      </c>
      <c r="G276" s="95" t="s">
        <v>293</v>
      </c>
      <c r="H276" s="95">
        <v>2</v>
      </c>
      <c r="I276" s="115" t="str">
        <f t="shared" si="56"/>
        <v>Sanitaire ruimte</v>
      </c>
      <c r="J276" s="95" t="s">
        <v>795</v>
      </c>
      <c r="K276" s="116">
        <v>3</v>
      </c>
      <c r="L276" s="115" t="str">
        <f t="shared" si="57"/>
        <v>Harde vloer zonder polymeer beschermlaag, met behandeling</v>
      </c>
      <c r="M276" s="118">
        <v>22</v>
      </c>
      <c r="N276" s="117">
        <f t="shared" si="58"/>
        <v>22</v>
      </c>
      <c r="O276" s="149">
        <f t="shared" si="59"/>
        <v>0</v>
      </c>
      <c r="P276" s="119"/>
      <c r="Q276" s="95" t="s">
        <v>303</v>
      </c>
      <c r="R276" s="95"/>
      <c r="S276" s="95"/>
      <c r="T276" s="95"/>
      <c r="U276" s="119"/>
      <c r="V276" s="114" t="str">
        <f t="shared" si="60"/>
        <v>Sanitair</v>
      </c>
      <c r="W276" s="114" t="str">
        <f t="shared" si="61"/>
        <v>AQL 4%</v>
      </c>
      <c r="X276" s="119"/>
      <c r="Y276" s="101">
        <v>100</v>
      </c>
      <c r="Z276" s="119"/>
      <c r="AA276" s="117">
        <f>IF(H276="nio","_",(N276/Y276)*VLOOKUP(Q276,Aanpassing_frequenties,3,0))*VLOOKUP(Q276,Aanpassing_frequenties,4,0)</f>
        <v>135.30000000000001</v>
      </c>
      <c r="AB276" s="120">
        <f t="shared" si="62"/>
        <v>0</v>
      </c>
      <c r="AC276" s="119"/>
      <c r="AD276" s="117" t="str">
        <f t="shared" si="63"/>
        <v>_</v>
      </c>
      <c r="AE276" s="120" t="str">
        <f t="shared" si="64"/>
        <v>_</v>
      </c>
      <c r="AF276" s="119"/>
      <c r="AG276" s="117" t="str">
        <f t="shared" si="65"/>
        <v>_</v>
      </c>
      <c r="AH276" s="120" t="str">
        <f t="shared" si="66"/>
        <v>_</v>
      </c>
      <c r="AI276" s="119"/>
      <c r="AJ276" s="117" t="str">
        <f t="shared" si="67"/>
        <v>_</v>
      </c>
      <c r="AK276" s="120" t="str">
        <f t="shared" si="68"/>
        <v>_</v>
      </c>
      <c r="AL276" s="119"/>
      <c r="AM276" s="117">
        <f t="shared" si="69"/>
        <v>135.30000000000001</v>
      </c>
      <c r="AN276" s="120">
        <f t="shared" si="70"/>
        <v>0</v>
      </c>
      <c r="AO276" s="119"/>
      <c r="AS276" s="124"/>
    </row>
    <row r="277" spans="1:45">
      <c r="A277" s="7">
        <v>5</v>
      </c>
      <c r="B277" s="114" t="str">
        <f>VLOOKUP(A277,'Overzicht locaties'!C:D,2,0)</f>
        <v>ROC Campusbaan</v>
      </c>
      <c r="C277" s="95" t="s">
        <v>933</v>
      </c>
      <c r="D277" s="6" t="s">
        <v>1376</v>
      </c>
      <c r="E277" s="6"/>
      <c r="F277" s="95" t="s">
        <v>1059</v>
      </c>
      <c r="G277" s="95" t="s">
        <v>293</v>
      </c>
      <c r="H277" s="95">
        <v>2</v>
      </c>
      <c r="I277" s="115" t="str">
        <f t="shared" si="56"/>
        <v>Sanitaire ruimte</v>
      </c>
      <c r="J277" s="95" t="s">
        <v>795</v>
      </c>
      <c r="K277" s="116">
        <v>3</v>
      </c>
      <c r="L277" s="115" t="str">
        <f t="shared" si="57"/>
        <v>Harde vloer zonder polymeer beschermlaag, met behandeling</v>
      </c>
      <c r="M277" s="118">
        <v>22</v>
      </c>
      <c r="N277" s="117">
        <f t="shared" si="58"/>
        <v>22</v>
      </c>
      <c r="O277" s="149">
        <f t="shared" si="59"/>
        <v>0</v>
      </c>
      <c r="P277" s="119"/>
      <c r="Q277" s="95" t="s">
        <v>303</v>
      </c>
      <c r="R277" s="95"/>
      <c r="S277" s="95"/>
      <c r="T277" s="95"/>
      <c r="U277" s="119"/>
      <c r="V277" s="114" t="str">
        <f t="shared" si="60"/>
        <v>Sanitair</v>
      </c>
      <c r="W277" s="114" t="str">
        <f t="shared" si="61"/>
        <v>AQL 4%</v>
      </c>
      <c r="X277" s="119"/>
      <c r="Y277" s="101">
        <v>100</v>
      </c>
      <c r="Z277" s="119"/>
      <c r="AA277" s="117">
        <f>IF(H277="nio","_",(N277/Y277)*VLOOKUP(Q277,Aanpassing_frequenties,3,0))*VLOOKUP(Q277,Aanpassing_frequenties,4,0)</f>
        <v>135.30000000000001</v>
      </c>
      <c r="AB277" s="120">
        <f t="shared" si="62"/>
        <v>0</v>
      </c>
      <c r="AC277" s="119"/>
      <c r="AD277" s="117" t="str">
        <f t="shared" si="63"/>
        <v>_</v>
      </c>
      <c r="AE277" s="120" t="str">
        <f t="shared" si="64"/>
        <v>_</v>
      </c>
      <c r="AF277" s="119"/>
      <c r="AG277" s="117" t="str">
        <f t="shared" si="65"/>
        <v>_</v>
      </c>
      <c r="AH277" s="120" t="str">
        <f t="shared" si="66"/>
        <v>_</v>
      </c>
      <c r="AI277" s="119"/>
      <c r="AJ277" s="117" t="str">
        <f t="shared" si="67"/>
        <v>_</v>
      </c>
      <c r="AK277" s="120" t="str">
        <f t="shared" si="68"/>
        <v>_</v>
      </c>
      <c r="AL277" s="119"/>
      <c r="AM277" s="117">
        <f t="shared" si="69"/>
        <v>135.30000000000001</v>
      </c>
      <c r="AN277" s="120">
        <f t="shared" si="70"/>
        <v>0</v>
      </c>
      <c r="AO277" s="119"/>
      <c r="AS277" s="124"/>
    </row>
    <row r="278" spans="1:45">
      <c r="A278" s="7">
        <v>5</v>
      </c>
      <c r="B278" s="114" t="str">
        <f>VLOOKUP(A278,'Overzicht locaties'!C:D,2,0)</f>
        <v>ROC Campusbaan</v>
      </c>
      <c r="C278" s="95" t="s">
        <v>933</v>
      </c>
      <c r="D278" s="6" t="s">
        <v>1377</v>
      </c>
      <c r="E278" s="6"/>
      <c r="F278" s="95" t="s">
        <v>1060</v>
      </c>
      <c r="G278" s="95" t="s">
        <v>293</v>
      </c>
      <c r="H278" s="95">
        <v>3</v>
      </c>
      <c r="I278" s="115" t="str">
        <f t="shared" si="56"/>
        <v>Verkeersruimte / Garderobe / Wachtruimte</v>
      </c>
      <c r="J278" s="95" t="s">
        <v>1578</v>
      </c>
      <c r="K278" s="116">
        <v>3</v>
      </c>
      <c r="L278" s="115" t="str">
        <f t="shared" si="57"/>
        <v>Harde vloer zonder polymeer beschermlaag, met behandeling</v>
      </c>
      <c r="M278" s="118">
        <v>46</v>
      </c>
      <c r="N278" s="117">
        <f t="shared" si="58"/>
        <v>46</v>
      </c>
      <c r="O278" s="149">
        <f t="shared" si="59"/>
        <v>0</v>
      </c>
      <c r="P278" s="119"/>
      <c r="Q278" s="95" t="s">
        <v>87</v>
      </c>
      <c r="R278" s="95"/>
      <c r="S278" s="95"/>
      <c r="T278" s="95"/>
      <c r="U278" s="119"/>
      <c r="V278" s="114" t="str">
        <f t="shared" si="60"/>
        <v>Verkeer</v>
      </c>
      <c r="W278" s="114" t="str">
        <f t="shared" si="61"/>
        <v>AQL 7%</v>
      </c>
      <c r="X278" s="119"/>
      <c r="Y278" s="101">
        <v>100</v>
      </c>
      <c r="Z278" s="119"/>
      <c r="AA278" s="117">
        <f>IF(H278="nio","_",(N278/Y278)*VLOOKUP(Q278,Aanpassing_frequenties,3,0))*VLOOKUP(Q278,Aanpassing_frequenties,4,0)</f>
        <v>94.3</v>
      </c>
      <c r="AB278" s="120">
        <f t="shared" si="62"/>
        <v>0</v>
      </c>
      <c r="AC278" s="119"/>
      <c r="AD278" s="117" t="str">
        <f t="shared" si="63"/>
        <v>_</v>
      </c>
      <c r="AE278" s="120" t="str">
        <f t="shared" si="64"/>
        <v>_</v>
      </c>
      <c r="AF278" s="119"/>
      <c r="AG278" s="117" t="str">
        <f t="shared" si="65"/>
        <v>_</v>
      </c>
      <c r="AH278" s="120" t="str">
        <f t="shared" si="66"/>
        <v>_</v>
      </c>
      <c r="AI278" s="119"/>
      <c r="AJ278" s="117" t="str">
        <f t="shared" si="67"/>
        <v>_</v>
      </c>
      <c r="AK278" s="120" t="str">
        <f t="shared" si="68"/>
        <v>_</v>
      </c>
      <c r="AL278" s="119"/>
      <c r="AM278" s="117">
        <f t="shared" si="69"/>
        <v>94.3</v>
      </c>
      <c r="AN278" s="120">
        <f t="shared" si="70"/>
        <v>0</v>
      </c>
      <c r="AO278" s="119"/>
      <c r="AS278" s="124"/>
    </row>
    <row r="279" spans="1:45">
      <c r="A279" s="7">
        <v>5</v>
      </c>
      <c r="B279" s="114" t="str">
        <f>VLOOKUP(A279,'Overzicht locaties'!C:D,2,0)</f>
        <v>ROC Campusbaan</v>
      </c>
      <c r="C279" s="95" t="s">
        <v>933</v>
      </c>
      <c r="D279" s="6" t="s">
        <v>1378</v>
      </c>
      <c r="E279" s="6"/>
      <c r="F279" s="95" t="s">
        <v>1061</v>
      </c>
      <c r="G279" s="95" t="s">
        <v>293</v>
      </c>
      <c r="H279" s="95">
        <v>3</v>
      </c>
      <c r="I279" s="115" t="str">
        <f t="shared" si="56"/>
        <v>Verkeersruimte / Garderobe / Wachtruimte</v>
      </c>
      <c r="J279" s="95" t="s">
        <v>1578</v>
      </c>
      <c r="K279" s="116">
        <v>3</v>
      </c>
      <c r="L279" s="115" t="str">
        <f t="shared" si="57"/>
        <v>Harde vloer zonder polymeer beschermlaag, met behandeling</v>
      </c>
      <c r="M279" s="118">
        <v>160</v>
      </c>
      <c r="N279" s="117">
        <f t="shared" si="58"/>
        <v>160</v>
      </c>
      <c r="O279" s="149">
        <f t="shared" si="59"/>
        <v>0</v>
      </c>
      <c r="P279" s="119"/>
      <c r="Q279" s="95" t="s">
        <v>87</v>
      </c>
      <c r="R279" s="95"/>
      <c r="S279" s="95"/>
      <c r="T279" s="95"/>
      <c r="U279" s="119"/>
      <c r="V279" s="114" t="str">
        <f t="shared" si="60"/>
        <v>Verkeer</v>
      </c>
      <c r="W279" s="114" t="str">
        <f t="shared" si="61"/>
        <v>AQL 7%</v>
      </c>
      <c r="X279" s="119"/>
      <c r="Y279" s="101">
        <v>100</v>
      </c>
      <c r="Z279" s="119"/>
      <c r="AA279" s="117">
        <f>IF(H279="nio","_",(N279/Y279)*VLOOKUP(Q279,Aanpassing_frequenties,3,0))*VLOOKUP(Q279,Aanpassing_frequenties,4,0)</f>
        <v>328</v>
      </c>
      <c r="AB279" s="120">
        <f t="shared" si="62"/>
        <v>0</v>
      </c>
      <c r="AC279" s="119"/>
      <c r="AD279" s="117" t="str">
        <f t="shared" si="63"/>
        <v>_</v>
      </c>
      <c r="AE279" s="120" t="str">
        <f t="shared" si="64"/>
        <v>_</v>
      </c>
      <c r="AF279" s="119"/>
      <c r="AG279" s="117" t="str">
        <f t="shared" si="65"/>
        <v>_</v>
      </c>
      <c r="AH279" s="120" t="str">
        <f t="shared" si="66"/>
        <v>_</v>
      </c>
      <c r="AI279" s="119"/>
      <c r="AJ279" s="117" t="str">
        <f t="shared" si="67"/>
        <v>_</v>
      </c>
      <c r="AK279" s="120" t="str">
        <f t="shared" si="68"/>
        <v>_</v>
      </c>
      <c r="AL279" s="119"/>
      <c r="AM279" s="117">
        <f t="shared" si="69"/>
        <v>328</v>
      </c>
      <c r="AN279" s="120">
        <f t="shared" si="70"/>
        <v>0</v>
      </c>
      <c r="AO279" s="119"/>
      <c r="AS279" s="124"/>
    </row>
    <row r="280" spans="1:45">
      <c r="A280" s="7">
        <v>5</v>
      </c>
      <c r="B280" s="114" t="str">
        <f>VLOOKUP(A280,'Overzicht locaties'!C:D,2,0)</f>
        <v>ROC Campusbaan</v>
      </c>
      <c r="C280" s="95" t="s">
        <v>933</v>
      </c>
      <c r="D280" s="6" t="s">
        <v>1379</v>
      </c>
      <c r="E280" s="6"/>
      <c r="F280" s="95" t="s">
        <v>1062</v>
      </c>
      <c r="G280" s="95" t="s">
        <v>294</v>
      </c>
      <c r="H280" s="95">
        <v>6</v>
      </c>
      <c r="I280" s="115" t="str">
        <f t="shared" si="56"/>
        <v>Leslokalen theorie</v>
      </c>
      <c r="J280" s="95" t="s">
        <v>1580</v>
      </c>
      <c r="K280" s="116">
        <v>4</v>
      </c>
      <c r="L280" s="115" t="str">
        <f t="shared" si="57"/>
        <v>Tapijt</v>
      </c>
      <c r="M280" s="118">
        <v>176</v>
      </c>
      <c r="N280" s="117">
        <f t="shared" si="58"/>
        <v>176</v>
      </c>
      <c r="O280" s="149">
        <f t="shared" si="59"/>
        <v>0</v>
      </c>
      <c r="P280" s="119"/>
      <c r="Q280" s="95" t="s">
        <v>87</v>
      </c>
      <c r="R280" s="95"/>
      <c r="S280" s="95"/>
      <c r="T280" s="95"/>
      <c r="U280" s="119"/>
      <c r="V280" s="114" t="str">
        <f t="shared" si="60"/>
        <v>Les</v>
      </c>
      <c r="W280" s="114" t="str">
        <f t="shared" si="61"/>
        <v>AQL 7%</v>
      </c>
      <c r="X280" s="119"/>
      <c r="Y280" s="101">
        <v>100</v>
      </c>
      <c r="Z280" s="119"/>
      <c r="AA280" s="117">
        <f>IF(H280="nio","_",(N280/Y280)*VLOOKUP(Q280,Aanpassing_frequenties,3,0))*VLOOKUP(Q280,Aanpassing_frequenties,4,0)</f>
        <v>360.8</v>
      </c>
      <c r="AB280" s="120">
        <f t="shared" si="62"/>
        <v>0</v>
      </c>
      <c r="AC280" s="119"/>
      <c r="AD280" s="117" t="str">
        <f t="shared" si="63"/>
        <v>_</v>
      </c>
      <c r="AE280" s="120" t="str">
        <f t="shared" si="64"/>
        <v>_</v>
      </c>
      <c r="AF280" s="119"/>
      <c r="AG280" s="117" t="str">
        <f t="shared" si="65"/>
        <v>_</v>
      </c>
      <c r="AH280" s="120" t="str">
        <f t="shared" si="66"/>
        <v>_</v>
      </c>
      <c r="AI280" s="119"/>
      <c r="AJ280" s="117" t="str">
        <f t="shared" si="67"/>
        <v>_</v>
      </c>
      <c r="AK280" s="120" t="str">
        <f t="shared" si="68"/>
        <v>_</v>
      </c>
      <c r="AL280" s="119"/>
      <c r="AM280" s="117">
        <f t="shared" si="69"/>
        <v>360.8</v>
      </c>
      <c r="AN280" s="120">
        <f t="shared" si="70"/>
        <v>0</v>
      </c>
      <c r="AO280" s="119"/>
      <c r="AS280" s="124"/>
    </row>
    <row r="281" spans="1:45">
      <c r="A281" s="7">
        <v>5</v>
      </c>
      <c r="B281" s="114" t="str">
        <f>VLOOKUP(A281,'Overzicht locaties'!C:D,2,0)</f>
        <v>ROC Campusbaan</v>
      </c>
      <c r="C281" s="95" t="s">
        <v>933</v>
      </c>
      <c r="D281" s="6" t="s">
        <v>1380</v>
      </c>
      <c r="E281" s="6"/>
      <c r="F281" s="95" t="s">
        <v>1063</v>
      </c>
      <c r="G281" s="95" t="s">
        <v>293</v>
      </c>
      <c r="H281" s="95">
        <v>3</v>
      </c>
      <c r="I281" s="115" t="str">
        <f t="shared" si="56"/>
        <v>Verkeersruimte / Garderobe / Wachtruimte</v>
      </c>
      <c r="J281" s="95" t="s">
        <v>1578</v>
      </c>
      <c r="K281" s="116">
        <v>3</v>
      </c>
      <c r="L281" s="115" t="str">
        <f t="shared" si="57"/>
        <v>Harde vloer zonder polymeer beschermlaag, met behandeling</v>
      </c>
      <c r="M281" s="118">
        <v>48</v>
      </c>
      <c r="N281" s="117">
        <f t="shared" si="58"/>
        <v>48</v>
      </c>
      <c r="O281" s="149">
        <f t="shared" si="59"/>
        <v>0</v>
      </c>
      <c r="P281" s="119"/>
      <c r="Q281" s="95" t="s">
        <v>87</v>
      </c>
      <c r="R281" s="95"/>
      <c r="S281" s="95"/>
      <c r="T281" s="95"/>
      <c r="U281" s="119"/>
      <c r="V281" s="114" t="str">
        <f t="shared" si="60"/>
        <v>Verkeer</v>
      </c>
      <c r="W281" s="114" t="str">
        <f t="shared" si="61"/>
        <v>AQL 7%</v>
      </c>
      <c r="X281" s="119"/>
      <c r="Y281" s="101">
        <v>100</v>
      </c>
      <c r="Z281" s="119"/>
      <c r="AA281" s="117">
        <f>IF(H281="nio","_",(N281/Y281)*VLOOKUP(Q281,Aanpassing_frequenties,3,0))*VLOOKUP(Q281,Aanpassing_frequenties,4,0)</f>
        <v>98.399999999999991</v>
      </c>
      <c r="AB281" s="120">
        <f t="shared" si="62"/>
        <v>0</v>
      </c>
      <c r="AC281" s="119"/>
      <c r="AD281" s="117" t="str">
        <f t="shared" si="63"/>
        <v>_</v>
      </c>
      <c r="AE281" s="120" t="str">
        <f t="shared" si="64"/>
        <v>_</v>
      </c>
      <c r="AF281" s="119"/>
      <c r="AG281" s="117" t="str">
        <f t="shared" si="65"/>
        <v>_</v>
      </c>
      <c r="AH281" s="120" t="str">
        <f t="shared" si="66"/>
        <v>_</v>
      </c>
      <c r="AI281" s="119"/>
      <c r="AJ281" s="117" t="str">
        <f t="shared" si="67"/>
        <v>_</v>
      </c>
      <c r="AK281" s="120" t="str">
        <f t="shared" si="68"/>
        <v>_</v>
      </c>
      <c r="AL281" s="119"/>
      <c r="AM281" s="117">
        <f t="shared" si="69"/>
        <v>98.399999999999991</v>
      </c>
      <c r="AN281" s="120">
        <f t="shared" si="70"/>
        <v>0</v>
      </c>
      <c r="AO281" s="119"/>
      <c r="AS281" s="124"/>
    </row>
    <row r="282" spans="1:45">
      <c r="A282" s="7">
        <v>5</v>
      </c>
      <c r="B282" s="114" t="str">
        <f>VLOOKUP(A282,'Overzicht locaties'!C:D,2,0)</f>
        <v>ROC Campusbaan</v>
      </c>
      <c r="C282" s="95" t="s">
        <v>933</v>
      </c>
      <c r="D282" s="6" t="s">
        <v>1381</v>
      </c>
      <c r="E282" s="6"/>
      <c r="F282" s="95" t="s">
        <v>1064</v>
      </c>
      <c r="G282" s="95" t="s">
        <v>293</v>
      </c>
      <c r="H282" s="95">
        <v>3</v>
      </c>
      <c r="I282" s="115" t="str">
        <f t="shared" si="56"/>
        <v>Verkeersruimte / Garderobe / Wachtruimte</v>
      </c>
      <c r="J282" s="95" t="s">
        <v>1578</v>
      </c>
      <c r="K282" s="116">
        <v>3</v>
      </c>
      <c r="L282" s="115" t="str">
        <f t="shared" si="57"/>
        <v>Harde vloer zonder polymeer beschermlaag, met behandeling</v>
      </c>
      <c r="M282" s="118">
        <v>20</v>
      </c>
      <c r="N282" s="117">
        <f t="shared" si="58"/>
        <v>20</v>
      </c>
      <c r="O282" s="149">
        <f t="shared" si="59"/>
        <v>0</v>
      </c>
      <c r="P282" s="119"/>
      <c r="Q282" s="95" t="s">
        <v>87</v>
      </c>
      <c r="R282" s="95"/>
      <c r="S282" s="95"/>
      <c r="T282" s="95"/>
      <c r="U282" s="119"/>
      <c r="V282" s="114" t="str">
        <f t="shared" si="60"/>
        <v>Verkeer</v>
      </c>
      <c r="W282" s="114" t="str">
        <f t="shared" si="61"/>
        <v>AQL 7%</v>
      </c>
      <c r="X282" s="119"/>
      <c r="Y282" s="101">
        <v>100</v>
      </c>
      <c r="Z282" s="119"/>
      <c r="AA282" s="117">
        <f>IF(H282="nio","_",(N282/Y282)*VLOOKUP(Q282,Aanpassing_frequenties,3,0))*VLOOKUP(Q282,Aanpassing_frequenties,4,0)</f>
        <v>41</v>
      </c>
      <c r="AB282" s="120">
        <f t="shared" si="62"/>
        <v>0</v>
      </c>
      <c r="AC282" s="119"/>
      <c r="AD282" s="117" t="str">
        <f t="shared" si="63"/>
        <v>_</v>
      </c>
      <c r="AE282" s="120" t="str">
        <f t="shared" si="64"/>
        <v>_</v>
      </c>
      <c r="AF282" s="119"/>
      <c r="AG282" s="117" t="str">
        <f t="shared" si="65"/>
        <v>_</v>
      </c>
      <c r="AH282" s="120" t="str">
        <f t="shared" si="66"/>
        <v>_</v>
      </c>
      <c r="AI282" s="119"/>
      <c r="AJ282" s="117" t="str">
        <f t="shared" si="67"/>
        <v>_</v>
      </c>
      <c r="AK282" s="120" t="str">
        <f t="shared" si="68"/>
        <v>_</v>
      </c>
      <c r="AL282" s="119"/>
      <c r="AM282" s="117">
        <f t="shared" si="69"/>
        <v>41</v>
      </c>
      <c r="AN282" s="120">
        <f t="shared" si="70"/>
        <v>0</v>
      </c>
      <c r="AO282" s="119"/>
      <c r="AS282" s="124"/>
    </row>
    <row r="283" spans="1:45">
      <c r="A283" s="7">
        <v>5</v>
      </c>
      <c r="B283" s="114" t="str">
        <f>VLOOKUP(A283,'Overzicht locaties'!C:D,2,0)</f>
        <v>ROC Campusbaan</v>
      </c>
      <c r="C283" s="95" t="s">
        <v>933</v>
      </c>
      <c r="D283" s="6" t="s">
        <v>1382</v>
      </c>
      <c r="E283" s="6"/>
      <c r="F283" s="95" t="s">
        <v>1037</v>
      </c>
      <c r="G283" s="95" t="s">
        <v>294</v>
      </c>
      <c r="H283" s="95">
        <v>6</v>
      </c>
      <c r="I283" s="115" t="str">
        <f t="shared" si="56"/>
        <v>Leslokalen theorie</v>
      </c>
      <c r="J283" s="95" t="s">
        <v>1577</v>
      </c>
      <c r="K283" s="116">
        <v>3</v>
      </c>
      <c r="L283" s="115" t="str">
        <f t="shared" si="57"/>
        <v>Harde vloer zonder polymeer beschermlaag, met behandeling</v>
      </c>
      <c r="M283" s="118">
        <v>76.900000000000006</v>
      </c>
      <c r="N283" s="117">
        <f t="shared" si="58"/>
        <v>76.900000000000006</v>
      </c>
      <c r="O283" s="149">
        <f t="shared" si="59"/>
        <v>0</v>
      </c>
      <c r="P283" s="119"/>
      <c r="Q283" s="95" t="s">
        <v>87</v>
      </c>
      <c r="R283" s="95"/>
      <c r="S283" s="95"/>
      <c r="T283" s="95"/>
      <c r="U283" s="119"/>
      <c r="V283" s="114" t="str">
        <f t="shared" si="60"/>
        <v>Les</v>
      </c>
      <c r="W283" s="114" t="str">
        <f t="shared" si="61"/>
        <v>AQL 7%</v>
      </c>
      <c r="X283" s="119"/>
      <c r="Y283" s="101">
        <v>100</v>
      </c>
      <c r="Z283" s="119"/>
      <c r="AA283" s="117">
        <f>IF(H283="nio","_",(N283/Y283)*VLOOKUP(Q283,Aanpassing_frequenties,3,0))*VLOOKUP(Q283,Aanpassing_frequenties,4,0)</f>
        <v>157.64500000000001</v>
      </c>
      <c r="AB283" s="120">
        <f t="shared" si="62"/>
        <v>0</v>
      </c>
      <c r="AC283" s="119"/>
      <c r="AD283" s="117" t="str">
        <f t="shared" si="63"/>
        <v>_</v>
      </c>
      <c r="AE283" s="120" t="str">
        <f t="shared" si="64"/>
        <v>_</v>
      </c>
      <c r="AF283" s="119"/>
      <c r="AG283" s="117" t="str">
        <f t="shared" si="65"/>
        <v>_</v>
      </c>
      <c r="AH283" s="120" t="str">
        <f t="shared" si="66"/>
        <v>_</v>
      </c>
      <c r="AI283" s="119"/>
      <c r="AJ283" s="117" t="str">
        <f t="shared" si="67"/>
        <v>_</v>
      </c>
      <c r="AK283" s="120" t="str">
        <f t="shared" si="68"/>
        <v>_</v>
      </c>
      <c r="AL283" s="119"/>
      <c r="AM283" s="117">
        <f t="shared" si="69"/>
        <v>157.64500000000001</v>
      </c>
      <c r="AN283" s="120">
        <f t="shared" si="70"/>
        <v>0</v>
      </c>
      <c r="AO283" s="119"/>
      <c r="AS283" s="124"/>
    </row>
    <row r="284" spans="1:45">
      <c r="A284" s="7">
        <v>5</v>
      </c>
      <c r="B284" s="114" t="str">
        <f>VLOOKUP(A284,'Overzicht locaties'!C:D,2,0)</f>
        <v>ROC Campusbaan</v>
      </c>
      <c r="C284" s="95" t="s">
        <v>933</v>
      </c>
      <c r="D284" s="6" t="s">
        <v>1383</v>
      </c>
      <c r="E284" s="6"/>
      <c r="F284" s="95" t="s">
        <v>1065</v>
      </c>
      <c r="G284" s="95" t="s">
        <v>294</v>
      </c>
      <c r="H284" s="95">
        <v>7</v>
      </c>
      <c r="I284" s="115" t="str">
        <f t="shared" si="56"/>
        <v>Leslokalen praktijk</v>
      </c>
      <c r="J284" s="95" t="s">
        <v>1577</v>
      </c>
      <c r="K284" s="116">
        <v>3</v>
      </c>
      <c r="L284" s="115" t="str">
        <f t="shared" si="57"/>
        <v>Harde vloer zonder polymeer beschermlaag, met behandeling</v>
      </c>
      <c r="M284" s="118">
        <v>94.7</v>
      </c>
      <c r="N284" s="117">
        <f t="shared" si="58"/>
        <v>94.7</v>
      </c>
      <c r="O284" s="149">
        <f t="shared" si="59"/>
        <v>0</v>
      </c>
      <c r="P284" s="119"/>
      <c r="Q284" s="95" t="s">
        <v>95</v>
      </c>
      <c r="R284" s="95"/>
      <c r="S284" s="95"/>
      <c r="T284" s="95"/>
      <c r="U284" s="119"/>
      <c r="V284" s="114" t="str">
        <f t="shared" si="60"/>
        <v>Les</v>
      </c>
      <c r="W284" s="114" t="str">
        <f t="shared" si="61"/>
        <v>AQL 7%</v>
      </c>
      <c r="X284" s="119"/>
      <c r="Y284" s="101">
        <v>100</v>
      </c>
      <c r="Z284" s="119"/>
      <c r="AA284" s="117">
        <f>IF(H284="nio","_",(N284/Y284)*VLOOKUP(Q284,Aanpassing_frequenties,3,0))*VLOOKUP(Q284,Aanpassing_frequenties,4,0)</f>
        <v>38.827000000000005</v>
      </c>
      <c r="AB284" s="120">
        <f t="shared" si="62"/>
        <v>0</v>
      </c>
      <c r="AC284" s="119"/>
      <c r="AD284" s="117" t="str">
        <f t="shared" si="63"/>
        <v>_</v>
      </c>
      <c r="AE284" s="120" t="str">
        <f t="shared" si="64"/>
        <v>_</v>
      </c>
      <c r="AF284" s="119"/>
      <c r="AG284" s="117" t="str">
        <f t="shared" si="65"/>
        <v>_</v>
      </c>
      <c r="AH284" s="120" t="str">
        <f t="shared" si="66"/>
        <v>_</v>
      </c>
      <c r="AI284" s="119"/>
      <c r="AJ284" s="117" t="str">
        <f t="shared" si="67"/>
        <v>_</v>
      </c>
      <c r="AK284" s="120" t="str">
        <f t="shared" si="68"/>
        <v>_</v>
      </c>
      <c r="AL284" s="119"/>
      <c r="AM284" s="117">
        <f t="shared" si="69"/>
        <v>38.827000000000005</v>
      </c>
      <c r="AN284" s="120">
        <f t="shared" si="70"/>
        <v>0</v>
      </c>
      <c r="AO284" s="119"/>
      <c r="AS284" s="124"/>
    </row>
    <row r="285" spans="1:45">
      <c r="A285" s="7">
        <v>5</v>
      </c>
      <c r="B285" s="114" t="str">
        <f>VLOOKUP(A285,'Overzicht locaties'!C:D,2,0)</f>
        <v>ROC Campusbaan</v>
      </c>
      <c r="C285" s="95" t="s">
        <v>933</v>
      </c>
      <c r="D285" s="6" t="s">
        <v>1384</v>
      </c>
      <c r="E285" s="6"/>
      <c r="F285" s="95" t="s">
        <v>1065</v>
      </c>
      <c r="G285" s="95" t="s">
        <v>294</v>
      </c>
      <c r="H285" s="95">
        <v>7</v>
      </c>
      <c r="I285" s="115" t="str">
        <f t="shared" si="56"/>
        <v>Leslokalen praktijk</v>
      </c>
      <c r="J285" s="95" t="s">
        <v>1577</v>
      </c>
      <c r="K285" s="116">
        <v>3</v>
      </c>
      <c r="L285" s="115" t="str">
        <f t="shared" si="57"/>
        <v>Harde vloer zonder polymeer beschermlaag, met behandeling</v>
      </c>
      <c r="M285" s="118">
        <v>69.7</v>
      </c>
      <c r="N285" s="117">
        <f t="shared" si="58"/>
        <v>69.7</v>
      </c>
      <c r="O285" s="149">
        <f t="shared" si="59"/>
        <v>0</v>
      </c>
      <c r="P285" s="119"/>
      <c r="Q285" s="95" t="s">
        <v>95</v>
      </c>
      <c r="R285" s="95"/>
      <c r="S285" s="95"/>
      <c r="T285" s="95"/>
      <c r="U285" s="119"/>
      <c r="V285" s="114" t="str">
        <f t="shared" si="60"/>
        <v>Les</v>
      </c>
      <c r="W285" s="114" t="str">
        <f t="shared" si="61"/>
        <v>AQL 7%</v>
      </c>
      <c r="X285" s="119"/>
      <c r="Y285" s="101">
        <v>100</v>
      </c>
      <c r="Z285" s="119"/>
      <c r="AA285" s="117">
        <f>IF(H285="nio","_",(N285/Y285)*VLOOKUP(Q285,Aanpassing_frequenties,3,0))*VLOOKUP(Q285,Aanpassing_frequenties,4,0)</f>
        <v>28.577000000000002</v>
      </c>
      <c r="AB285" s="120">
        <f t="shared" si="62"/>
        <v>0</v>
      </c>
      <c r="AC285" s="119"/>
      <c r="AD285" s="117" t="str">
        <f t="shared" si="63"/>
        <v>_</v>
      </c>
      <c r="AE285" s="120" t="str">
        <f t="shared" si="64"/>
        <v>_</v>
      </c>
      <c r="AF285" s="119"/>
      <c r="AG285" s="117" t="str">
        <f t="shared" si="65"/>
        <v>_</v>
      </c>
      <c r="AH285" s="120" t="str">
        <f t="shared" si="66"/>
        <v>_</v>
      </c>
      <c r="AI285" s="119"/>
      <c r="AJ285" s="117" t="str">
        <f t="shared" si="67"/>
        <v>_</v>
      </c>
      <c r="AK285" s="120" t="str">
        <f t="shared" si="68"/>
        <v>_</v>
      </c>
      <c r="AL285" s="119"/>
      <c r="AM285" s="117">
        <f t="shared" si="69"/>
        <v>28.577000000000002</v>
      </c>
      <c r="AN285" s="120">
        <f t="shared" si="70"/>
        <v>0</v>
      </c>
      <c r="AO285" s="119"/>
      <c r="AS285" s="124"/>
    </row>
    <row r="286" spans="1:45">
      <c r="A286" s="7">
        <v>5</v>
      </c>
      <c r="B286" s="114" t="str">
        <f>VLOOKUP(A286,'Overzicht locaties'!C:D,2,0)</f>
        <v>ROC Campusbaan</v>
      </c>
      <c r="C286" s="95" t="s">
        <v>933</v>
      </c>
      <c r="D286" s="6" t="s">
        <v>1385</v>
      </c>
      <c r="E286" s="6"/>
      <c r="F286" s="95" t="s">
        <v>1039</v>
      </c>
      <c r="G286" s="95" t="s">
        <v>294</v>
      </c>
      <c r="H286" s="95">
        <v>6</v>
      </c>
      <c r="I286" s="115" t="str">
        <f t="shared" si="56"/>
        <v>Leslokalen theorie</v>
      </c>
      <c r="J286" s="95" t="s">
        <v>1577</v>
      </c>
      <c r="K286" s="116">
        <v>3</v>
      </c>
      <c r="L286" s="115" t="str">
        <f t="shared" si="57"/>
        <v>Harde vloer zonder polymeer beschermlaag, met behandeling</v>
      </c>
      <c r="M286" s="118">
        <v>16.5</v>
      </c>
      <c r="N286" s="117">
        <f t="shared" si="58"/>
        <v>16.5</v>
      </c>
      <c r="O286" s="149">
        <f t="shared" si="59"/>
        <v>0</v>
      </c>
      <c r="P286" s="119"/>
      <c r="Q286" s="95" t="s">
        <v>87</v>
      </c>
      <c r="R286" s="95"/>
      <c r="S286" s="95"/>
      <c r="T286" s="95"/>
      <c r="U286" s="119"/>
      <c r="V286" s="114" t="str">
        <f t="shared" si="60"/>
        <v>Les</v>
      </c>
      <c r="W286" s="114" t="str">
        <f t="shared" si="61"/>
        <v>AQL 7%</v>
      </c>
      <c r="X286" s="119"/>
      <c r="Y286" s="101">
        <v>100</v>
      </c>
      <c r="Z286" s="119"/>
      <c r="AA286" s="117">
        <f>IF(H286="nio","_",(N286/Y286)*VLOOKUP(Q286,Aanpassing_frequenties,3,0))*VLOOKUP(Q286,Aanpassing_frequenties,4,0)</f>
        <v>33.825000000000003</v>
      </c>
      <c r="AB286" s="120">
        <f t="shared" si="62"/>
        <v>0</v>
      </c>
      <c r="AC286" s="119"/>
      <c r="AD286" s="117" t="str">
        <f t="shared" si="63"/>
        <v>_</v>
      </c>
      <c r="AE286" s="120" t="str">
        <f t="shared" si="64"/>
        <v>_</v>
      </c>
      <c r="AF286" s="119"/>
      <c r="AG286" s="117" t="str">
        <f t="shared" si="65"/>
        <v>_</v>
      </c>
      <c r="AH286" s="120" t="str">
        <f t="shared" si="66"/>
        <v>_</v>
      </c>
      <c r="AI286" s="119"/>
      <c r="AJ286" s="117" t="str">
        <f t="shared" si="67"/>
        <v>_</v>
      </c>
      <c r="AK286" s="120" t="str">
        <f t="shared" si="68"/>
        <v>_</v>
      </c>
      <c r="AL286" s="119"/>
      <c r="AM286" s="117">
        <f t="shared" si="69"/>
        <v>33.825000000000003</v>
      </c>
      <c r="AN286" s="120">
        <f t="shared" si="70"/>
        <v>0</v>
      </c>
      <c r="AO286" s="119"/>
      <c r="AS286" s="124"/>
    </row>
    <row r="287" spans="1:45">
      <c r="A287" s="7">
        <v>5</v>
      </c>
      <c r="B287" s="114" t="str">
        <f>VLOOKUP(A287,'Overzicht locaties'!C:D,2,0)</f>
        <v>ROC Campusbaan</v>
      </c>
      <c r="C287" s="95" t="s">
        <v>933</v>
      </c>
      <c r="D287" s="6" t="s">
        <v>1386</v>
      </c>
      <c r="E287" s="6"/>
      <c r="F287" s="95" t="s">
        <v>1066</v>
      </c>
      <c r="G287" s="95" t="s">
        <v>693</v>
      </c>
      <c r="H287" s="95" t="s">
        <v>72</v>
      </c>
      <c r="I287" s="115" t="str">
        <f t="shared" si="56"/>
        <v>niet in onderhoud</v>
      </c>
      <c r="J287" s="95" t="s">
        <v>1578</v>
      </c>
      <c r="K287" s="116">
        <v>3</v>
      </c>
      <c r="L287" s="115" t="str">
        <f t="shared" si="57"/>
        <v>Harde vloer zonder polymeer beschermlaag, met behandeling</v>
      </c>
      <c r="M287" s="118">
        <v>24</v>
      </c>
      <c r="N287" s="117">
        <f t="shared" si="58"/>
        <v>0</v>
      </c>
      <c r="O287" s="149">
        <f t="shared" si="59"/>
        <v>24</v>
      </c>
      <c r="P287" s="119"/>
      <c r="Q287" s="95" t="s">
        <v>87</v>
      </c>
      <c r="R287" s="95"/>
      <c r="S287" s="95"/>
      <c r="T287" s="95"/>
      <c r="U287" s="119"/>
      <c r="V287" s="114" t="str">
        <f t="shared" si="60"/>
        <v>_</v>
      </c>
      <c r="W287" s="114" t="str">
        <f t="shared" si="61"/>
        <v>_</v>
      </c>
      <c r="X287" s="119"/>
      <c r="Y287" s="101">
        <v>100</v>
      </c>
      <c r="Z287" s="119"/>
      <c r="AA287" s="117" t="e">
        <f>IF(H287="nio","_",(N287/Y287)*VLOOKUP(Q287,Aanpassing_frequenties,3,0))*VLOOKUP(Q287,Aanpassing_frequenties,4,0)</f>
        <v>#VALUE!</v>
      </c>
      <c r="AB287" s="120" t="str">
        <f t="shared" si="62"/>
        <v>_</v>
      </c>
      <c r="AC287" s="119"/>
      <c r="AD287" s="117" t="str">
        <f t="shared" si="63"/>
        <v>_</v>
      </c>
      <c r="AE287" s="120" t="str">
        <f t="shared" si="64"/>
        <v>_</v>
      </c>
      <c r="AF287" s="119"/>
      <c r="AG287" s="117" t="str">
        <f t="shared" si="65"/>
        <v>_</v>
      </c>
      <c r="AH287" s="120" t="str">
        <f t="shared" si="66"/>
        <v>_</v>
      </c>
      <c r="AI287" s="119"/>
      <c r="AJ287" s="117" t="str">
        <f t="shared" si="67"/>
        <v>_</v>
      </c>
      <c r="AK287" s="120" t="str">
        <f t="shared" si="68"/>
        <v>_</v>
      </c>
      <c r="AL287" s="119"/>
      <c r="AM287" s="117" t="str">
        <f t="shared" si="69"/>
        <v>_</v>
      </c>
      <c r="AN287" s="120" t="str">
        <f t="shared" si="70"/>
        <v>_</v>
      </c>
      <c r="AO287" s="119"/>
      <c r="AS287" s="124"/>
    </row>
    <row r="288" spans="1:45">
      <c r="A288" s="7">
        <v>5</v>
      </c>
      <c r="B288" s="114" t="str">
        <f>VLOOKUP(A288,'Overzicht locaties'!C:D,2,0)</f>
        <v>ROC Campusbaan</v>
      </c>
      <c r="C288" s="95" t="s">
        <v>933</v>
      </c>
      <c r="D288" s="6" t="s">
        <v>1387</v>
      </c>
      <c r="E288" s="6"/>
      <c r="F288" s="95" t="s">
        <v>1067</v>
      </c>
      <c r="G288" s="95" t="s">
        <v>294</v>
      </c>
      <c r="H288" s="95">
        <v>7</v>
      </c>
      <c r="I288" s="115" t="str">
        <f t="shared" si="56"/>
        <v>Leslokalen praktijk</v>
      </c>
      <c r="J288" s="95" t="s">
        <v>1577</v>
      </c>
      <c r="K288" s="116">
        <v>3</v>
      </c>
      <c r="L288" s="115" t="str">
        <f t="shared" si="57"/>
        <v>Harde vloer zonder polymeer beschermlaag, met behandeling</v>
      </c>
      <c r="M288" s="118">
        <v>114.2</v>
      </c>
      <c r="N288" s="117">
        <f t="shared" si="58"/>
        <v>114.2</v>
      </c>
      <c r="O288" s="149">
        <f t="shared" si="59"/>
        <v>0</v>
      </c>
      <c r="P288" s="119"/>
      <c r="Q288" s="95" t="s">
        <v>95</v>
      </c>
      <c r="R288" s="95"/>
      <c r="S288" s="95"/>
      <c r="T288" s="95"/>
      <c r="U288" s="119"/>
      <c r="V288" s="114" t="str">
        <f t="shared" si="60"/>
        <v>Les</v>
      </c>
      <c r="W288" s="114" t="str">
        <f t="shared" si="61"/>
        <v>AQL 7%</v>
      </c>
      <c r="X288" s="119"/>
      <c r="Y288" s="101">
        <v>100</v>
      </c>
      <c r="Z288" s="119"/>
      <c r="AA288" s="117">
        <f>IF(H288="nio","_",(N288/Y288)*VLOOKUP(Q288,Aanpassing_frequenties,3,0))*VLOOKUP(Q288,Aanpassing_frequenties,4,0)</f>
        <v>46.822000000000003</v>
      </c>
      <c r="AB288" s="120">
        <f t="shared" si="62"/>
        <v>0</v>
      </c>
      <c r="AC288" s="119"/>
      <c r="AD288" s="117" t="str">
        <f t="shared" si="63"/>
        <v>_</v>
      </c>
      <c r="AE288" s="120" t="str">
        <f t="shared" si="64"/>
        <v>_</v>
      </c>
      <c r="AF288" s="119"/>
      <c r="AG288" s="117" t="str">
        <f t="shared" si="65"/>
        <v>_</v>
      </c>
      <c r="AH288" s="120" t="str">
        <f t="shared" si="66"/>
        <v>_</v>
      </c>
      <c r="AI288" s="119"/>
      <c r="AJ288" s="117" t="str">
        <f t="shared" si="67"/>
        <v>_</v>
      </c>
      <c r="AK288" s="120" t="str">
        <f t="shared" si="68"/>
        <v>_</v>
      </c>
      <c r="AL288" s="119"/>
      <c r="AM288" s="117">
        <f t="shared" si="69"/>
        <v>46.822000000000003</v>
      </c>
      <c r="AN288" s="120">
        <f t="shared" si="70"/>
        <v>0</v>
      </c>
      <c r="AO288" s="119"/>
      <c r="AS288" s="124"/>
    </row>
    <row r="289" spans="1:45">
      <c r="A289" s="7">
        <v>5</v>
      </c>
      <c r="B289" s="114" t="str">
        <f>VLOOKUP(A289,'Overzicht locaties'!C:D,2,0)</f>
        <v>ROC Campusbaan</v>
      </c>
      <c r="C289" s="95" t="s">
        <v>933</v>
      </c>
      <c r="D289" s="6" t="s">
        <v>1388</v>
      </c>
      <c r="E289" s="6"/>
      <c r="F289" s="95" t="s">
        <v>1068</v>
      </c>
      <c r="G289" s="95" t="s">
        <v>293</v>
      </c>
      <c r="H289" s="95">
        <v>3</v>
      </c>
      <c r="I289" s="115" t="str">
        <f t="shared" si="56"/>
        <v>Verkeersruimte / Garderobe / Wachtruimte</v>
      </c>
      <c r="J289" s="95" t="s">
        <v>1577</v>
      </c>
      <c r="K289" s="116">
        <v>3</v>
      </c>
      <c r="L289" s="115" t="str">
        <f t="shared" si="57"/>
        <v>Harde vloer zonder polymeer beschermlaag, met behandeling</v>
      </c>
      <c r="M289" s="118">
        <v>124</v>
      </c>
      <c r="N289" s="117">
        <f t="shared" si="58"/>
        <v>124</v>
      </c>
      <c r="O289" s="149">
        <f t="shared" si="59"/>
        <v>0</v>
      </c>
      <c r="P289" s="119"/>
      <c r="Q289" s="95" t="s">
        <v>87</v>
      </c>
      <c r="R289" s="95"/>
      <c r="S289" s="95"/>
      <c r="T289" s="95"/>
      <c r="U289" s="119"/>
      <c r="V289" s="114" t="str">
        <f t="shared" si="60"/>
        <v>Verkeer</v>
      </c>
      <c r="W289" s="114" t="str">
        <f t="shared" si="61"/>
        <v>AQL 7%</v>
      </c>
      <c r="X289" s="119"/>
      <c r="Y289" s="101">
        <v>100</v>
      </c>
      <c r="Z289" s="119"/>
      <c r="AA289" s="117">
        <f>IF(H289="nio","_",(N289/Y289)*VLOOKUP(Q289,Aanpassing_frequenties,3,0))*VLOOKUP(Q289,Aanpassing_frequenties,4,0)</f>
        <v>254.2</v>
      </c>
      <c r="AB289" s="120">
        <f t="shared" si="62"/>
        <v>0</v>
      </c>
      <c r="AC289" s="119"/>
      <c r="AD289" s="117" t="str">
        <f t="shared" si="63"/>
        <v>_</v>
      </c>
      <c r="AE289" s="120" t="str">
        <f t="shared" si="64"/>
        <v>_</v>
      </c>
      <c r="AF289" s="119"/>
      <c r="AG289" s="117" t="str">
        <f t="shared" si="65"/>
        <v>_</v>
      </c>
      <c r="AH289" s="120" t="str">
        <f t="shared" si="66"/>
        <v>_</v>
      </c>
      <c r="AI289" s="119"/>
      <c r="AJ289" s="117" t="str">
        <f t="shared" si="67"/>
        <v>_</v>
      </c>
      <c r="AK289" s="120" t="str">
        <f t="shared" si="68"/>
        <v>_</v>
      </c>
      <c r="AL289" s="119"/>
      <c r="AM289" s="117">
        <f t="shared" si="69"/>
        <v>254.2</v>
      </c>
      <c r="AN289" s="120">
        <f t="shared" si="70"/>
        <v>0</v>
      </c>
      <c r="AO289" s="119"/>
      <c r="AS289" s="124"/>
    </row>
    <row r="290" spans="1:45">
      <c r="A290" s="7">
        <v>5</v>
      </c>
      <c r="B290" s="114" t="str">
        <f>VLOOKUP(A290,'Overzicht locaties'!C:D,2,0)</f>
        <v>ROC Campusbaan</v>
      </c>
      <c r="C290" s="95" t="s">
        <v>933</v>
      </c>
      <c r="D290" s="6" t="s">
        <v>1389</v>
      </c>
      <c r="E290" s="6"/>
      <c r="F290" s="95" t="s">
        <v>1069</v>
      </c>
      <c r="G290" s="95" t="s">
        <v>293</v>
      </c>
      <c r="H290" s="95">
        <v>3</v>
      </c>
      <c r="I290" s="115" t="str">
        <f t="shared" si="56"/>
        <v>Verkeersruimte / Garderobe / Wachtruimte</v>
      </c>
      <c r="J290" s="95" t="s">
        <v>1578</v>
      </c>
      <c r="K290" s="116">
        <v>3</v>
      </c>
      <c r="L290" s="115" t="str">
        <f t="shared" si="57"/>
        <v>Harde vloer zonder polymeer beschermlaag, met behandeling</v>
      </c>
      <c r="M290" s="118">
        <v>16</v>
      </c>
      <c r="N290" s="117">
        <f t="shared" si="58"/>
        <v>16</v>
      </c>
      <c r="O290" s="149">
        <f t="shared" si="59"/>
        <v>0</v>
      </c>
      <c r="P290" s="119"/>
      <c r="Q290" s="95" t="s">
        <v>87</v>
      </c>
      <c r="R290" s="95"/>
      <c r="S290" s="95"/>
      <c r="T290" s="95"/>
      <c r="U290" s="119"/>
      <c r="V290" s="114" t="str">
        <f t="shared" si="60"/>
        <v>Verkeer</v>
      </c>
      <c r="W290" s="114" t="str">
        <f t="shared" si="61"/>
        <v>AQL 7%</v>
      </c>
      <c r="X290" s="119"/>
      <c r="Y290" s="101">
        <v>100</v>
      </c>
      <c r="Z290" s="119"/>
      <c r="AA290" s="117">
        <f>IF(H290="nio","_",(N290/Y290)*VLOOKUP(Q290,Aanpassing_frequenties,3,0))*VLOOKUP(Q290,Aanpassing_frequenties,4,0)</f>
        <v>32.799999999999997</v>
      </c>
      <c r="AB290" s="120">
        <f t="shared" si="62"/>
        <v>0</v>
      </c>
      <c r="AC290" s="119"/>
      <c r="AD290" s="117" t="str">
        <f t="shared" si="63"/>
        <v>_</v>
      </c>
      <c r="AE290" s="120" t="str">
        <f t="shared" si="64"/>
        <v>_</v>
      </c>
      <c r="AF290" s="119"/>
      <c r="AG290" s="117" t="str">
        <f t="shared" si="65"/>
        <v>_</v>
      </c>
      <c r="AH290" s="120" t="str">
        <f t="shared" si="66"/>
        <v>_</v>
      </c>
      <c r="AI290" s="119"/>
      <c r="AJ290" s="117" t="str">
        <f t="shared" si="67"/>
        <v>_</v>
      </c>
      <c r="AK290" s="120" t="str">
        <f t="shared" si="68"/>
        <v>_</v>
      </c>
      <c r="AL290" s="119"/>
      <c r="AM290" s="117">
        <f t="shared" si="69"/>
        <v>32.799999999999997</v>
      </c>
      <c r="AN290" s="120">
        <f t="shared" si="70"/>
        <v>0</v>
      </c>
      <c r="AO290" s="119"/>
      <c r="AS290" s="124"/>
    </row>
    <row r="291" spans="1:45">
      <c r="A291" s="7">
        <v>5</v>
      </c>
      <c r="B291" s="114" t="str">
        <f>VLOOKUP(A291,'Overzicht locaties'!C:D,2,0)</f>
        <v>ROC Campusbaan</v>
      </c>
      <c r="C291" s="95" t="s">
        <v>933</v>
      </c>
      <c r="D291" s="6" t="s">
        <v>1390</v>
      </c>
      <c r="E291" s="6"/>
      <c r="F291" s="95" t="s">
        <v>1037</v>
      </c>
      <c r="G291" s="95" t="s">
        <v>294</v>
      </c>
      <c r="H291" s="95">
        <v>6</v>
      </c>
      <c r="I291" s="115" t="str">
        <f t="shared" si="56"/>
        <v>Leslokalen theorie</v>
      </c>
      <c r="J291" s="95" t="s">
        <v>1578</v>
      </c>
      <c r="K291" s="116">
        <v>3</v>
      </c>
      <c r="L291" s="115" t="str">
        <f t="shared" si="57"/>
        <v>Harde vloer zonder polymeer beschermlaag, met behandeling</v>
      </c>
      <c r="M291" s="118">
        <v>33.1</v>
      </c>
      <c r="N291" s="117">
        <f t="shared" si="58"/>
        <v>33.1</v>
      </c>
      <c r="O291" s="149">
        <f t="shared" si="59"/>
        <v>0</v>
      </c>
      <c r="P291" s="119"/>
      <c r="Q291" s="95" t="s">
        <v>87</v>
      </c>
      <c r="R291" s="95"/>
      <c r="S291" s="95"/>
      <c r="T291" s="95"/>
      <c r="U291" s="119"/>
      <c r="V291" s="114" t="str">
        <f t="shared" si="60"/>
        <v>Les</v>
      </c>
      <c r="W291" s="114" t="str">
        <f t="shared" si="61"/>
        <v>AQL 7%</v>
      </c>
      <c r="X291" s="119"/>
      <c r="Y291" s="101">
        <v>100</v>
      </c>
      <c r="Z291" s="119"/>
      <c r="AA291" s="117">
        <f>IF(H291="nio","_",(N291/Y291)*VLOOKUP(Q291,Aanpassing_frequenties,3,0))*VLOOKUP(Q291,Aanpassing_frequenties,4,0)</f>
        <v>67.855000000000004</v>
      </c>
      <c r="AB291" s="120">
        <f t="shared" si="62"/>
        <v>0</v>
      </c>
      <c r="AC291" s="119"/>
      <c r="AD291" s="117" t="str">
        <f t="shared" si="63"/>
        <v>_</v>
      </c>
      <c r="AE291" s="120" t="str">
        <f t="shared" si="64"/>
        <v>_</v>
      </c>
      <c r="AF291" s="119"/>
      <c r="AG291" s="117" t="str">
        <f t="shared" si="65"/>
        <v>_</v>
      </c>
      <c r="AH291" s="120" t="str">
        <f t="shared" si="66"/>
        <v>_</v>
      </c>
      <c r="AI291" s="119"/>
      <c r="AJ291" s="117" t="str">
        <f t="shared" si="67"/>
        <v>_</v>
      </c>
      <c r="AK291" s="120" t="str">
        <f t="shared" si="68"/>
        <v>_</v>
      </c>
      <c r="AL291" s="119"/>
      <c r="AM291" s="117">
        <f t="shared" si="69"/>
        <v>67.855000000000004</v>
      </c>
      <c r="AN291" s="120">
        <f t="shared" si="70"/>
        <v>0</v>
      </c>
      <c r="AO291" s="119"/>
      <c r="AS291" s="124"/>
    </row>
    <row r="292" spans="1:45">
      <c r="A292" s="7">
        <v>5</v>
      </c>
      <c r="B292" s="114" t="str">
        <f>VLOOKUP(A292,'Overzicht locaties'!C:D,2,0)</f>
        <v>ROC Campusbaan</v>
      </c>
      <c r="C292" s="95" t="s">
        <v>933</v>
      </c>
      <c r="D292" s="6" t="s">
        <v>1391</v>
      </c>
      <c r="E292" s="6"/>
      <c r="F292" s="95" t="s">
        <v>1037</v>
      </c>
      <c r="G292" s="95" t="s">
        <v>294</v>
      </c>
      <c r="H292" s="95">
        <v>6</v>
      </c>
      <c r="I292" s="115" t="str">
        <f t="shared" si="56"/>
        <v>Leslokalen theorie</v>
      </c>
      <c r="J292" s="95" t="s">
        <v>1578</v>
      </c>
      <c r="K292" s="116">
        <v>3</v>
      </c>
      <c r="L292" s="115" t="str">
        <f t="shared" si="57"/>
        <v>Harde vloer zonder polymeer beschermlaag, met behandeling</v>
      </c>
      <c r="M292" s="118">
        <v>36.4</v>
      </c>
      <c r="N292" s="117">
        <f t="shared" si="58"/>
        <v>36.4</v>
      </c>
      <c r="O292" s="149">
        <f t="shared" si="59"/>
        <v>0</v>
      </c>
      <c r="P292" s="119"/>
      <c r="Q292" s="95" t="s">
        <v>87</v>
      </c>
      <c r="R292" s="95"/>
      <c r="S292" s="95"/>
      <c r="T292" s="95"/>
      <c r="U292" s="119"/>
      <c r="V292" s="114" t="str">
        <f t="shared" si="60"/>
        <v>Les</v>
      </c>
      <c r="W292" s="114" t="str">
        <f t="shared" si="61"/>
        <v>AQL 7%</v>
      </c>
      <c r="X292" s="119"/>
      <c r="Y292" s="101">
        <v>100</v>
      </c>
      <c r="Z292" s="119"/>
      <c r="AA292" s="117">
        <f>IF(H292="nio","_",(N292/Y292)*VLOOKUP(Q292,Aanpassing_frequenties,3,0))*VLOOKUP(Q292,Aanpassing_frequenties,4,0)</f>
        <v>74.62</v>
      </c>
      <c r="AB292" s="120">
        <f t="shared" si="62"/>
        <v>0</v>
      </c>
      <c r="AC292" s="119"/>
      <c r="AD292" s="117" t="str">
        <f t="shared" si="63"/>
        <v>_</v>
      </c>
      <c r="AE292" s="120" t="str">
        <f t="shared" si="64"/>
        <v>_</v>
      </c>
      <c r="AF292" s="119"/>
      <c r="AG292" s="117" t="str">
        <f t="shared" si="65"/>
        <v>_</v>
      </c>
      <c r="AH292" s="120" t="str">
        <f t="shared" si="66"/>
        <v>_</v>
      </c>
      <c r="AI292" s="119"/>
      <c r="AJ292" s="117" t="str">
        <f t="shared" si="67"/>
        <v>_</v>
      </c>
      <c r="AK292" s="120" t="str">
        <f t="shared" si="68"/>
        <v>_</v>
      </c>
      <c r="AL292" s="119"/>
      <c r="AM292" s="117">
        <f t="shared" si="69"/>
        <v>74.62</v>
      </c>
      <c r="AN292" s="120">
        <f t="shared" si="70"/>
        <v>0</v>
      </c>
      <c r="AO292" s="119"/>
      <c r="AS292" s="124"/>
    </row>
    <row r="293" spans="1:45">
      <c r="A293" s="7">
        <v>5</v>
      </c>
      <c r="B293" s="114" t="str">
        <f>VLOOKUP(A293,'Overzicht locaties'!C:D,2,0)</f>
        <v>ROC Campusbaan</v>
      </c>
      <c r="C293" s="95" t="s">
        <v>933</v>
      </c>
      <c r="D293" s="6" t="s">
        <v>1392</v>
      </c>
      <c r="E293" s="6"/>
      <c r="F293" s="95" t="s">
        <v>1053</v>
      </c>
      <c r="G293" s="95" t="s">
        <v>294</v>
      </c>
      <c r="H293" s="95">
        <v>1</v>
      </c>
      <c r="I293" s="115" t="str">
        <f t="shared" si="56"/>
        <v xml:space="preserve">Kantoorruimte / vergaderruimte </v>
      </c>
      <c r="J293" s="95" t="s">
        <v>1577</v>
      </c>
      <c r="K293" s="116">
        <v>3</v>
      </c>
      <c r="L293" s="115" t="str">
        <f t="shared" si="57"/>
        <v>Harde vloer zonder polymeer beschermlaag, met behandeling</v>
      </c>
      <c r="M293" s="118">
        <v>58</v>
      </c>
      <c r="N293" s="117">
        <f t="shared" si="58"/>
        <v>58</v>
      </c>
      <c r="O293" s="149">
        <f t="shared" si="59"/>
        <v>0</v>
      </c>
      <c r="P293" s="119"/>
      <c r="Q293" s="95" t="s">
        <v>87</v>
      </c>
      <c r="R293" s="95"/>
      <c r="S293" s="95"/>
      <c r="T293" s="95"/>
      <c r="U293" s="119"/>
      <c r="V293" s="114" t="str">
        <f t="shared" si="60"/>
        <v>Bureau</v>
      </c>
      <c r="W293" s="114" t="str">
        <f t="shared" si="61"/>
        <v>AQL 7%</v>
      </c>
      <c r="X293" s="119"/>
      <c r="Y293" s="101">
        <v>100</v>
      </c>
      <c r="Z293" s="119"/>
      <c r="AA293" s="117">
        <f>IF(H293="nio","_",(N293/Y293)*VLOOKUP(Q293,Aanpassing_frequenties,3,0))*VLOOKUP(Q293,Aanpassing_frequenties,4,0)</f>
        <v>118.89999999999999</v>
      </c>
      <c r="AB293" s="120">
        <f t="shared" si="62"/>
        <v>0</v>
      </c>
      <c r="AC293" s="119"/>
      <c r="AD293" s="117" t="str">
        <f t="shared" si="63"/>
        <v>_</v>
      </c>
      <c r="AE293" s="120" t="str">
        <f t="shared" si="64"/>
        <v>_</v>
      </c>
      <c r="AF293" s="119"/>
      <c r="AG293" s="117" t="str">
        <f t="shared" si="65"/>
        <v>_</v>
      </c>
      <c r="AH293" s="120" t="str">
        <f t="shared" si="66"/>
        <v>_</v>
      </c>
      <c r="AI293" s="119"/>
      <c r="AJ293" s="117" t="str">
        <f t="shared" si="67"/>
        <v>_</v>
      </c>
      <c r="AK293" s="120" t="str">
        <f t="shared" si="68"/>
        <v>_</v>
      </c>
      <c r="AL293" s="119"/>
      <c r="AM293" s="117">
        <f t="shared" si="69"/>
        <v>118.89999999999999</v>
      </c>
      <c r="AN293" s="120">
        <f t="shared" si="70"/>
        <v>0</v>
      </c>
      <c r="AO293" s="119"/>
      <c r="AS293" s="124"/>
    </row>
    <row r="294" spans="1:45">
      <c r="A294" s="7">
        <v>5</v>
      </c>
      <c r="B294" s="114" t="str">
        <f>VLOOKUP(A294,'Overzicht locaties'!C:D,2,0)</f>
        <v>ROC Campusbaan</v>
      </c>
      <c r="C294" s="95" t="s">
        <v>933</v>
      </c>
      <c r="D294" s="6" t="s">
        <v>1393</v>
      </c>
      <c r="E294" s="6"/>
      <c r="F294" s="95" t="s">
        <v>1070</v>
      </c>
      <c r="G294" s="95" t="s">
        <v>293</v>
      </c>
      <c r="H294" s="95">
        <v>3</v>
      </c>
      <c r="I294" s="115" t="str">
        <f t="shared" si="56"/>
        <v>Verkeersruimte / Garderobe / Wachtruimte</v>
      </c>
      <c r="J294" s="95" t="s">
        <v>1578</v>
      </c>
      <c r="K294" s="116">
        <v>3</v>
      </c>
      <c r="L294" s="115" t="str">
        <f t="shared" si="57"/>
        <v>Harde vloer zonder polymeer beschermlaag, met behandeling</v>
      </c>
      <c r="M294" s="118">
        <v>51.6</v>
      </c>
      <c r="N294" s="117">
        <f t="shared" si="58"/>
        <v>51.6</v>
      </c>
      <c r="O294" s="149">
        <f t="shared" si="59"/>
        <v>0</v>
      </c>
      <c r="P294" s="119"/>
      <c r="Q294" s="95" t="s">
        <v>87</v>
      </c>
      <c r="R294" s="95"/>
      <c r="S294" s="95"/>
      <c r="T294" s="95"/>
      <c r="U294" s="119"/>
      <c r="V294" s="114" t="str">
        <f t="shared" si="60"/>
        <v>Verkeer</v>
      </c>
      <c r="W294" s="114" t="str">
        <f t="shared" si="61"/>
        <v>AQL 7%</v>
      </c>
      <c r="X294" s="119"/>
      <c r="Y294" s="101">
        <v>100</v>
      </c>
      <c r="Z294" s="119"/>
      <c r="AA294" s="117">
        <f>IF(H294="nio","_",(N294/Y294)*VLOOKUP(Q294,Aanpassing_frequenties,3,0))*VLOOKUP(Q294,Aanpassing_frequenties,4,0)</f>
        <v>105.78</v>
      </c>
      <c r="AB294" s="120">
        <f t="shared" si="62"/>
        <v>0</v>
      </c>
      <c r="AC294" s="119"/>
      <c r="AD294" s="117" t="str">
        <f t="shared" si="63"/>
        <v>_</v>
      </c>
      <c r="AE294" s="120" t="str">
        <f t="shared" si="64"/>
        <v>_</v>
      </c>
      <c r="AF294" s="119"/>
      <c r="AG294" s="117" t="str">
        <f t="shared" si="65"/>
        <v>_</v>
      </c>
      <c r="AH294" s="120" t="str">
        <f t="shared" si="66"/>
        <v>_</v>
      </c>
      <c r="AI294" s="119"/>
      <c r="AJ294" s="117" t="str">
        <f t="shared" si="67"/>
        <v>_</v>
      </c>
      <c r="AK294" s="120" t="str">
        <f t="shared" si="68"/>
        <v>_</v>
      </c>
      <c r="AL294" s="119"/>
      <c r="AM294" s="117">
        <f t="shared" si="69"/>
        <v>105.78</v>
      </c>
      <c r="AN294" s="120">
        <f t="shared" si="70"/>
        <v>0</v>
      </c>
      <c r="AO294" s="119"/>
      <c r="AS294" s="124"/>
    </row>
    <row r="295" spans="1:45">
      <c r="A295" s="7">
        <v>5</v>
      </c>
      <c r="B295" s="114" t="str">
        <f>VLOOKUP(A295,'Overzicht locaties'!C:D,2,0)</f>
        <v>ROC Campusbaan</v>
      </c>
      <c r="C295" s="95" t="s">
        <v>934</v>
      </c>
      <c r="D295" s="6" t="s">
        <v>1394</v>
      </c>
      <c r="E295" s="6"/>
      <c r="F295" s="95" t="s">
        <v>1037</v>
      </c>
      <c r="G295" s="95" t="s">
        <v>294</v>
      </c>
      <c r="H295" s="95">
        <v>6</v>
      </c>
      <c r="I295" s="115" t="str">
        <f t="shared" si="56"/>
        <v>Leslokalen theorie</v>
      </c>
      <c r="J295" s="95" t="s">
        <v>1580</v>
      </c>
      <c r="K295" s="116">
        <v>4</v>
      </c>
      <c r="L295" s="115" t="str">
        <f t="shared" si="57"/>
        <v>Tapijt</v>
      </c>
      <c r="M295" s="118">
        <v>52.2</v>
      </c>
      <c r="N295" s="117">
        <f t="shared" si="58"/>
        <v>52.2</v>
      </c>
      <c r="O295" s="149">
        <f t="shared" si="59"/>
        <v>0</v>
      </c>
      <c r="P295" s="119"/>
      <c r="Q295" s="95" t="s">
        <v>87</v>
      </c>
      <c r="R295" s="95"/>
      <c r="S295" s="95"/>
      <c r="T295" s="95"/>
      <c r="U295" s="119"/>
      <c r="V295" s="114" t="str">
        <f t="shared" si="60"/>
        <v>Les</v>
      </c>
      <c r="W295" s="114" t="str">
        <f t="shared" si="61"/>
        <v>AQL 7%</v>
      </c>
      <c r="X295" s="119"/>
      <c r="Y295" s="101">
        <v>100</v>
      </c>
      <c r="Z295" s="119"/>
      <c r="AA295" s="117">
        <f>IF(H295="nio","_",(N295/Y295)*VLOOKUP(Q295,Aanpassing_frequenties,3,0))*VLOOKUP(Q295,Aanpassing_frequenties,4,0)</f>
        <v>107.01</v>
      </c>
      <c r="AB295" s="120">
        <f t="shared" si="62"/>
        <v>0</v>
      </c>
      <c r="AC295" s="119"/>
      <c r="AD295" s="117" t="str">
        <f t="shared" si="63"/>
        <v>_</v>
      </c>
      <c r="AE295" s="120" t="str">
        <f t="shared" si="64"/>
        <v>_</v>
      </c>
      <c r="AF295" s="119"/>
      <c r="AG295" s="117" t="str">
        <f t="shared" si="65"/>
        <v>_</v>
      </c>
      <c r="AH295" s="120" t="str">
        <f t="shared" si="66"/>
        <v>_</v>
      </c>
      <c r="AI295" s="119"/>
      <c r="AJ295" s="117" t="str">
        <f t="shared" si="67"/>
        <v>_</v>
      </c>
      <c r="AK295" s="120" t="str">
        <f t="shared" si="68"/>
        <v>_</v>
      </c>
      <c r="AL295" s="119"/>
      <c r="AM295" s="117">
        <f t="shared" si="69"/>
        <v>107.01</v>
      </c>
      <c r="AN295" s="120">
        <f t="shared" si="70"/>
        <v>0</v>
      </c>
      <c r="AO295" s="119"/>
      <c r="AS295" s="124"/>
    </row>
    <row r="296" spans="1:45">
      <c r="A296" s="7">
        <v>5</v>
      </c>
      <c r="B296" s="114" t="str">
        <f>VLOOKUP(A296,'Overzicht locaties'!C:D,2,0)</f>
        <v>ROC Campusbaan</v>
      </c>
      <c r="C296" s="95" t="s">
        <v>934</v>
      </c>
      <c r="D296" s="6" t="s">
        <v>1395</v>
      </c>
      <c r="E296" s="6"/>
      <c r="F296" s="95" t="s">
        <v>1037</v>
      </c>
      <c r="G296" s="95" t="s">
        <v>294</v>
      </c>
      <c r="H296" s="95">
        <v>6</v>
      </c>
      <c r="I296" s="115" t="str">
        <f t="shared" si="56"/>
        <v>Leslokalen theorie</v>
      </c>
      <c r="J296" s="95" t="s">
        <v>1580</v>
      </c>
      <c r="K296" s="116">
        <v>4</v>
      </c>
      <c r="L296" s="115" t="str">
        <f t="shared" si="57"/>
        <v>Tapijt</v>
      </c>
      <c r="M296" s="118">
        <v>55.6</v>
      </c>
      <c r="N296" s="117">
        <f t="shared" si="58"/>
        <v>55.6</v>
      </c>
      <c r="O296" s="149">
        <f t="shared" si="59"/>
        <v>0</v>
      </c>
      <c r="P296" s="119"/>
      <c r="Q296" s="95" t="s">
        <v>87</v>
      </c>
      <c r="R296" s="95"/>
      <c r="S296" s="95"/>
      <c r="T296" s="95"/>
      <c r="U296" s="119"/>
      <c r="V296" s="114" t="str">
        <f t="shared" si="60"/>
        <v>Les</v>
      </c>
      <c r="W296" s="114" t="str">
        <f t="shared" si="61"/>
        <v>AQL 7%</v>
      </c>
      <c r="X296" s="119"/>
      <c r="Y296" s="101">
        <v>100</v>
      </c>
      <c r="Z296" s="119"/>
      <c r="AA296" s="117">
        <f>IF(H296="nio","_",(N296/Y296)*VLOOKUP(Q296,Aanpassing_frequenties,3,0))*VLOOKUP(Q296,Aanpassing_frequenties,4,0)</f>
        <v>113.98</v>
      </c>
      <c r="AB296" s="120">
        <f t="shared" si="62"/>
        <v>0</v>
      </c>
      <c r="AC296" s="119"/>
      <c r="AD296" s="117" t="str">
        <f t="shared" si="63"/>
        <v>_</v>
      </c>
      <c r="AE296" s="120" t="str">
        <f t="shared" si="64"/>
        <v>_</v>
      </c>
      <c r="AF296" s="119"/>
      <c r="AG296" s="117" t="str">
        <f t="shared" si="65"/>
        <v>_</v>
      </c>
      <c r="AH296" s="120" t="str">
        <f t="shared" si="66"/>
        <v>_</v>
      </c>
      <c r="AI296" s="119"/>
      <c r="AJ296" s="117" t="str">
        <f t="shared" si="67"/>
        <v>_</v>
      </c>
      <c r="AK296" s="120" t="str">
        <f t="shared" si="68"/>
        <v>_</v>
      </c>
      <c r="AL296" s="119"/>
      <c r="AM296" s="117">
        <f t="shared" si="69"/>
        <v>113.98</v>
      </c>
      <c r="AN296" s="120">
        <f t="shared" si="70"/>
        <v>0</v>
      </c>
      <c r="AO296" s="119"/>
      <c r="AS296" s="124"/>
    </row>
    <row r="297" spans="1:45">
      <c r="A297" s="7">
        <v>5</v>
      </c>
      <c r="B297" s="114" t="str">
        <f>VLOOKUP(A297,'Overzicht locaties'!C:D,2,0)</f>
        <v>ROC Campusbaan</v>
      </c>
      <c r="C297" s="95" t="s">
        <v>934</v>
      </c>
      <c r="D297" s="6" t="s">
        <v>1396</v>
      </c>
      <c r="E297" s="6"/>
      <c r="F297" s="95" t="s">
        <v>1037</v>
      </c>
      <c r="G297" s="95" t="s">
        <v>294</v>
      </c>
      <c r="H297" s="95">
        <v>6</v>
      </c>
      <c r="I297" s="115" t="str">
        <f t="shared" si="56"/>
        <v>Leslokalen theorie</v>
      </c>
      <c r="J297" s="95" t="s">
        <v>1580</v>
      </c>
      <c r="K297" s="116">
        <v>4</v>
      </c>
      <c r="L297" s="115" t="str">
        <f t="shared" si="57"/>
        <v>Tapijt</v>
      </c>
      <c r="M297" s="118">
        <v>54.1</v>
      </c>
      <c r="N297" s="117">
        <f t="shared" si="58"/>
        <v>54.1</v>
      </c>
      <c r="O297" s="149">
        <f t="shared" si="59"/>
        <v>0</v>
      </c>
      <c r="P297" s="119"/>
      <c r="Q297" s="95" t="s">
        <v>87</v>
      </c>
      <c r="R297" s="95"/>
      <c r="S297" s="95"/>
      <c r="T297" s="95"/>
      <c r="U297" s="119"/>
      <c r="V297" s="114" t="str">
        <f t="shared" si="60"/>
        <v>Les</v>
      </c>
      <c r="W297" s="114" t="str">
        <f t="shared" si="61"/>
        <v>AQL 7%</v>
      </c>
      <c r="X297" s="119"/>
      <c r="Y297" s="101">
        <v>100</v>
      </c>
      <c r="Z297" s="119"/>
      <c r="AA297" s="117">
        <f>IF(H297="nio","_",(N297/Y297)*VLOOKUP(Q297,Aanpassing_frequenties,3,0))*VLOOKUP(Q297,Aanpassing_frequenties,4,0)</f>
        <v>110.905</v>
      </c>
      <c r="AB297" s="120">
        <f t="shared" si="62"/>
        <v>0</v>
      </c>
      <c r="AC297" s="119"/>
      <c r="AD297" s="117" t="str">
        <f t="shared" si="63"/>
        <v>_</v>
      </c>
      <c r="AE297" s="120" t="str">
        <f t="shared" si="64"/>
        <v>_</v>
      </c>
      <c r="AF297" s="119"/>
      <c r="AG297" s="117" t="str">
        <f t="shared" si="65"/>
        <v>_</v>
      </c>
      <c r="AH297" s="120" t="str">
        <f t="shared" si="66"/>
        <v>_</v>
      </c>
      <c r="AI297" s="119"/>
      <c r="AJ297" s="117" t="str">
        <f t="shared" si="67"/>
        <v>_</v>
      </c>
      <c r="AK297" s="120" t="str">
        <f t="shared" si="68"/>
        <v>_</v>
      </c>
      <c r="AL297" s="119"/>
      <c r="AM297" s="117">
        <f t="shared" si="69"/>
        <v>110.905</v>
      </c>
      <c r="AN297" s="120">
        <f t="shared" si="70"/>
        <v>0</v>
      </c>
      <c r="AO297" s="119"/>
      <c r="AS297" s="124"/>
    </row>
    <row r="298" spans="1:45">
      <c r="A298" s="7">
        <v>5</v>
      </c>
      <c r="B298" s="114" t="str">
        <f>VLOOKUP(A298,'Overzicht locaties'!C:D,2,0)</f>
        <v>ROC Campusbaan</v>
      </c>
      <c r="C298" s="95" t="s">
        <v>934</v>
      </c>
      <c r="D298" s="6" t="s">
        <v>1397</v>
      </c>
      <c r="E298" s="6"/>
      <c r="F298" s="95" t="s">
        <v>1037</v>
      </c>
      <c r="G298" s="95" t="s">
        <v>294</v>
      </c>
      <c r="H298" s="95">
        <v>6</v>
      </c>
      <c r="I298" s="115" t="str">
        <f t="shared" si="56"/>
        <v>Leslokalen theorie</v>
      </c>
      <c r="J298" s="95" t="s">
        <v>1578</v>
      </c>
      <c r="K298" s="116">
        <v>3</v>
      </c>
      <c r="L298" s="115" t="str">
        <f t="shared" si="57"/>
        <v>Harde vloer zonder polymeer beschermlaag, met behandeling</v>
      </c>
      <c r="M298" s="118">
        <v>49.3</v>
      </c>
      <c r="N298" s="117">
        <f t="shared" si="58"/>
        <v>49.3</v>
      </c>
      <c r="O298" s="149">
        <f t="shared" si="59"/>
        <v>0</v>
      </c>
      <c r="P298" s="119"/>
      <c r="Q298" s="95" t="s">
        <v>87</v>
      </c>
      <c r="R298" s="95"/>
      <c r="S298" s="95"/>
      <c r="T298" s="95"/>
      <c r="U298" s="119"/>
      <c r="V298" s="114" t="str">
        <f t="shared" si="60"/>
        <v>Les</v>
      </c>
      <c r="W298" s="114" t="str">
        <f t="shared" si="61"/>
        <v>AQL 7%</v>
      </c>
      <c r="X298" s="119"/>
      <c r="Y298" s="101">
        <v>100</v>
      </c>
      <c r="Z298" s="119"/>
      <c r="AA298" s="117">
        <f>IF(H298="nio","_",(N298/Y298)*VLOOKUP(Q298,Aanpassing_frequenties,3,0))*VLOOKUP(Q298,Aanpassing_frequenties,4,0)</f>
        <v>101.065</v>
      </c>
      <c r="AB298" s="120">
        <f t="shared" si="62"/>
        <v>0</v>
      </c>
      <c r="AC298" s="119"/>
      <c r="AD298" s="117" t="str">
        <f t="shared" si="63"/>
        <v>_</v>
      </c>
      <c r="AE298" s="120" t="str">
        <f t="shared" si="64"/>
        <v>_</v>
      </c>
      <c r="AF298" s="119"/>
      <c r="AG298" s="117" t="str">
        <f t="shared" si="65"/>
        <v>_</v>
      </c>
      <c r="AH298" s="120" t="str">
        <f t="shared" si="66"/>
        <v>_</v>
      </c>
      <c r="AI298" s="119"/>
      <c r="AJ298" s="117" t="str">
        <f t="shared" si="67"/>
        <v>_</v>
      </c>
      <c r="AK298" s="120" t="str">
        <f t="shared" si="68"/>
        <v>_</v>
      </c>
      <c r="AL298" s="119"/>
      <c r="AM298" s="117">
        <f t="shared" si="69"/>
        <v>101.065</v>
      </c>
      <c r="AN298" s="120">
        <f t="shared" si="70"/>
        <v>0</v>
      </c>
      <c r="AO298" s="119"/>
      <c r="AS298" s="124"/>
    </row>
    <row r="299" spans="1:45">
      <c r="A299" s="7">
        <v>5</v>
      </c>
      <c r="B299" s="114" t="str">
        <f>VLOOKUP(A299,'Overzicht locaties'!C:D,2,0)</f>
        <v>ROC Campusbaan</v>
      </c>
      <c r="C299" s="95" t="s">
        <v>934</v>
      </c>
      <c r="D299" s="6" t="s">
        <v>1398</v>
      </c>
      <c r="E299" s="6"/>
      <c r="F299" s="95" t="s">
        <v>1039</v>
      </c>
      <c r="G299" s="95" t="s">
        <v>294</v>
      </c>
      <c r="H299" s="95">
        <v>6</v>
      </c>
      <c r="I299" s="115" t="str">
        <f t="shared" si="56"/>
        <v>Leslokalen theorie</v>
      </c>
      <c r="J299" s="95" t="s">
        <v>1577</v>
      </c>
      <c r="K299" s="116">
        <v>3</v>
      </c>
      <c r="L299" s="115" t="str">
        <f t="shared" si="57"/>
        <v>Harde vloer zonder polymeer beschermlaag, met behandeling</v>
      </c>
      <c r="M299" s="118">
        <v>8.6999999999999993</v>
      </c>
      <c r="N299" s="117">
        <f t="shared" si="58"/>
        <v>8.6999999999999993</v>
      </c>
      <c r="O299" s="149">
        <f t="shared" si="59"/>
        <v>0</v>
      </c>
      <c r="P299" s="119"/>
      <c r="Q299" s="95" t="s">
        <v>87</v>
      </c>
      <c r="R299" s="95"/>
      <c r="S299" s="95"/>
      <c r="T299" s="95"/>
      <c r="U299" s="119"/>
      <c r="V299" s="114" t="str">
        <f t="shared" si="60"/>
        <v>Les</v>
      </c>
      <c r="W299" s="114" t="str">
        <f t="shared" si="61"/>
        <v>AQL 7%</v>
      </c>
      <c r="X299" s="119"/>
      <c r="Y299" s="101">
        <v>100</v>
      </c>
      <c r="Z299" s="119"/>
      <c r="AA299" s="117">
        <f>IF(H299="nio","_",(N299/Y299)*VLOOKUP(Q299,Aanpassing_frequenties,3,0))*VLOOKUP(Q299,Aanpassing_frequenties,4,0)</f>
        <v>17.834999999999997</v>
      </c>
      <c r="AB299" s="120">
        <f t="shared" si="62"/>
        <v>0</v>
      </c>
      <c r="AC299" s="119"/>
      <c r="AD299" s="117" t="str">
        <f t="shared" si="63"/>
        <v>_</v>
      </c>
      <c r="AE299" s="120" t="str">
        <f t="shared" si="64"/>
        <v>_</v>
      </c>
      <c r="AF299" s="119"/>
      <c r="AG299" s="117" t="str">
        <f t="shared" si="65"/>
        <v>_</v>
      </c>
      <c r="AH299" s="120" t="str">
        <f t="shared" si="66"/>
        <v>_</v>
      </c>
      <c r="AI299" s="119"/>
      <c r="AJ299" s="117" t="str">
        <f t="shared" si="67"/>
        <v>_</v>
      </c>
      <c r="AK299" s="120" t="str">
        <f t="shared" si="68"/>
        <v>_</v>
      </c>
      <c r="AL299" s="119"/>
      <c r="AM299" s="117">
        <f t="shared" si="69"/>
        <v>17.834999999999997</v>
      </c>
      <c r="AN299" s="120">
        <f t="shared" si="70"/>
        <v>0</v>
      </c>
      <c r="AO299" s="119"/>
      <c r="AS299" s="124"/>
    </row>
    <row r="300" spans="1:45">
      <c r="A300" s="7">
        <v>5</v>
      </c>
      <c r="B300" s="114" t="str">
        <f>VLOOKUP(A300,'Overzicht locaties'!C:D,2,0)</f>
        <v>ROC Campusbaan</v>
      </c>
      <c r="C300" s="95" t="s">
        <v>934</v>
      </c>
      <c r="D300" s="6" t="s">
        <v>1399</v>
      </c>
      <c r="E300" s="6"/>
      <c r="F300" s="95" t="s">
        <v>1039</v>
      </c>
      <c r="G300" s="95" t="s">
        <v>294</v>
      </c>
      <c r="H300" s="95">
        <v>6</v>
      </c>
      <c r="I300" s="115" t="str">
        <f t="shared" si="56"/>
        <v>Leslokalen theorie</v>
      </c>
      <c r="J300" s="95" t="s">
        <v>1577</v>
      </c>
      <c r="K300" s="116">
        <v>3</v>
      </c>
      <c r="L300" s="115" t="str">
        <f t="shared" si="57"/>
        <v>Harde vloer zonder polymeer beschermlaag, met behandeling</v>
      </c>
      <c r="M300" s="118">
        <v>12.2</v>
      </c>
      <c r="N300" s="117">
        <f t="shared" si="58"/>
        <v>12.2</v>
      </c>
      <c r="O300" s="149">
        <f t="shared" si="59"/>
        <v>0</v>
      </c>
      <c r="P300" s="119"/>
      <c r="Q300" s="95" t="s">
        <v>87</v>
      </c>
      <c r="R300" s="95"/>
      <c r="S300" s="95"/>
      <c r="T300" s="95"/>
      <c r="U300" s="119"/>
      <c r="V300" s="114" t="str">
        <f t="shared" si="60"/>
        <v>Les</v>
      </c>
      <c r="W300" s="114" t="str">
        <f t="shared" si="61"/>
        <v>AQL 7%</v>
      </c>
      <c r="X300" s="119"/>
      <c r="Y300" s="101">
        <v>100</v>
      </c>
      <c r="Z300" s="119"/>
      <c r="AA300" s="117">
        <f>IF(H300="nio","_",(N300/Y300)*VLOOKUP(Q300,Aanpassing_frequenties,3,0))*VLOOKUP(Q300,Aanpassing_frequenties,4,0)</f>
        <v>25.009999999999998</v>
      </c>
      <c r="AB300" s="120">
        <f t="shared" si="62"/>
        <v>0</v>
      </c>
      <c r="AC300" s="119"/>
      <c r="AD300" s="117" t="str">
        <f t="shared" si="63"/>
        <v>_</v>
      </c>
      <c r="AE300" s="120" t="str">
        <f t="shared" si="64"/>
        <v>_</v>
      </c>
      <c r="AF300" s="119"/>
      <c r="AG300" s="117" t="str">
        <f t="shared" si="65"/>
        <v>_</v>
      </c>
      <c r="AH300" s="120" t="str">
        <f t="shared" si="66"/>
        <v>_</v>
      </c>
      <c r="AI300" s="119"/>
      <c r="AJ300" s="117" t="str">
        <f t="shared" si="67"/>
        <v>_</v>
      </c>
      <c r="AK300" s="120" t="str">
        <f t="shared" si="68"/>
        <v>_</v>
      </c>
      <c r="AL300" s="119"/>
      <c r="AM300" s="117">
        <f t="shared" si="69"/>
        <v>25.009999999999998</v>
      </c>
      <c r="AN300" s="120">
        <f t="shared" si="70"/>
        <v>0</v>
      </c>
      <c r="AO300" s="119"/>
      <c r="AS300" s="124"/>
    </row>
    <row r="301" spans="1:45">
      <c r="A301" s="7">
        <v>5</v>
      </c>
      <c r="B301" s="114" t="str">
        <f>VLOOKUP(A301,'Overzicht locaties'!C:D,2,0)</f>
        <v>ROC Campusbaan</v>
      </c>
      <c r="C301" s="95" t="s">
        <v>934</v>
      </c>
      <c r="D301" s="6" t="s">
        <v>1400</v>
      </c>
      <c r="E301" s="6"/>
      <c r="F301" s="95" t="s">
        <v>1039</v>
      </c>
      <c r="G301" s="95" t="s">
        <v>294</v>
      </c>
      <c r="H301" s="95">
        <v>6</v>
      </c>
      <c r="I301" s="115" t="str">
        <f t="shared" si="56"/>
        <v>Leslokalen theorie</v>
      </c>
      <c r="J301" s="95" t="s">
        <v>1577</v>
      </c>
      <c r="K301" s="116">
        <v>3</v>
      </c>
      <c r="L301" s="115" t="str">
        <f t="shared" si="57"/>
        <v>Harde vloer zonder polymeer beschermlaag, met behandeling</v>
      </c>
      <c r="M301" s="118">
        <v>12.2</v>
      </c>
      <c r="N301" s="117">
        <f t="shared" si="58"/>
        <v>12.2</v>
      </c>
      <c r="O301" s="149">
        <f t="shared" si="59"/>
        <v>0</v>
      </c>
      <c r="P301" s="119"/>
      <c r="Q301" s="95" t="s">
        <v>87</v>
      </c>
      <c r="R301" s="95"/>
      <c r="S301" s="95"/>
      <c r="T301" s="95"/>
      <c r="U301" s="119"/>
      <c r="V301" s="114" t="str">
        <f t="shared" si="60"/>
        <v>Les</v>
      </c>
      <c r="W301" s="114" t="str">
        <f t="shared" si="61"/>
        <v>AQL 7%</v>
      </c>
      <c r="X301" s="119"/>
      <c r="Y301" s="101">
        <v>100</v>
      </c>
      <c r="Z301" s="119"/>
      <c r="AA301" s="117">
        <f>IF(H301="nio","_",(N301/Y301)*VLOOKUP(Q301,Aanpassing_frequenties,3,0))*VLOOKUP(Q301,Aanpassing_frequenties,4,0)</f>
        <v>25.009999999999998</v>
      </c>
      <c r="AB301" s="120">
        <f t="shared" si="62"/>
        <v>0</v>
      </c>
      <c r="AC301" s="119"/>
      <c r="AD301" s="117" t="str">
        <f t="shared" si="63"/>
        <v>_</v>
      </c>
      <c r="AE301" s="120" t="str">
        <f t="shared" si="64"/>
        <v>_</v>
      </c>
      <c r="AF301" s="119"/>
      <c r="AG301" s="117" t="str">
        <f t="shared" si="65"/>
        <v>_</v>
      </c>
      <c r="AH301" s="120" t="str">
        <f t="shared" si="66"/>
        <v>_</v>
      </c>
      <c r="AI301" s="119"/>
      <c r="AJ301" s="117" t="str">
        <f t="shared" si="67"/>
        <v>_</v>
      </c>
      <c r="AK301" s="120" t="str">
        <f t="shared" si="68"/>
        <v>_</v>
      </c>
      <c r="AL301" s="119"/>
      <c r="AM301" s="117">
        <f t="shared" si="69"/>
        <v>25.009999999999998</v>
      </c>
      <c r="AN301" s="120">
        <f t="shared" si="70"/>
        <v>0</v>
      </c>
      <c r="AO301" s="119"/>
      <c r="AS301" s="124"/>
    </row>
    <row r="302" spans="1:45">
      <c r="A302" s="7">
        <v>5</v>
      </c>
      <c r="B302" s="114" t="str">
        <f>VLOOKUP(A302,'Overzicht locaties'!C:D,2,0)</f>
        <v>ROC Campusbaan</v>
      </c>
      <c r="C302" s="95" t="s">
        <v>934</v>
      </c>
      <c r="D302" s="6" t="s">
        <v>1401</v>
      </c>
      <c r="E302" s="6"/>
      <c r="F302" s="95" t="s">
        <v>1039</v>
      </c>
      <c r="G302" s="95" t="s">
        <v>294</v>
      </c>
      <c r="H302" s="95">
        <v>6</v>
      </c>
      <c r="I302" s="115" t="str">
        <f t="shared" si="56"/>
        <v>Leslokalen theorie</v>
      </c>
      <c r="J302" s="95" t="s">
        <v>1577</v>
      </c>
      <c r="K302" s="116">
        <v>3</v>
      </c>
      <c r="L302" s="115" t="str">
        <f t="shared" si="57"/>
        <v>Harde vloer zonder polymeer beschermlaag, met behandeling</v>
      </c>
      <c r="M302" s="118">
        <v>8.6999999999999993</v>
      </c>
      <c r="N302" s="117">
        <f t="shared" si="58"/>
        <v>8.6999999999999993</v>
      </c>
      <c r="O302" s="149">
        <f t="shared" si="59"/>
        <v>0</v>
      </c>
      <c r="P302" s="119"/>
      <c r="Q302" s="95" t="s">
        <v>87</v>
      </c>
      <c r="R302" s="95"/>
      <c r="S302" s="95"/>
      <c r="T302" s="95"/>
      <c r="U302" s="119"/>
      <c r="V302" s="114" t="str">
        <f t="shared" si="60"/>
        <v>Les</v>
      </c>
      <c r="W302" s="114" t="str">
        <f t="shared" si="61"/>
        <v>AQL 7%</v>
      </c>
      <c r="X302" s="119"/>
      <c r="Y302" s="101">
        <v>100</v>
      </c>
      <c r="Z302" s="119"/>
      <c r="AA302" s="117">
        <f>IF(H302="nio","_",(N302/Y302)*VLOOKUP(Q302,Aanpassing_frequenties,3,0))*VLOOKUP(Q302,Aanpassing_frequenties,4,0)</f>
        <v>17.834999999999997</v>
      </c>
      <c r="AB302" s="120">
        <f t="shared" si="62"/>
        <v>0</v>
      </c>
      <c r="AC302" s="119"/>
      <c r="AD302" s="117" t="str">
        <f t="shared" si="63"/>
        <v>_</v>
      </c>
      <c r="AE302" s="120" t="str">
        <f t="shared" si="64"/>
        <v>_</v>
      </c>
      <c r="AF302" s="119"/>
      <c r="AG302" s="117" t="str">
        <f t="shared" si="65"/>
        <v>_</v>
      </c>
      <c r="AH302" s="120" t="str">
        <f t="shared" si="66"/>
        <v>_</v>
      </c>
      <c r="AI302" s="119"/>
      <c r="AJ302" s="117" t="str">
        <f t="shared" si="67"/>
        <v>_</v>
      </c>
      <c r="AK302" s="120" t="str">
        <f t="shared" si="68"/>
        <v>_</v>
      </c>
      <c r="AL302" s="119"/>
      <c r="AM302" s="117">
        <f t="shared" si="69"/>
        <v>17.834999999999997</v>
      </c>
      <c r="AN302" s="120">
        <f t="shared" si="70"/>
        <v>0</v>
      </c>
      <c r="AO302" s="119"/>
      <c r="AS302" s="124"/>
    </row>
    <row r="303" spans="1:45">
      <c r="A303" s="7">
        <v>5</v>
      </c>
      <c r="B303" s="114" t="str">
        <f>VLOOKUP(A303,'Overzicht locaties'!C:D,2,0)</f>
        <v>ROC Campusbaan</v>
      </c>
      <c r="C303" s="95" t="s">
        <v>934</v>
      </c>
      <c r="D303" s="6" t="s">
        <v>1402</v>
      </c>
      <c r="E303" s="6"/>
      <c r="F303" s="95" t="s">
        <v>1039</v>
      </c>
      <c r="G303" s="95" t="s">
        <v>294</v>
      </c>
      <c r="H303" s="95">
        <v>6</v>
      </c>
      <c r="I303" s="115" t="str">
        <f t="shared" si="56"/>
        <v>Leslokalen theorie</v>
      </c>
      <c r="J303" s="95" t="s">
        <v>1577</v>
      </c>
      <c r="K303" s="116">
        <v>3</v>
      </c>
      <c r="L303" s="115" t="str">
        <f t="shared" si="57"/>
        <v>Harde vloer zonder polymeer beschermlaag, met behandeling</v>
      </c>
      <c r="M303" s="118">
        <v>9.3000000000000007</v>
      </c>
      <c r="N303" s="117">
        <f t="shared" si="58"/>
        <v>9.3000000000000007</v>
      </c>
      <c r="O303" s="149">
        <f t="shared" si="59"/>
        <v>0</v>
      </c>
      <c r="P303" s="119"/>
      <c r="Q303" s="95" t="s">
        <v>87</v>
      </c>
      <c r="R303" s="95"/>
      <c r="S303" s="95"/>
      <c r="T303" s="95"/>
      <c r="U303" s="119"/>
      <c r="V303" s="114" t="str">
        <f t="shared" si="60"/>
        <v>Les</v>
      </c>
      <c r="W303" s="114" t="str">
        <f t="shared" si="61"/>
        <v>AQL 7%</v>
      </c>
      <c r="X303" s="119"/>
      <c r="Y303" s="101">
        <v>100</v>
      </c>
      <c r="Z303" s="119"/>
      <c r="AA303" s="117">
        <f>IF(H303="nio","_",(N303/Y303)*VLOOKUP(Q303,Aanpassing_frequenties,3,0))*VLOOKUP(Q303,Aanpassing_frequenties,4,0)</f>
        <v>19.065000000000001</v>
      </c>
      <c r="AB303" s="120">
        <f t="shared" si="62"/>
        <v>0</v>
      </c>
      <c r="AC303" s="119"/>
      <c r="AD303" s="117" t="str">
        <f t="shared" si="63"/>
        <v>_</v>
      </c>
      <c r="AE303" s="120" t="str">
        <f t="shared" si="64"/>
        <v>_</v>
      </c>
      <c r="AF303" s="119"/>
      <c r="AG303" s="117" t="str">
        <f t="shared" si="65"/>
        <v>_</v>
      </c>
      <c r="AH303" s="120" t="str">
        <f t="shared" si="66"/>
        <v>_</v>
      </c>
      <c r="AI303" s="119"/>
      <c r="AJ303" s="117" t="str">
        <f t="shared" si="67"/>
        <v>_</v>
      </c>
      <c r="AK303" s="120" t="str">
        <f t="shared" si="68"/>
        <v>_</v>
      </c>
      <c r="AL303" s="119"/>
      <c r="AM303" s="117">
        <f t="shared" si="69"/>
        <v>19.065000000000001</v>
      </c>
      <c r="AN303" s="120">
        <f t="shared" si="70"/>
        <v>0</v>
      </c>
      <c r="AO303" s="119"/>
      <c r="AS303" s="124"/>
    </row>
    <row r="304" spans="1:45">
      <c r="A304" s="7">
        <v>5</v>
      </c>
      <c r="B304" s="114" t="str">
        <f>VLOOKUP(A304,'Overzicht locaties'!C:D,2,0)</f>
        <v>ROC Campusbaan</v>
      </c>
      <c r="C304" s="95" t="s">
        <v>934</v>
      </c>
      <c r="D304" s="6" t="s">
        <v>1403</v>
      </c>
      <c r="E304" s="6"/>
      <c r="F304" s="95" t="s">
        <v>1071</v>
      </c>
      <c r="G304" s="95" t="s">
        <v>294</v>
      </c>
      <c r="H304" s="95">
        <v>3</v>
      </c>
      <c r="I304" s="115" t="str">
        <f t="shared" si="56"/>
        <v>Verkeersruimte / Garderobe / Wachtruimte</v>
      </c>
      <c r="J304" s="95" t="s">
        <v>1577</v>
      </c>
      <c r="K304" s="116">
        <v>3</v>
      </c>
      <c r="L304" s="115" t="str">
        <f t="shared" si="57"/>
        <v>Harde vloer zonder polymeer beschermlaag, met behandeling</v>
      </c>
      <c r="M304" s="118">
        <v>6.7</v>
      </c>
      <c r="N304" s="117">
        <f t="shared" si="58"/>
        <v>6.7</v>
      </c>
      <c r="O304" s="149">
        <f t="shared" si="59"/>
        <v>0</v>
      </c>
      <c r="P304" s="119"/>
      <c r="Q304" s="95" t="s">
        <v>87</v>
      </c>
      <c r="R304" s="95"/>
      <c r="S304" s="95"/>
      <c r="T304" s="95"/>
      <c r="U304" s="119"/>
      <c r="V304" s="114" t="str">
        <f t="shared" si="60"/>
        <v>Verkeer</v>
      </c>
      <c r="W304" s="114" t="str">
        <f t="shared" si="61"/>
        <v>AQL 7%</v>
      </c>
      <c r="X304" s="119"/>
      <c r="Y304" s="101">
        <v>100</v>
      </c>
      <c r="Z304" s="119"/>
      <c r="AA304" s="117">
        <f>IF(H304="nio","_",(N304/Y304)*VLOOKUP(Q304,Aanpassing_frequenties,3,0))*VLOOKUP(Q304,Aanpassing_frequenties,4,0)</f>
        <v>13.735000000000001</v>
      </c>
      <c r="AB304" s="120">
        <f t="shared" si="62"/>
        <v>0</v>
      </c>
      <c r="AC304" s="119"/>
      <c r="AD304" s="117" t="str">
        <f t="shared" si="63"/>
        <v>_</v>
      </c>
      <c r="AE304" s="120" t="str">
        <f t="shared" si="64"/>
        <v>_</v>
      </c>
      <c r="AF304" s="119"/>
      <c r="AG304" s="117" t="str">
        <f t="shared" si="65"/>
        <v>_</v>
      </c>
      <c r="AH304" s="120" t="str">
        <f t="shared" si="66"/>
        <v>_</v>
      </c>
      <c r="AI304" s="119"/>
      <c r="AJ304" s="117" t="str">
        <f t="shared" si="67"/>
        <v>_</v>
      </c>
      <c r="AK304" s="120" t="str">
        <f t="shared" si="68"/>
        <v>_</v>
      </c>
      <c r="AL304" s="119"/>
      <c r="AM304" s="117">
        <f t="shared" si="69"/>
        <v>13.735000000000001</v>
      </c>
      <c r="AN304" s="120">
        <f t="shared" si="70"/>
        <v>0</v>
      </c>
      <c r="AO304" s="119"/>
      <c r="AS304" s="124"/>
    </row>
    <row r="305" spans="1:45">
      <c r="A305" s="7">
        <v>5</v>
      </c>
      <c r="B305" s="114" t="str">
        <f>VLOOKUP(A305,'Overzicht locaties'!C:D,2,0)</f>
        <v>ROC Campusbaan</v>
      </c>
      <c r="C305" s="95" t="s">
        <v>934</v>
      </c>
      <c r="D305" s="6" t="s">
        <v>1404</v>
      </c>
      <c r="E305" s="6"/>
      <c r="F305" s="95" t="s">
        <v>1072</v>
      </c>
      <c r="G305" s="95" t="s">
        <v>294</v>
      </c>
      <c r="H305" s="95">
        <v>1</v>
      </c>
      <c r="I305" s="115" t="str">
        <f t="shared" si="56"/>
        <v xml:space="preserve">Kantoorruimte / vergaderruimte </v>
      </c>
      <c r="J305" s="95" t="s">
        <v>1577</v>
      </c>
      <c r="K305" s="116">
        <v>3</v>
      </c>
      <c r="L305" s="115" t="str">
        <f t="shared" si="57"/>
        <v>Harde vloer zonder polymeer beschermlaag, met behandeling</v>
      </c>
      <c r="M305" s="118">
        <v>37.6</v>
      </c>
      <c r="N305" s="117">
        <f t="shared" si="58"/>
        <v>37.6</v>
      </c>
      <c r="O305" s="149">
        <f t="shared" si="59"/>
        <v>0</v>
      </c>
      <c r="P305" s="119"/>
      <c r="Q305" s="95" t="s">
        <v>87</v>
      </c>
      <c r="R305" s="95"/>
      <c r="S305" s="95"/>
      <c r="T305" s="95"/>
      <c r="U305" s="119"/>
      <c r="V305" s="114" t="str">
        <f t="shared" si="60"/>
        <v>Bureau</v>
      </c>
      <c r="W305" s="114" t="str">
        <f t="shared" si="61"/>
        <v>AQL 7%</v>
      </c>
      <c r="X305" s="119"/>
      <c r="Y305" s="101">
        <v>100</v>
      </c>
      <c r="Z305" s="119"/>
      <c r="AA305" s="117">
        <f>IF(H305="nio","_",(N305/Y305)*VLOOKUP(Q305,Aanpassing_frequenties,3,0))*VLOOKUP(Q305,Aanpassing_frequenties,4,0)</f>
        <v>77.08</v>
      </c>
      <c r="AB305" s="120">
        <f t="shared" si="62"/>
        <v>0</v>
      </c>
      <c r="AC305" s="119"/>
      <c r="AD305" s="117" t="str">
        <f t="shared" si="63"/>
        <v>_</v>
      </c>
      <c r="AE305" s="120" t="str">
        <f t="shared" si="64"/>
        <v>_</v>
      </c>
      <c r="AF305" s="119"/>
      <c r="AG305" s="117" t="str">
        <f t="shared" si="65"/>
        <v>_</v>
      </c>
      <c r="AH305" s="120" t="str">
        <f t="shared" si="66"/>
        <v>_</v>
      </c>
      <c r="AI305" s="119"/>
      <c r="AJ305" s="117" t="str">
        <f t="shared" si="67"/>
        <v>_</v>
      </c>
      <c r="AK305" s="120" t="str">
        <f t="shared" si="68"/>
        <v>_</v>
      </c>
      <c r="AL305" s="119"/>
      <c r="AM305" s="117">
        <f t="shared" si="69"/>
        <v>77.08</v>
      </c>
      <c r="AN305" s="120">
        <f t="shared" si="70"/>
        <v>0</v>
      </c>
      <c r="AO305" s="119"/>
      <c r="AS305" s="124"/>
    </row>
    <row r="306" spans="1:45">
      <c r="A306" s="7">
        <v>5</v>
      </c>
      <c r="B306" s="114" t="str">
        <f>VLOOKUP(A306,'Overzicht locaties'!C:D,2,0)</f>
        <v>ROC Campusbaan</v>
      </c>
      <c r="C306" s="95" t="s">
        <v>934</v>
      </c>
      <c r="D306" s="6" t="s">
        <v>1405</v>
      </c>
      <c r="E306" s="6"/>
      <c r="F306" s="95" t="s">
        <v>1072</v>
      </c>
      <c r="G306" s="95" t="s">
        <v>294</v>
      </c>
      <c r="H306" s="95">
        <v>1</v>
      </c>
      <c r="I306" s="115" t="str">
        <f t="shared" si="56"/>
        <v xml:space="preserve">Kantoorruimte / vergaderruimte </v>
      </c>
      <c r="J306" s="95" t="s">
        <v>1577</v>
      </c>
      <c r="K306" s="116">
        <v>3</v>
      </c>
      <c r="L306" s="115" t="str">
        <f t="shared" si="57"/>
        <v>Harde vloer zonder polymeer beschermlaag, met behandeling</v>
      </c>
      <c r="M306" s="118">
        <v>39.799999999999997</v>
      </c>
      <c r="N306" s="117">
        <f t="shared" si="58"/>
        <v>39.799999999999997</v>
      </c>
      <c r="O306" s="149">
        <f t="shared" si="59"/>
        <v>0</v>
      </c>
      <c r="P306" s="119"/>
      <c r="Q306" s="95" t="s">
        <v>87</v>
      </c>
      <c r="R306" s="95"/>
      <c r="S306" s="95"/>
      <c r="T306" s="95"/>
      <c r="U306" s="119"/>
      <c r="V306" s="114" t="str">
        <f t="shared" si="60"/>
        <v>Bureau</v>
      </c>
      <c r="W306" s="114" t="str">
        <f t="shared" si="61"/>
        <v>AQL 7%</v>
      </c>
      <c r="X306" s="119"/>
      <c r="Y306" s="101">
        <v>100</v>
      </c>
      <c r="Z306" s="119"/>
      <c r="AA306" s="117">
        <f>IF(H306="nio","_",(N306/Y306)*VLOOKUP(Q306,Aanpassing_frequenties,3,0))*VLOOKUP(Q306,Aanpassing_frequenties,4,0)</f>
        <v>81.589999999999989</v>
      </c>
      <c r="AB306" s="120">
        <f t="shared" si="62"/>
        <v>0</v>
      </c>
      <c r="AC306" s="119"/>
      <c r="AD306" s="117" t="str">
        <f t="shared" si="63"/>
        <v>_</v>
      </c>
      <c r="AE306" s="120" t="str">
        <f t="shared" si="64"/>
        <v>_</v>
      </c>
      <c r="AF306" s="119"/>
      <c r="AG306" s="117" t="str">
        <f t="shared" si="65"/>
        <v>_</v>
      </c>
      <c r="AH306" s="120" t="str">
        <f t="shared" si="66"/>
        <v>_</v>
      </c>
      <c r="AI306" s="119"/>
      <c r="AJ306" s="117" t="str">
        <f t="shared" si="67"/>
        <v>_</v>
      </c>
      <c r="AK306" s="120" t="str">
        <f t="shared" si="68"/>
        <v>_</v>
      </c>
      <c r="AL306" s="119"/>
      <c r="AM306" s="117">
        <f t="shared" si="69"/>
        <v>81.589999999999989</v>
      </c>
      <c r="AN306" s="120">
        <f t="shared" si="70"/>
        <v>0</v>
      </c>
      <c r="AO306" s="119"/>
      <c r="AS306" s="124"/>
    </row>
    <row r="307" spans="1:45">
      <c r="A307" s="7">
        <v>5</v>
      </c>
      <c r="B307" s="114" t="str">
        <f>VLOOKUP(A307,'Overzicht locaties'!C:D,2,0)</f>
        <v>ROC Campusbaan</v>
      </c>
      <c r="C307" s="95" t="s">
        <v>934</v>
      </c>
      <c r="D307" s="6" t="s">
        <v>1406</v>
      </c>
      <c r="E307" s="6"/>
      <c r="F307" s="95" t="s">
        <v>1073</v>
      </c>
      <c r="G307" s="95" t="s">
        <v>294</v>
      </c>
      <c r="H307" s="95">
        <v>3</v>
      </c>
      <c r="I307" s="115" t="str">
        <f t="shared" si="56"/>
        <v>Verkeersruimte / Garderobe / Wachtruimte</v>
      </c>
      <c r="J307" s="95" t="s">
        <v>1577</v>
      </c>
      <c r="K307" s="116">
        <v>3</v>
      </c>
      <c r="L307" s="115" t="str">
        <f t="shared" si="57"/>
        <v>Harde vloer zonder polymeer beschermlaag, met behandeling</v>
      </c>
      <c r="M307" s="118">
        <v>207.1</v>
      </c>
      <c r="N307" s="117">
        <f t="shared" si="58"/>
        <v>207.1</v>
      </c>
      <c r="O307" s="149">
        <f t="shared" si="59"/>
        <v>0</v>
      </c>
      <c r="P307" s="119"/>
      <c r="Q307" s="95" t="s">
        <v>87</v>
      </c>
      <c r="R307" s="95"/>
      <c r="S307" s="95"/>
      <c r="T307" s="95"/>
      <c r="U307" s="119"/>
      <c r="V307" s="114" t="str">
        <f t="shared" si="60"/>
        <v>Verkeer</v>
      </c>
      <c r="W307" s="114" t="str">
        <f t="shared" si="61"/>
        <v>AQL 7%</v>
      </c>
      <c r="X307" s="119"/>
      <c r="Y307" s="101">
        <v>100</v>
      </c>
      <c r="Z307" s="119"/>
      <c r="AA307" s="117">
        <f>IF(H307="nio","_",(N307/Y307)*VLOOKUP(Q307,Aanpassing_frequenties,3,0))*VLOOKUP(Q307,Aanpassing_frequenties,4,0)</f>
        <v>424.55499999999995</v>
      </c>
      <c r="AB307" s="120">
        <f t="shared" si="62"/>
        <v>0</v>
      </c>
      <c r="AC307" s="119"/>
      <c r="AD307" s="117" t="str">
        <f t="shared" si="63"/>
        <v>_</v>
      </c>
      <c r="AE307" s="120" t="str">
        <f t="shared" si="64"/>
        <v>_</v>
      </c>
      <c r="AF307" s="119"/>
      <c r="AG307" s="117" t="str">
        <f t="shared" si="65"/>
        <v>_</v>
      </c>
      <c r="AH307" s="120" t="str">
        <f t="shared" si="66"/>
        <v>_</v>
      </c>
      <c r="AI307" s="119"/>
      <c r="AJ307" s="117" t="str">
        <f t="shared" si="67"/>
        <v>_</v>
      </c>
      <c r="AK307" s="120" t="str">
        <f t="shared" si="68"/>
        <v>_</v>
      </c>
      <c r="AL307" s="119"/>
      <c r="AM307" s="117">
        <f t="shared" si="69"/>
        <v>424.55499999999995</v>
      </c>
      <c r="AN307" s="120">
        <f t="shared" si="70"/>
        <v>0</v>
      </c>
      <c r="AO307" s="119"/>
      <c r="AS307" s="124"/>
    </row>
    <row r="308" spans="1:45">
      <c r="A308" s="7">
        <v>5</v>
      </c>
      <c r="B308" s="114" t="str">
        <f>VLOOKUP(A308,'Overzicht locaties'!C:D,2,0)</f>
        <v>ROC Campusbaan</v>
      </c>
      <c r="C308" s="95" t="s">
        <v>934</v>
      </c>
      <c r="D308" s="6" t="s">
        <v>1407</v>
      </c>
      <c r="E308" s="6"/>
      <c r="F308" s="95" t="s">
        <v>1074</v>
      </c>
      <c r="G308" s="95" t="s">
        <v>294</v>
      </c>
      <c r="H308" s="95">
        <v>1</v>
      </c>
      <c r="I308" s="115" t="str">
        <f t="shared" si="56"/>
        <v xml:space="preserve">Kantoorruimte / vergaderruimte </v>
      </c>
      <c r="J308" s="95" t="s">
        <v>1577</v>
      </c>
      <c r="K308" s="116">
        <v>3</v>
      </c>
      <c r="L308" s="115" t="str">
        <f t="shared" si="57"/>
        <v>Harde vloer zonder polymeer beschermlaag, met behandeling</v>
      </c>
      <c r="M308" s="118">
        <v>125</v>
      </c>
      <c r="N308" s="117">
        <f t="shared" si="58"/>
        <v>125</v>
      </c>
      <c r="O308" s="149">
        <f t="shared" si="59"/>
        <v>0</v>
      </c>
      <c r="P308" s="119"/>
      <c r="Q308" s="95" t="s">
        <v>87</v>
      </c>
      <c r="R308" s="95"/>
      <c r="S308" s="95"/>
      <c r="T308" s="95"/>
      <c r="U308" s="119"/>
      <c r="V308" s="114" t="str">
        <f t="shared" si="60"/>
        <v>Bureau</v>
      </c>
      <c r="W308" s="114" t="str">
        <f t="shared" si="61"/>
        <v>AQL 7%</v>
      </c>
      <c r="X308" s="119"/>
      <c r="Y308" s="101">
        <v>100</v>
      </c>
      <c r="Z308" s="119"/>
      <c r="AA308" s="117">
        <f>IF(H308="nio","_",(N308/Y308)*VLOOKUP(Q308,Aanpassing_frequenties,3,0))*VLOOKUP(Q308,Aanpassing_frequenties,4,0)</f>
        <v>256.25</v>
      </c>
      <c r="AB308" s="120">
        <f t="shared" si="62"/>
        <v>0</v>
      </c>
      <c r="AC308" s="119"/>
      <c r="AD308" s="117" t="str">
        <f t="shared" si="63"/>
        <v>_</v>
      </c>
      <c r="AE308" s="120" t="str">
        <f t="shared" si="64"/>
        <v>_</v>
      </c>
      <c r="AF308" s="119"/>
      <c r="AG308" s="117" t="str">
        <f t="shared" si="65"/>
        <v>_</v>
      </c>
      <c r="AH308" s="120" t="str">
        <f t="shared" si="66"/>
        <v>_</v>
      </c>
      <c r="AI308" s="119"/>
      <c r="AJ308" s="117" t="str">
        <f t="shared" si="67"/>
        <v>_</v>
      </c>
      <c r="AK308" s="120" t="str">
        <f t="shared" si="68"/>
        <v>_</v>
      </c>
      <c r="AL308" s="119"/>
      <c r="AM308" s="117">
        <f t="shared" si="69"/>
        <v>256.25</v>
      </c>
      <c r="AN308" s="120">
        <f t="shared" si="70"/>
        <v>0</v>
      </c>
      <c r="AO308" s="119"/>
      <c r="AS308" s="124"/>
    </row>
    <row r="309" spans="1:45">
      <c r="A309" s="7">
        <v>5</v>
      </c>
      <c r="B309" s="114" t="str">
        <f>VLOOKUP(A309,'Overzicht locaties'!C:D,2,0)</f>
        <v>ROC Campusbaan</v>
      </c>
      <c r="C309" s="95" t="s">
        <v>934</v>
      </c>
      <c r="D309" s="6" t="s">
        <v>1408</v>
      </c>
      <c r="E309" s="6"/>
      <c r="F309" s="95" t="s">
        <v>1075</v>
      </c>
      <c r="G309" s="95" t="s">
        <v>693</v>
      </c>
      <c r="H309" s="95" t="s">
        <v>72</v>
      </c>
      <c r="I309" s="115" t="str">
        <f t="shared" si="56"/>
        <v>niet in onderhoud</v>
      </c>
      <c r="J309" s="95" t="s">
        <v>1577</v>
      </c>
      <c r="K309" s="116">
        <v>3</v>
      </c>
      <c r="L309" s="115" t="str">
        <f t="shared" si="57"/>
        <v>Harde vloer zonder polymeer beschermlaag, met behandeling</v>
      </c>
      <c r="M309" s="118">
        <v>11.8</v>
      </c>
      <c r="N309" s="117">
        <f t="shared" si="58"/>
        <v>0</v>
      </c>
      <c r="O309" s="149">
        <f t="shared" si="59"/>
        <v>11.8</v>
      </c>
      <c r="P309" s="119"/>
      <c r="Q309" s="95" t="s">
        <v>87</v>
      </c>
      <c r="R309" s="95"/>
      <c r="S309" s="95"/>
      <c r="T309" s="95"/>
      <c r="U309" s="119"/>
      <c r="V309" s="114" t="str">
        <f t="shared" si="60"/>
        <v>_</v>
      </c>
      <c r="W309" s="114" t="str">
        <f t="shared" si="61"/>
        <v>_</v>
      </c>
      <c r="X309" s="119"/>
      <c r="Y309" s="101">
        <v>100</v>
      </c>
      <c r="Z309" s="119"/>
      <c r="AA309" s="117" t="e">
        <f>IF(H309="nio","_",(N309/Y309)*VLOOKUP(Q309,Aanpassing_frequenties,3,0))*VLOOKUP(Q309,Aanpassing_frequenties,4,0)</f>
        <v>#VALUE!</v>
      </c>
      <c r="AB309" s="120" t="str">
        <f t="shared" si="62"/>
        <v>_</v>
      </c>
      <c r="AC309" s="119"/>
      <c r="AD309" s="117" t="str">
        <f t="shared" si="63"/>
        <v>_</v>
      </c>
      <c r="AE309" s="120" t="str">
        <f t="shared" si="64"/>
        <v>_</v>
      </c>
      <c r="AF309" s="119"/>
      <c r="AG309" s="117" t="str">
        <f t="shared" si="65"/>
        <v>_</v>
      </c>
      <c r="AH309" s="120" t="str">
        <f t="shared" si="66"/>
        <v>_</v>
      </c>
      <c r="AI309" s="119"/>
      <c r="AJ309" s="117" t="str">
        <f t="shared" si="67"/>
        <v>_</v>
      </c>
      <c r="AK309" s="120" t="str">
        <f t="shared" si="68"/>
        <v>_</v>
      </c>
      <c r="AL309" s="119"/>
      <c r="AM309" s="117" t="str">
        <f t="shared" si="69"/>
        <v>_</v>
      </c>
      <c r="AN309" s="120" t="str">
        <f t="shared" si="70"/>
        <v>_</v>
      </c>
      <c r="AO309" s="119"/>
      <c r="AS309" s="124"/>
    </row>
    <row r="310" spans="1:45">
      <c r="A310" s="7">
        <v>5</v>
      </c>
      <c r="B310" s="114" t="str">
        <f>VLOOKUP(A310,'Overzicht locaties'!C:D,2,0)</f>
        <v>ROC Campusbaan</v>
      </c>
      <c r="C310" s="95" t="s">
        <v>934</v>
      </c>
      <c r="D310" s="6" t="s">
        <v>1409</v>
      </c>
      <c r="E310" s="6"/>
      <c r="F310" s="95" t="s">
        <v>1045</v>
      </c>
      <c r="G310" s="95" t="s">
        <v>293</v>
      </c>
      <c r="H310" s="95">
        <v>2</v>
      </c>
      <c r="I310" s="115" t="str">
        <f t="shared" si="56"/>
        <v>Sanitaire ruimte</v>
      </c>
      <c r="J310" s="95" t="s">
        <v>795</v>
      </c>
      <c r="K310" s="116">
        <v>3</v>
      </c>
      <c r="L310" s="115" t="str">
        <f t="shared" si="57"/>
        <v>Harde vloer zonder polymeer beschermlaag, met behandeling</v>
      </c>
      <c r="M310" s="118">
        <v>24</v>
      </c>
      <c r="N310" s="117">
        <f t="shared" si="58"/>
        <v>24</v>
      </c>
      <c r="O310" s="149">
        <f t="shared" si="59"/>
        <v>0</v>
      </c>
      <c r="P310" s="119"/>
      <c r="Q310" s="95" t="s">
        <v>303</v>
      </c>
      <c r="R310" s="95"/>
      <c r="S310" s="95"/>
      <c r="T310" s="95"/>
      <c r="U310" s="119"/>
      <c r="V310" s="114" t="str">
        <f t="shared" si="60"/>
        <v>Sanitair</v>
      </c>
      <c r="W310" s="114" t="str">
        <f t="shared" si="61"/>
        <v>AQL 4%</v>
      </c>
      <c r="X310" s="119"/>
      <c r="Y310" s="101">
        <v>100</v>
      </c>
      <c r="Z310" s="119"/>
      <c r="AA310" s="117">
        <f>IF(H310="nio","_",(N310/Y310)*VLOOKUP(Q310,Aanpassing_frequenties,3,0))*VLOOKUP(Q310,Aanpassing_frequenties,4,0)</f>
        <v>147.6</v>
      </c>
      <c r="AB310" s="120">
        <f t="shared" si="62"/>
        <v>0</v>
      </c>
      <c r="AC310" s="119"/>
      <c r="AD310" s="117" t="str">
        <f t="shared" si="63"/>
        <v>_</v>
      </c>
      <c r="AE310" s="120" t="str">
        <f t="shared" si="64"/>
        <v>_</v>
      </c>
      <c r="AF310" s="119"/>
      <c r="AG310" s="117" t="str">
        <f t="shared" si="65"/>
        <v>_</v>
      </c>
      <c r="AH310" s="120" t="str">
        <f t="shared" si="66"/>
        <v>_</v>
      </c>
      <c r="AI310" s="119"/>
      <c r="AJ310" s="117" t="str">
        <f t="shared" si="67"/>
        <v>_</v>
      </c>
      <c r="AK310" s="120" t="str">
        <f t="shared" si="68"/>
        <v>_</v>
      </c>
      <c r="AL310" s="119"/>
      <c r="AM310" s="117">
        <f t="shared" si="69"/>
        <v>147.6</v>
      </c>
      <c r="AN310" s="120">
        <f t="shared" si="70"/>
        <v>0</v>
      </c>
      <c r="AO310" s="119"/>
      <c r="AS310" s="124"/>
    </row>
    <row r="311" spans="1:45">
      <c r="A311" s="7">
        <v>5</v>
      </c>
      <c r="B311" s="114" t="str">
        <f>VLOOKUP(A311,'Overzicht locaties'!C:D,2,0)</f>
        <v>ROC Campusbaan</v>
      </c>
      <c r="C311" s="95" t="s">
        <v>934</v>
      </c>
      <c r="D311" s="6" t="s">
        <v>1410</v>
      </c>
      <c r="E311" s="6"/>
      <c r="F311" s="95" t="s">
        <v>1044</v>
      </c>
      <c r="G311" s="95" t="s">
        <v>293</v>
      </c>
      <c r="H311" s="95">
        <v>2</v>
      </c>
      <c r="I311" s="115" t="str">
        <f t="shared" si="56"/>
        <v>Sanitaire ruimte</v>
      </c>
      <c r="J311" s="95" t="s">
        <v>795</v>
      </c>
      <c r="K311" s="116">
        <v>3</v>
      </c>
      <c r="L311" s="115" t="str">
        <f t="shared" si="57"/>
        <v>Harde vloer zonder polymeer beschermlaag, met behandeling</v>
      </c>
      <c r="M311" s="118">
        <v>24</v>
      </c>
      <c r="N311" s="117">
        <f t="shared" si="58"/>
        <v>24</v>
      </c>
      <c r="O311" s="149">
        <f t="shared" si="59"/>
        <v>0</v>
      </c>
      <c r="P311" s="119"/>
      <c r="Q311" s="95" t="s">
        <v>303</v>
      </c>
      <c r="R311" s="95"/>
      <c r="S311" s="95"/>
      <c r="T311" s="95"/>
      <c r="U311" s="119"/>
      <c r="V311" s="114" t="str">
        <f t="shared" si="60"/>
        <v>Sanitair</v>
      </c>
      <c r="W311" s="114" t="str">
        <f t="shared" si="61"/>
        <v>AQL 4%</v>
      </c>
      <c r="X311" s="119"/>
      <c r="Y311" s="101">
        <v>100</v>
      </c>
      <c r="Z311" s="119"/>
      <c r="AA311" s="117">
        <f>IF(H311="nio","_",(N311/Y311)*VLOOKUP(Q311,Aanpassing_frequenties,3,0))*VLOOKUP(Q311,Aanpassing_frequenties,4,0)</f>
        <v>147.6</v>
      </c>
      <c r="AB311" s="120">
        <f t="shared" si="62"/>
        <v>0</v>
      </c>
      <c r="AC311" s="119"/>
      <c r="AD311" s="117" t="str">
        <f t="shared" si="63"/>
        <v>_</v>
      </c>
      <c r="AE311" s="120" t="str">
        <f t="shared" si="64"/>
        <v>_</v>
      </c>
      <c r="AF311" s="119"/>
      <c r="AG311" s="117" t="str">
        <f t="shared" si="65"/>
        <v>_</v>
      </c>
      <c r="AH311" s="120" t="str">
        <f t="shared" si="66"/>
        <v>_</v>
      </c>
      <c r="AI311" s="119"/>
      <c r="AJ311" s="117" t="str">
        <f t="shared" si="67"/>
        <v>_</v>
      </c>
      <c r="AK311" s="120" t="str">
        <f t="shared" si="68"/>
        <v>_</v>
      </c>
      <c r="AL311" s="119"/>
      <c r="AM311" s="117">
        <f t="shared" si="69"/>
        <v>147.6</v>
      </c>
      <c r="AN311" s="120">
        <f t="shared" si="70"/>
        <v>0</v>
      </c>
      <c r="AO311" s="119"/>
      <c r="AS311" s="124"/>
    </row>
    <row r="312" spans="1:45">
      <c r="A312" s="7">
        <v>5</v>
      </c>
      <c r="B312" s="114" t="str">
        <f>VLOOKUP(A312,'Overzicht locaties'!C:D,2,0)</f>
        <v>ROC Campusbaan</v>
      </c>
      <c r="C312" s="95" t="s">
        <v>934</v>
      </c>
      <c r="D312" s="6" t="s">
        <v>1411</v>
      </c>
      <c r="E312" s="6"/>
      <c r="F312" s="95" t="s">
        <v>1046</v>
      </c>
      <c r="G312" s="95" t="s">
        <v>293</v>
      </c>
      <c r="H312" s="95">
        <v>2</v>
      </c>
      <c r="I312" s="115" t="str">
        <f t="shared" si="56"/>
        <v>Sanitaire ruimte</v>
      </c>
      <c r="J312" s="95" t="s">
        <v>795</v>
      </c>
      <c r="K312" s="116">
        <v>3</v>
      </c>
      <c r="L312" s="115" t="str">
        <f t="shared" si="57"/>
        <v>Harde vloer zonder polymeer beschermlaag, met behandeling</v>
      </c>
      <c r="M312" s="118">
        <v>4</v>
      </c>
      <c r="N312" s="117">
        <f t="shared" si="58"/>
        <v>4</v>
      </c>
      <c r="O312" s="149">
        <f t="shared" si="59"/>
        <v>0</v>
      </c>
      <c r="P312" s="119"/>
      <c r="Q312" s="95" t="s">
        <v>303</v>
      </c>
      <c r="R312" s="95"/>
      <c r="S312" s="95"/>
      <c r="T312" s="95"/>
      <c r="U312" s="119"/>
      <c r="V312" s="114" t="str">
        <f t="shared" si="60"/>
        <v>Sanitair</v>
      </c>
      <c r="W312" s="114" t="str">
        <f t="shared" si="61"/>
        <v>AQL 4%</v>
      </c>
      <c r="X312" s="119"/>
      <c r="Y312" s="101">
        <v>100</v>
      </c>
      <c r="Z312" s="119"/>
      <c r="AA312" s="117">
        <f>IF(H312="nio","_",(N312/Y312)*VLOOKUP(Q312,Aanpassing_frequenties,3,0))*VLOOKUP(Q312,Aanpassing_frequenties,4,0)</f>
        <v>24.6</v>
      </c>
      <c r="AB312" s="120">
        <f t="shared" si="62"/>
        <v>0</v>
      </c>
      <c r="AC312" s="119"/>
      <c r="AD312" s="117" t="str">
        <f t="shared" si="63"/>
        <v>_</v>
      </c>
      <c r="AE312" s="120" t="str">
        <f t="shared" si="64"/>
        <v>_</v>
      </c>
      <c r="AF312" s="119"/>
      <c r="AG312" s="117" t="str">
        <f t="shared" si="65"/>
        <v>_</v>
      </c>
      <c r="AH312" s="120" t="str">
        <f t="shared" si="66"/>
        <v>_</v>
      </c>
      <c r="AI312" s="119"/>
      <c r="AJ312" s="117" t="str">
        <f t="shared" si="67"/>
        <v>_</v>
      </c>
      <c r="AK312" s="120" t="str">
        <f t="shared" si="68"/>
        <v>_</v>
      </c>
      <c r="AL312" s="119"/>
      <c r="AM312" s="117">
        <f t="shared" si="69"/>
        <v>24.6</v>
      </c>
      <c r="AN312" s="120">
        <f t="shared" si="70"/>
        <v>0</v>
      </c>
      <c r="AO312" s="119"/>
      <c r="AS312" s="124"/>
    </row>
    <row r="313" spans="1:45">
      <c r="A313" s="7">
        <v>5</v>
      </c>
      <c r="B313" s="114" t="str">
        <f>VLOOKUP(A313,'Overzicht locaties'!C:D,2,0)</f>
        <v>ROC Campusbaan</v>
      </c>
      <c r="C313" s="95" t="s">
        <v>934</v>
      </c>
      <c r="D313" s="6" t="s">
        <v>1412</v>
      </c>
      <c r="E313" s="6"/>
      <c r="F313" s="95" t="s">
        <v>1076</v>
      </c>
      <c r="G313" s="95" t="s">
        <v>294</v>
      </c>
      <c r="H313" s="95">
        <v>5</v>
      </c>
      <c r="I313" s="115" t="str">
        <f t="shared" si="56"/>
        <v>Pantry / keuken / koffie / restaurant</v>
      </c>
      <c r="J313" s="95" t="s">
        <v>1578</v>
      </c>
      <c r="K313" s="116">
        <v>3</v>
      </c>
      <c r="L313" s="115" t="str">
        <f t="shared" si="57"/>
        <v>Harde vloer zonder polymeer beschermlaag, met behandeling</v>
      </c>
      <c r="M313" s="118">
        <v>7.4</v>
      </c>
      <c r="N313" s="117">
        <f t="shared" si="58"/>
        <v>7.4</v>
      </c>
      <c r="O313" s="149">
        <f t="shared" si="59"/>
        <v>0</v>
      </c>
      <c r="P313" s="119"/>
      <c r="Q313" s="95" t="s">
        <v>87</v>
      </c>
      <c r="R313" s="95"/>
      <c r="S313" s="95"/>
      <c r="T313" s="95"/>
      <c r="U313" s="119"/>
      <c r="V313" s="114" t="str">
        <f t="shared" si="60"/>
        <v>Verkeer</v>
      </c>
      <c r="W313" s="114" t="str">
        <f t="shared" si="61"/>
        <v>AQL 7%</v>
      </c>
      <c r="X313" s="119"/>
      <c r="Y313" s="101">
        <v>100</v>
      </c>
      <c r="Z313" s="119"/>
      <c r="AA313" s="117">
        <f>IF(H313="nio","_",(N313/Y313)*VLOOKUP(Q313,Aanpassing_frequenties,3,0))*VLOOKUP(Q313,Aanpassing_frequenties,4,0)</f>
        <v>15.170000000000002</v>
      </c>
      <c r="AB313" s="120">
        <f t="shared" si="62"/>
        <v>0</v>
      </c>
      <c r="AC313" s="119"/>
      <c r="AD313" s="117" t="str">
        <f t="shared" si="63"/>
        <v>_</v>
      </c>
      <c r="AE313" s="120" t="str">
        <f t="shared" si="64"/>
        <v>_</v>
      </c>
      <c r="AF313" s="119"/>
      <c r="AG313" s="117" t="str">
        <f t="shared" si="65"/>
        <v>_</v>
      </c>
      <c r="AH313" s="120" t="str">
        <f t="shared" si="66"/>
        <v>_</v>
      </c>
      <c r="AI313" s="119"/>
      <c r="AJ313" s="117" t="str">
        <f t="shared" si="67"/>
        <v>_</v>
      </c>
      <c r="AK313" s="120" t="str">
        <f t="shared" si="68"/>
        <v>_</v>
      </c>
      <c r="AL313" s="119"/>
      <c r="AM313" s="117">
        <f t="shared" si="69"/>
        <v>15.170000000000002</v>
      </c>
      <c r="AN313" s="120">
        <f t="shared" si="70"/>
        <v>0</v>
      </c>
      <c r="AO313" s="119"/>
      <c r="AS313" s="124"/>
    </row>
    <row r="314" spans="1:45">
      <c r="A314" s="7">
        <v>5</v>
      </c>
      <c r="B314" s="114" t="str">
        <f>VLOOKUP(A314,'Overzicht locaties'!C:D,2,0)</f>
        <v>ROC Campusbaan</v>
      </c>
      <c r="C314" s="95" t="s">
        <v>934</v>
      </c>
      <c r="D314" s="6" t="s">
        <v>1413</v>
      </c>
      <c r="E314" s="6"/>
      <c r="F314" s="95" t="s">
        <v>1049</v>
      </c>
      <c r="G314" s="95" t="s">
        <v>293</v>
      </c>
      <c r="H314" s="95">
        <v>3</v>
      </c>
      <c r="I314" s="115" t="str">
        <f t="shared" si="56"/>
        <v>Verkeersruimte / Garderobe / Wachtruimte</v>
      </c>
      <c r="J314" s="95" t="s">
        <v>1578</v>
      </c>
      <c r="K314" s="116">
        <v>3</v>
      </c>
      <c r="L314" s="115" t="str">
        <f t="shared" si="57"/>
        <v>Harde vloer zonder polymeer beschermlaag, met behandeling</v>
      </c>
      <c r="M314" s="118">
        <v>24</v>
      </c>
      <c r="N314" s="117">
        <f t="shared" si="58"/>
        <v>24</v>
      </c>
      <c r="O314" s="149">
        <f t="shared" si="59"/>
        <v>0</v>
      </c>
      <c r="P314" s="119"/>
      <c r="Q314" s="95" t="s">
        <v>87</v>
      </c>
      <c r="R314" s="95"/>
      <c r="S314" s="95"/>
      <c r="T314" s="95"/>
      <c r="U314" s="119"/>
      <c r="V314" s="114" t="str">
        <f t="shared" si="60"/>
        <v>Verkeer</v>
      </c>
      <c r="W314" s="114" t="str">
        <f t="shared" si="61"/>
        <v>AQL 7%</v>
      </c>
      <c r="X314" s="119"/>
      <c r="Y314" s="101">
        <v>100</v>
      </c>
      <c r="Z314" s="119"/>
      <c r="AA314" s="117">
        <f>IF(H314="nio","_",(N314/Y314)*VLOOKUP(Q314,Aanpassing_frequenties,3,0))*VLOOKUP(Q314,Aanpassing_frequenties,4,0)</f>
        <v>49.199999999999996</v>
      </c>
      <c r="AB314" s="120">
        <f t="shared" si="62"/>
        <v>0</v>
      </c>
      <c r="AC314" s="119"/>
      <c r="AD314" s="117" t="str">
        <f t="shared" si="63"/>
        <v>_</v>
      </c>
      <c r="AE314" s="120" t="str">
        <f t="shared" si="64"/>
        <v>_</v>
      </c>
      <c r="AF314" s="119"/>
      <c r="AG314" s="117" t="str">
        <f t="shared" si="65"/>
        <v>_</v>
      </c>
      <c r="AH314" s="120" t="str">
        <f t="shared" si="66"/>
        <v>_</v>
      </c>
      <c r="AI314" s="119"/>
      <c r="AJ314" s="117" t="str">
        <f t="shared" si="67"/>
        <v>_</v>
      </c>
      <c r="AK314" s="120" t="str">
        <f t="shared" si="68"/>
        <v>_</v>
      </c>
      <c r="AL314" s="119"/>
      <c r="AM314" s="117">
        <f t="shared" si="69"/>
        <v>49.199999999999996</v>
      </c>
      <c r="AN314" s="120">
        <f t="shared" si="70"/>
        <v>0</v>
      </c>
      <c r="AO314" s="119"/>
      <c r="AS314" s="124"/>
    </row>
    <row r="315" spans="1:45">
      <c r="A315" s="7">
        <v>5</v>
      </c>
      <c r="B315" s="114" t="str">
        <f>VLOOKUP(A315,'Overzicht locaties'!C:D,2,0)</f>
        <v>ROC Campusbaan</v>
      </c>
      <c r="C315" s="95" t="s">
        <v>934</v>
      </c>
      <c r="D315" s="6" t="s">
        <v>1414</v>
      </c>
      <c r="E315" s="6"/>
      <c r="F315" s="95" t="s">
        <v>1077</v>
      </c>
      <c r="G315" s="95" t="s">
        <v>293</v>
      </c>
      <c r="H315" s="95">
        <v>3</v>
      </c>
      <c r="I315" s="115" t="str">
        <f t="shared" si="56"/>
        <v>Verkeersruimte / Garderobe / Wachtruimte</v>
      </c>
      <c r="J315" s="95" t="s">
        <v>1578</v>
      </c>
      <c r="K315" s="116">
        <v>3</v>
      </c>
      <c r="L315" s="115" t="str">
        <f t="shared" si="57"/>
        <v>Harde vloer zonder polymeer beschermlaag, met behandeling</v>
      </c>
      <c r="M315" s="118">
        <v>16</v>
      </c>
      <c r="N315" s="117">
        <f t="shared" si="58"/>
        <v>16</v>
      </c>
      <c r="O315" s="149">
        <f t="shared" si="59"/>
        <v>0</v>
      </c>
      <c r="P315" s="119"/>
      <c r="Q315" s="95" t="s">
        <v>87</v>
      </c>
      <c r="R315" s="95"/>
      <c r="S315" s="95"/>
      <c r="T315" s="95"/>
      <c r="U315" s="119"/>
      <c r="V315" s="114" t="str">
        <f t="shared" si="60"/>
        <v>Verkeer</v>
      </c>
      <c r="W315" s="114" t="str">
        <f t="shared" si="61"/>
        <v>AQL 7%</v>
      </c>
      <c r="X315" s="119"/>
      <c r="Y315" s="101">
        <v>100</v>
      </c>
      <c r="Z315" s="119"/>
      <c r="AA315" s="117">
        <f>IF(H315="nio","_",(N315/Y315)*VLOOKUP(Q315,Aanpassing_frequenties,3,0))*VLOOKUP(Q315,Aanpassing_frequenties,4,0)</f>
        <v>32.799999999999997</v>
      </c>
      <c r="AB315" s="120">
        <f t="shared" si="62"/>
        <v>0</v>
      </c>
      <c r="AC315" s="119"/>
      <c r="AD315" s="117" t="str">
        <f t="shared" si="63"/>
        <v>_</v>
      </c>
      <c r="AE315" s="120" t="str">
        <f t="shared" si="64"/>
        <v>_</v>
      </c>
      <c r="AF315" s="119"/>
      <c r="AG315" s="117" t="str">
        <f t="shared" si="65"/>
        <v>_</v>
      </c>
      <c r="AH315" s="120" t="str">
        <f t="shared" si="66"/>
        <v>_</v>
      </c>
      <c r="AI315" s="119"/>
      <c r="AJ315" s="117" t="str">
        <f t="shared" si="67"/>
        <v>_</v>
      </c>
      <c r="AK315" s="120" t="str">
        <f t="shared" si="68"/>
        <v>_</v>
      </c>
      <c r="AL315" s="119"/>
      <c r="AM315" s="117">
        <f t="shared" si="69"/>
        <v>32.799999999999997</v>
      </c>
      <c r="AN315" s="120">
        <f t="shared" si="70"/>
        <v>0</v>
      </c>
      <c r="AO315" s="119"/>
      <c r="AS315" s="124"/>
    </row>
    <row r="316" spans="1:45">
      <c r="A316" s="7">
        <v>5</v>
      </c>
      <c r="B316" s="114" t="str">
        <f>VLOOKUP(A316,'Overzicht locaties'!C:D,2,0)</f>
        <v>ROC Campusbaan</v>
      </c>
      <c r="C316" s="95" t="s">
        <v>934</v>
      </c>
      <c r="D316" s="6" t="s">
        <v>1415</v>
      </c>
      <c r="E316" s="6"/>
      <c r="F316" s="95" t="s">
        <v>1037</v>
      </c>
      <c r="G316" s="95" t="s">
        <v>294</v>
      </c>
      <c r="H316" s="95">
        <v>6</v>
      </c>
      <c r="I316" s="115" t="str">
        <f t="shared" si="56"/>
        <v>Leslokalen theorie</v>
      </c>
      <c r="J316" s="95" t="s">
        <v>1577</v>
      </c>
      <c r="K316" s="116">
        <v>3</v>
      </c>
      <c r="L316" s="115" t="str">
        <f t="shared" si="57"/>
        <v>Harde vloer zonder polymeer beschermlaag, met behandeling</v>
      </c>
      <c r="M316" s="118">
        <v>48.6</v>
      </c>
      <c r="N316" s="117">
        <f t="shared" si="58"/>
        <v>48.6</v>
      </c>
      <c r="O316" s="149">
        <f t="shared" si="59"/>
        <v>0</v>
      </c>
      <c r="P316" s="119"/>
      <c r="Q316" s="95" t="s">
        <v>87</v>
      </c>
      <c r="R316" s="95"/>
      <c r="S316" s="95"/>
      <c r="T316" s="95"/>
      <c r="U316" s="119"/>
      <c r="V316" s="114" t="str">
        <f t="shared" si="60"/>
        <v>Les</v>
      </c>
      <c r="W316" s="114" t="str">
        <f t="shared" si="61"/>
        <v>AQL 7%</v>
      </c>
      <c r="X316" s="119"/>
      <c r="Y316" s="101">
        <v>100</v>
      </c>
      <c r="Z316" s="119"/>
      <c r="AA316" s="117">
        <f>IF(H316="nio","_",(N316/Y316)*VLOOKUP(Q316,Aanpassing_frequenties,3,0))*VLOOKUP(Q316,Aanpassing_frequenties,4,0)</f>
        <v>99.63</v>
      </c>
      <c r="AB316" s="120">
        <f t="shared" si="62"/>
        <v>0</v>
      </c>
      <c r="AC316" s="119"/>
      <c r="AD316" s="117" t="str">
        <f t="shared" si="63"/>
        <v>_</v>
      </c>
      <c r="AE316" s="120" t="str">
        <f t="shared" si="64"/>
        <v>_</v>
      </c>
      <c r="AF316" s="119"/>
      <c r="AG316" s="117" t="str">
        <f t="shared" si="65"/>
        <v>_</v>
      </c>
      <c r="AH316" s="120" t="str">
        <f t="shared" si="66"/>
        <v>_</v>
      </c>
      <c r="AI316" s="119"/>
      <c r="AJ316" s="117" t="str">
        <f t="shared" si="67"/>
        <v>_</v>
      </c>
      <c r="AK316" s="120" t="str">
        <f t="shared" si="68"/>
        <v>_</v>
      </c>
      <c r="AL316" s="119"/>
      <c r="AM316" s="117">
        <f t="shared" si="69"/>
        <v>99.63</v>
      </c>
      <c r="AN316" s="120">
        <f t="shared" si="70"/>
        <v>0</v>
      </c>
      <c r="AO316" s="119"/>
      <c r="AS316" s="124"/>
    </row>
    <row r="317" spans="1:45">
      <c r="A317" s="7">
        <v>5</v>
      </c>
      <c r="B317" s="114" t="str">
        <f>VLOOKUP(A317,'Overzicht locaties'!C:D,2,0)</f>
        <v>ROC Campusbaan</v>
      </c>
      <c r="C317" s="95" t="s">
        <v>934</v>
      </c>
      <c r="D317" s="6" t="s">
        <v>1416</v>
      </c>
      <c r="E317" s="6"/>
      <c r="F317" s="95" t="s">
        <v>1039</v>
      </c>
      <c r="G317" s="95" t="s">
        <v>294</v>
      </c>
      <c r="H317" s="95">
        <v>6</v>
      </c>
      <c r="I317" s="115" t="str">
        <f t="shared" si="56"/>
        <v>Leslokalen theorie</v>
      </c>
      <c r="J317" s="95" t="s">
        <v>1577</v>
      </c>
      <c r="K317" s="116">
        <v>3</v>
      </c>
      <c r="L317" s="115" t="str">
        <f t="shared" si="57"/>
        <v>Harde vloer zonder polymeer beschermlaag, met behandeling</v>
      </c>
      <c r="M317" s="118">
        <v>8.3000000000000007</v>
      </c>
      <c r="N317" s="117">
        <f t="shared" si="58"/>
        <v>8.3000000000000007</v>
      </c>
      <c r="O317" s="149">
        <f t="shared" si="59"/>
        <v>0</v>
      </c>
      <c r="P317" s="119"/>
      <c r="Q317" s="95" t="s">
        <v>87</v>
      </c>
      <c r="R317" s="95"/>
      <c r="S317" s="95"/>
      <c r="T317" s="95"/>
      <c r="U317" s="119"/>
      <c r="V317" s="114" t="str">
        <f t="shared" si="60"/>
        <v>Les</v>
      </c>
      <c r="W317" s="114" t="str">
        <f t="shared" si="61"/>
        <v>AQL 7%</v>
      </c>
      <c r="X317" s="119"/>
      <c r="Y317" s="101">
        <v>100</v>
      </c>
      <c r="Z317" s="119"/>
      <c r="AA317" s="117">
        <f>IF(H317="nio","_",(N317/Y317)*VLOOKUP(Q317,Aanpassing_frequenties,3,0))*VLOOKUP(Q317,Aanpassing_frequenties,4,0)</f>
        <v>17.015000000000001</v>
      </c>
      <c r="AB317" s="120">
        <f t="shared" si="62"/>
        <v>0</v>
      </c>
      <c r="AC317" s="119"/>
      <c r="AD317" s="117" t="str">
        <f t="shared" si="63"/>
        <v>_</v>
      </c>
      <c r="AE317" s="120" t="str">
        <f t="shared" si="64"/>
        <v>_</v>
      </c>
      <c r="AF317" s="119"/>
      <c r="AG317" s="117" t="str">
        <f t="shared" si="65"/>
        <v>_</v>
      </c>
      <c r="AH317" s="120" t="str">
        <f t="shared" si="66"/>
        <v>_</v>
      </c>
      <c r="AI317" s="119"/>
      <c r="AJ317" s="117" t="str">
        <f t="shared" si="67"/>
        <v>_</v>
      </c>
      <c r="AK317" s="120" t="str">
        <f t="shared" si="68"/>
        <v>_</v>
      </c>
      <c r="AL317" s="119"/>
      <c r="AM317" s="117">
        <f t="shared" si="69"/>
        <v>17.015000000000001</v>
      </c>
      <c r="AN317" s="120">
        <f t="shared" si="70"/>
        <v>0</v>
      </c>
      <c r="AO317" s="119"/>
      <c r="AS317" s="124"/>
    </row>
    <row r="318" spans="1:45">
      <c r="A318" s="7">
        <v>5</v>
      </c>
      <c r="B318" s="114" t="str">
        <f>VLOOKUP(A318,'Overzicht locaties'!C:D,2,0)</f>
        <v>ROC Campusbaan</v>
      </c>
      <c r="C318" s="95" t="s">
        <v>934</v>
      </c>
      <c r="D318" s="6" t="s">
        <v>1417</v>
      </c>
      <c r="E318" s="6"/>
      <c r="F318" s="95" t="s">
        <v>1039</v>
      </c>
      <c r="G318" s="95" t="s">
        <v>294</v>
      </c>
      <c r="H318" s="95">
        <v>6</v>
      </c>
      <c r="I318" s="115" t="str">
        <f t="shared" si="56"/>
        <v>Leslokalen theorie</v>
      </c>
      <c r="J318" s="95" t="s">
        <v>1577</v>
      </c>
      <c r="K318" s="116">
        <v>3</v>
      </c>
      <c r="L318" s="115" t="str">
        <f t="shared" si="57"/>
        <v>Harde vloer zonder polymeer beschermlaag, met behandeling</v>
      </c>
      <c r="M318" s="118">
        <v>12.2</v>
      </c>
      <c r="N318" s="117">
        <f t="shared" si="58"/>
        <v>12.2</v>
      </c>
      <c r="O318" s="149">
        <f t="shared" si="59"/>
        <v>0</v>
      </c>
      <c r="P318" s="119"/>
      <c r="Q318" s="95" t="s">
        <v>87</v>
      </c>
      <c r="R318" s="95"/>
      <c r="S318" s="95"/>
      <c r="T318" s="95"/>
      <c r="U318" s="119"/>
      <c r="V318" s="114" t="str">
        <f t="shared" si="60"/>
        <v>Les</v>
      </c>
      <c r="W318" s="114" t="str">
        <f t="shared" si="61"/>
        <v>AQL 7%</v>
      </c>
      <c r="X318" s="119"/>
      <c r="Y318" s="101">
        <v>100</v>
      </c>
      <c r="Z318" s="119"/>
      <c r="AA318" s="117">
        <f>IF(H318="nio","_",(N318/Y318)*VLOOKUP(Q318,Aanpassing_frequenties,3,0))*VLOOKUP(Q318,Aanpassing_frequenties,4,0)</f>
        <v>25.009999999999998</v>
      </c>
      <c r="AB318" s="120">
        <f t="shared" si="62"/>
        <v>0</v>
      </c>
      <c r="AC318" s="119"/>
      <c r="AD318" s="117" t="str">
        <f t="shared" si="63"/>
        <v>_</v>
      </c>
      <c r="AE318" s="120" t="str">
        <f t="shared" si="64"/>
        <v>_</v>
      </c>
      <c r="AF318" s="119"/>
      <c r="AG318" s="117" t="str">
        <f t="shared" si="65"/>
        <v>_</v>
      </c>
      <c r="AH318" s="120" t="str">
        <f t="shared" si="66"/>
        <v>_</v>
      </c>
      <c r="AI318" s="119"/>
      <c r="AJ318" s="117" t="str">
        <f t="shared" si="67"/>
        <v>_</v>
      </c>
      <c r="AK318" s="120" t="str">
        <f t="shared" si="68"/>
        <v>_</v>
      </c>
      <c r="AL318" s="119"/>
      <c r="AM318" s="117">
        <f t="shared" si="69"/>
        <v>25.009999999999998</v>
      </c>
      <c r="AN318" s="120">
        <f t="shared" si="70"/>
        <v>0</v>
      </c>
      <c r="AO318" s="119"/>
      <c r="AS318" s="124"/>
    </row>
    <row r="319" spans="1:45">
      <c r="A319" s="7">
        <v>5</v>
      </c>
      <c r="B319" s="114" t="str">
        <f>VLOOKUP(A319,'Overzicht locaties'!C:D,2,0)</f>
        <v>ROC Campusbaan</v>
      </c>
      <c r="C319" s="95" t="s">
        <v>934</v>
      </c>
      <c r="D319" s="6" t="s">
        <v>1418</v>
      </c>
      <c r="E319" s="6"/>
      <c r="F319" s="95" t="s">
        <v>1039</v>
      </c>
      <c r="G319" s="95" t="s">
        <v>294</v>
      </c>
      <c r="H319" s="95">
        <v>6</v>
      </c>
      <c r="I319" s="115" t="str">
        <f t="shared" si="56"/>
        <v>Leslokalen theorie</v>
      </c>
      <c r="J319" s="95" t="s">
        <v>1577</v>
      </c>
      <c r="K319" s="116">
        <v>3</v>
      </c>
      <c r="L319" s="115" t="str">
        <f t="shared" si="57"/>
        <v>Harde vloer zonder polymeer beschermlaag, met behandeling</v>
      </c>
      <c r="M319" s="118">
        <v>12.2</v>
      </c>
      <c r="N319" s="117">
        <f t="shared" si="58"/>
        <v>12.2</v>
      </c>
      <c r="O319" s="149">
        <f t="shared" si="59"/>
        <v>0</v>
      </c>
      <c r="P319" s="119"/>
      <c r="Q319" s="95" t="s">
        <v>87</v>
      </c>
      <c r="R319" s="95"/>
      <c r="S319" s="95"/>
      <c r="T319" s="95"/>
      <c r="U319" s="119"/>
      <c r="V319" s="114" t="str">
        <f t="shared" si="60"/>
        <v>Les</v>
      </c>
      <c r="W319" s="114" t="str">
        <f t="shared" si="61"/>
        <v>AQL 7%</v>
      </c>
      <c r="X319" s="119"/>
      <c r="Y319" s="101">
        <v>100</v>
      </c>
      <c r="Z319" s="119"/>
      <c r="AA319" s="117">
        <f>IF(H319="nio","_",(N319/Y319)*VLOOKUP(Q319,Aanpassing_frequenties,3,0))*VLOOKUP(Q319,Aanpassing_frequenties,4,0)</f>
        <v>25.009999999999998</v>
      </c>
      <c r="AB319" s="120">
        <f t="shared" si="62"/>
        <v>0</v>
      </c>
      <c r="AC319" s="119"/>
      <c r="AD319" s="117" t="str">
        <f t="shared" si="63"/>
        <v>_</v>
      </c>
      <c r="AE319" s="120" t="str">
        <f t="shared" si="64"/>
        <v>_</v>
      </c>
      <c r="AF319" s="119"/>
      <c r="AG319" s="117" t="str">
        <f t="shared" si="65"/>
        <v>_</v>
      </c>
      <c r="AH319" s="120" t="str">
        <f t="shared" si="66"/>
        <v>_</v>
      </c>
      <c r="AI319" s="119"/>
      <c r="AJ319" s="117" t="str">
        <f t="shared" si="67"/>
        <v>_</v>
      </c>
      <c r="AK319" s="120" t="str">
        <f t="shared" si="68"/>
        <v>_</v>
      </c>
      <c r="AL319" s="119"/>
      <c r="AM319" s="117">
        <f t="shared" si="69"/>
        <v>25.009999999999998</v>
      </c>
      <c r="AN319" s="120">
        <f t="shared" si="70"/>
        <v>0</v>
      </c>
      <c r="AO319" s="119"/>
      <c r="AS319" s="124"/>
    </row>
    <row r="320" spans="1:45">
      <c r="A320" s="7">
        <v>5</v>
      </c>
      <c r="B320" s="114" t="str">
        <f>VLOOKUP(A320,'Overzicht locaties'!C:D,2,0)</f>
        <v>ROC Campusbaan</v>
      </c>
      <c r="C320" s="95" t="s">
        <v>934</v>
      </c>
      <c r="D320" s="6" t="s">
        <v>1419</v>
      </c>
      <c r="E320" s="6"/>
      <c r="F320" s="95" t="s">
        <v>1039</v>
      </c>
      <c r="G320" s="95" t="s">
        <v>294</v>
      </c>
      <c r="H320" s="95">
        <v>6</v>
      </c>
      <c r="I320" s="115" t="str">
        <f t="shared" si="56"/>
        <v>Leslokalen theorie</v>
      </c>
      <c r="J320" s="95" t="s">
        <v>1577</v>
      </c>
      <c r="K320" s="116">
        <v>3</v>
      </c>
      <c r="L320" s="115" t="str">
        <f t="shared" si="57"/>
        <v>Harde vloer zonder polymeer beschermlaag, met behandeling</v>
      </c>
      <c r="M320" s="118">
        <v>8.3000000000000007</v>
      </c>
      <c r="N320" s="117">
        <f t="shared" si="58"/>
        <v>8.3000000000000007</v>
      </c>
      <c r="O320" s="149">
        <f t="shared" si="59"/>
        <v>0</v>
      </c>
      <c r="P320" s="119"/>
      <c r="Q320" s="95" t="s">
        <v>87</v>
      </c>
      <c r="R320" s="95"/>
      <c r="S320" s="95"/>
      <c r="T320" s="95"/>
      <c r="U320" s="119"/>
      <c r="V320" s="114" t="str">
        <f t="shared" si="60"/>
        <v>Les</v>
      </c>
      <c r="W320" s="114" t="str">
        <f t="shared" si="61"/>
        <v>AQL 7%</v>
      </c>
      <c r="X320" s="119"/>
      <c r="Y320" s="101">
        <v>100</v>
      </c>
      <c r="Z320" s="119"/>
      <c r="AA320" s="117">
        <f>IF(H320="nio","_",(N320/Y320)*VLOOKUP(Q320,Aanpassing_frequenties,3,0))*VLOOKUP(Q320,Aanpassing_frequenties,4,0)</f>
        <v>17.015000000000001</v>
      </c>
      <c r="AB320" s="120">
        <f t="shared" si="62"/>
        <v>0</v>
      </c>
      <c r="AC320" s="119"/>
      <c r="AD320" s="117" t="str">
        <f t="shared" si="63"/>
        <v>_</v>
      </c>
      <c r="AE320" s="120" t="str">
        <f t="shared" si="64"/>
        <v>_</v>
      </c>
      <c r="AF320" s="119"/>
      <c r="AG320" s="117" t="str">
        <f t="shared" si="65"/>
        <v>_</v>
      </c>
      <c r="AH320" s="120" t="str">
        <f t="shared" si="66"/>
        <v>_</v>
      </c>
      <c r="AI320" s="119"/>
      <c r="AJ320" s="117" t="str">
        <f t="shared" si="67"/>
        <v>_</v>
      </c>
      <c r="AK320" s="120" t="str">
        <f t="shared" si="68"/>
        <v>_</v>
      </c>
      <c r="AL320" s="119"/>
      <c r="AM320" s="117">
        <f t="shared" si="69"/>
        <v>17.015000000000001</v>
      </c>
      <c r="AN320" s="120">
        <f t="shared" si="70"/>
        <v>0</v>
      </c>
      <c r="AO320" s="119"/>
      <c r="AS320" s="124"/>
    </row>
    <row r="321" spans="1:45">
      <c r="A321" s="7">
        <v>5</v>
      </c>
      <c r="B321" s="114" t="str">
        <f>VLOOKUP(A321,'Overzicht locaties'!C:D,2,0)</f>
        <v>ROC Campusbaan</v>
      </c>
      <c r="C321" s="95" t="s">
        <v>934</v>
      </c>
      <c r="D321" s="6"/>
      <c r="E321" s="6"/>
      <c r="F321" s="95" t="s">
        <v>1078</v>
      </c>
      <c r="G321" s="95" t="s">
        <v>293</v>
      </c>
      <c r="H321" s="95">
        <v>3</v>
      </c>
      <c r="I321" s="115" t="str">
        <f t="shared" si="56"/>
        <v>Verkeersruimte / Garderobe / Wachtruimte</v>
      </c>
      <c r="J321" s="95" t="s">
        <v>1577</v>
      </c>
      <c r="K321" s="116">
        <v>3</v>
      </c>
      <c r="L321" s="115" t="str">
        <f t="shared" si="57"/>
        <v>Harde vloer zonder polymeer beschermlaag, met behandeling</v>
      </c>
      <c r="M321" s="118">
        <v>7.1</v>
      </c>
      <c r="N321" s="117">
        <f t="shared" si="58"/>
        <v>7.1</v>
      </c>
      <c r="O321" s="149">
        <f t="shared" si="59"/>
        <v>0</v>
      </c>
      <c r="P321" s="119"/>
      <c r="Q321" s="95" t="s">
        <v>87</v>
      </c>
      <c r="R321" s="95"/>
      <c r="S321" s="95"/>
      <c r="T321" s="95"/>
      <c r="U321" s="119"/>
      <c r="V321" s="114" t="str">
        <f t="shared" si="60"/>
        <v>Verkeer</v>
      </c>
      <c r="W321" s="114" t="str">
        <f t="shared" si="61"/>
        <v>AQL 7%</v>
      </c>
      <c r="X321" s="119"/>
      <c r="Y321" s="101">
        <v>100</v>
      </c>
      <c r="Z321" s="119"/>
      <c r="AA321" s="117">
        <f>IF(H321="nio","_",(N321/Y321)*VLOOKUP(Q321,Aanpassing_frequenties,3,0))*VLOOKUP(Q321,Aanpassing_frequenties,4,0)</f>
        <v>14.554999999999998</v>
      </c>
      <c r="AB321" s="120">
        <f t="shared" si="62"/>
        <v>0</v>
      </c>
      <c r="AC321" s="119"/>
      <c r="AD321" s="117" t="str">
        <f t="shared" si="63"/>
        <v>_</v>
      </c>
      <c r="AE321" s="120" t="str">
        <f t="shared" si="64"/>
        <v>_</v>
      </c>
      <c r="AF321" s="119"/>
      <c r="AG321" s="117" t="str">
        <f t="shared" si="65"/>
        <v>_</v>
      </c>
      <c r="AH321" s="120" t="str">
        <f t="shared" si="66"/>
        <v>_</v>
      </c>
      <c r="AI321" s="119"/>
      <c r="AJ321" s="117" t="str">
        <f t="shared" si="67"/>
        <v>_</v>
      </c>
      <c r="AK321" s="120" t="str">
        <f t="shared" si="68"/>
        <v>_</v>
      </c>
      <c r="AL321" s="119"/>
      <c r="AM321" s="117">
        <f t="shared" si="69"/>
        <v>14.554999999999998</v>
      </c>
      <c r="AN321" s="120">
        <f t="shared" si="70"/>
        <v>0</v>
      </c>
      <c r="AO321" s="119"/>
      <c r="AS321" s="124"/>
    </row>
    <row r="322" spans="1:45">
      <c r="A322" s="7">
        <v>5</v>
      </c>
      <c r="B322" s="114" t="str">
        <f>VLOOKUP(A322,'Overzicht locaties'!C:D,2,0)</f>
        <v>ROC Campusbaan</v>
      </c>
      <c r="C322" s="95" t="s">
        <v>934</v>
      </c>
      <c r="D322" s="6" t="s">
        <v>1420</v>
      </c>
      <c r="E322" s="6"/>
      <c r="F322" s="95" t="s">
        <v>1037</v>
      </c>
      <c r="G322" s="95" t="s">
        <v>294</v>
      </c>
      <c r="H322" s="95">
        <v>6</v>
      </c>
      <c r="I322" s="115" t="str">
        <f t="shared" si="56"/>
        <v>Leslokalen theorie</v>
      </c>
      <c r="J322" s="95" t="s">
        <v>1577</v>
      </c>
      <c r="K322" s="116">
        <v>3</v>
      </c>
      <c r="L322" s="115" t="str">
        <f t="shared" si="57"/>
        <v>Harde vloer zonder polymeer beschermlaag, met behandeling</v>
      </c>
      <c r="M322" s="118">
        <v>49.9</v>
      </c>
      <c r="N322" s="117">
        <f t="shared" si="58"/>
        <v>49.9</v>
      </c>
      <c r="O322" s="149">
        <f t="shared" si="59"/>
        <v>0</v>
      </c>
      <c r="P322" s="119"/>
      <c r="Q322" s="95" t="s">
        <v>87</v>
      </c>
      <c r="R322" s="95"/>
      <c r="S322" s="95"/>
      <c r="T322" s="95"/>
      <c r="U322" s="119"/>
      <c r="V322" s="114" t="str">
        <f t="shared" si="60"/>
        <v>Les</v>
      </c>
      <c r="W322" s="114" t="str">
        <f t="shared" si="61"/>
        <v>AQL 7%</v>
      </c>
      <c r="X322" s="119"/>
      <c r="Y322" s="101">
        <v>100</v>
      </c>
      <c r="Z322" s="119"/>
      <c r="AA322" s="117">
        <f>IF(H322="nio","_",(N322/Y322)*VLOOKUP(Q322,Aanpassing_frequenties,3,0))*VLOOKUP(Q322,Aanpassing_frequenties,4,0)</f>
        <v>102.295</v>
      </c>
      <c r="AB322" s="120">
        <f t="shared" si="62"/>
        <v>0</v>
      </c>
      <c r="AC322" s="119"/>
      <c r="AD322" s="117" t="str">
        <f t="shared" si="63"/>
        <v>_</v>
      </c>
      <c r="AE322" s="120" t="str">
        <f t="shared" si="64"/>
        <v>_</v>
      </c>
      <c r="AF322" s="119"/>
      <c r="AG322" s="117" t="str">
        <f t="shared" si="65"/>
        <v>_</v>
      </c>
      <c r="AH322" s="120" t="str">
        <f t="shared" si="66"/>
        <v>_</v>
      </c>
      <c r="AI322" s="119"/>
      <c r="AJ322" s="117" t="str">
        <f t="shared" si="67"/>
        <v>_</v>
      </c>
      <c r="AK322" s="120" t="str">
        <f t="shared" si="68"/>
        <v>_</v>
      </c>
      <c r="AL322" s="119"/>
      <c r="AM322" s="117">
        <f t="shared" si="69"/>
        <v>102.295</v>
      </c>
      <c r="AN322" s="120">
        <f t="shared" si="70"/>
        <v>0</v>
      </c>
      <c r="AO322" s="119"/>
      <c r="AS322" s="124"/>
    </row>
    <row r="323" spans="1:45">
      <c r="A323" s="7">
        <v>5</v>
      </c>
      <c r="B323" s="114" t="str">
        <f>VLOOKUP(A323,'Overzicht locaties'!C:D,2,0)</f>
        <v>ROC Campusbaan</v>
      </c>
      <c r="C323" s="95" t="s">
        <v>934</v>
      </c>
      <c r="D323" s="6" t="s">
        <v>1421</v>
      </c>
      <c r="E323" s="6"/>
      <c r="F323" s="95" t="s">
        <v>1033</v>
      </c>
      <c r="G323" s="95" t="s">
        <v>294</v>
      </c>
      <c r="H323" s="95">
        <v>6</v>
      </c>
      <c r="I323" s="115" t="str">
        <f t="shared" si="56"/>
        <v>Leslokalen theorie</v>
      </c>
      <c r="J323" s="95" t="s">
        <v>1577</v>
      </c>
      <c r="K323" s="116">
        <v>3</v>
      </c>
      <c r="L323" s="115" t="str">
        <f t="shared" si="57"/>
        <v>Harde vloer zonder polymeer beschermlaag, met behandeling</v>
      </c>
      <c r="M323" s="118">
        <v>100</v>
      </c>
      <c r="N323" s="117">
        <f t="shared" si="58"/>
        <v>100</v>
      </c>
      <c r="O323" s="149">
        <f t="shared" si="59"/>
        <v>0</v>
      </c>
      <c r="P323" s="119"/>
      <c r="Q323" s="95" t="s">
        <v>87</v>
      </c>
      <c r="R323" s="95"/>
      <c r="S323" s="95"/>
      <c r="T323" s="95"/>
      <c r="U323" s="119"/>
      <c r="V323" s="114" t="str">
        <f t="shared" si="60"/>
        <v>Les</v>
      </c>
      <c r="W323" s="114" t="str">
        <f t="shared" si="61"/>
        <v>AQL 7%</v>
      </c>
      <c r="X323" s="119"/>
      <c r="Y323" s="101">
        <v>100</v>
      </c>
      <c r="Z323" s="119"/>
      <c r="AA323" s="117">
        <f>IF(H323="nio","_",(N323/Y323)*VLOOKUP(Q323,Aanpassing_frequenties,3,0))*VLOOKUP(Q323,Aanpassing_frequenties,4,0)</f>
        <v>205</v>
      </c>
      <c r="AB323" s="120">
        <f t="shared" si="62"/>
        <v>0</v>
      </c>
      <c r="AC323" s="119"/>
      <c r="AD323" s="117" t="str">
        <f t="shared" si="63"/>
        <v>_</v>
      </c>
      <c r="AE323" s="120" t="str">
        <f t="shared" si="64"/>
        <v>_</v>
      </c>
      <c r="AF323" s="119"/>
      <c r="AG323" s="117" t="str">
        <f t="shared" si="65"/>
        <v>_</v>
      </c>
      <c r="AH323" s="120" t="str">
        <f t="shared" si="66"/>
        <v>_</v>
      </c>
      <c r="AI323" s="119"/>
      <c r="AJ323" s="117" t="str">
        <f t="shared" si="67"/>
        <v>_</v>
      </c>
      <c r="AK323" s="120" t="str">
        <f t="shared" si="68"/>
        <v>_</v>
      </c>
      <c r="AL323" s="119"/>
      <c r="AM323" s="117">
        <f t="shared" si="69"/>
        <v>205</v>
      </c>
      <c r="AN323" s="120">
        <f t="shared" si="70"/>
        <v>0</v>
      </c>
      <c r="AO323" s="119"/>
      <c r="AS323" s="124"/>
    </row>
    <row r="324" spans="1:45">
      <c r="A324" s="7">
        <v>5</v>
      </c>
      <c r="B324" s="114" t="str">
        <f>VLOOKUP(A324,'Overzicht locaties'!C:D,2,0)</f>
        <v>ROC Campusbaan</v>
      </c>
      <c r="C324" s="95" t="s">
        <v>934</v>
      </c>
      <c r="D324" s="6" t="s">
        <v>1422</v>
      </c>
      <c r="E324" s="6"/>
      <c r="F324" s="95" t="s">
        <v>1039</v>
      </c>
      <c r="G324" s="95" t="s">
        <v>294</v>
      </c>
      <c r="H324" s="95">
        <v>6</v>
      </c>
      <c r="I324" s="115" t="str">
        <f t="shared" si="56"/>
        <v>Leslokalen theorie</v>
      </c>
      <c r="J324" s="95" t="s">
        <v>1577</v>
      </c>
      <c r="K324" s="116">
        <v>3</v>
      </c>
      <c r="L324" s="115" t="str">
        <f t="shared" si="57"/>
        <v>Harde vloer zonder polymeer beschermlaag, met behandeling</v>
      </c>
      <c r="M324" s="118">
        <v>41.3</v>
      </c>
      <c r="N324" s="117">
        <f t="shared" si="58"/>
        <v>41.3</v>
      </c>
      <c r="O324" s="149">
        <f t="shared" si="59"/>
        <v>0</v>
      </c>
      <c r="P324" s="119"/>
      <c r="Q324" s="95" t="s">
        <v>87</v>
      </c>
      <c r="R324" s="95"/>
      <c r="S324" s="95"/>
      <c r="T324" s="95"/>
      <c r="U324" s="119"/>
      <c r="V324" s="114" t="str">
        <f t="shared" si="60"/>
        <v>Les</v>
      </c>
      <c r="W324" s="114" t="str">
        <f t="shared" si="61"/>
        <v>AQL 7%</v>
      </c>
      <c r="X324" s="119"/>
      <c r="Y324" s="101">
        <v>100</v>
      </c>
      <c r="Z324" s="119"/>
      <c r="AA324" s="117">
        <f>IF(H324="nio","_",(N324/Y324)*VLOOKUP(Q324,Aanpassing_frequenties,3,0))*VLOOKUP(Q324,Aanpassing_frequenties,4,0)</f>
        <v>84.664999999999992</v>
      </c>
      <c r="AB324" s="120">
        <f t="shared" si="62"/>
        <v>0</v>
      </c>
      <c r="AC324" s="119"/>
      <c r="AD324" s="117" t="str">
        <f t="shared" si="63"/>
        <v>_</v>
      </c>
      <c r="AE324" s="120" t="str">
        <f t="shared" si="64"/>
        <v>_</v>
      </c>
      <c r="AF324" s="119"/>
      <c r="AG324" s="117" t="str">
        <f t="shared" si="65"/>
        <v>_</v>
      </c>
      <c r="AH324" s="120" t="str">
        <f t="shared" si="66"/>
        <v>_</v>
      </c>
      <c r="AI324" s="119"/>
      <c r="AJ324" s="117" t="str">
        <f t="shared" si="67"/>
        <v>_</v>
      </c>
      <c r="AK324" s="120" t="str">
        <f t="shared" si="68"/>
        <v>_</v>
      </c>
      <c r="AL324" s="119"/>
      <c r="AM324" s="117">
        <f t="shared" si="69"/>
        <v>84.664999999999992</v>
      </c>
      <c r="AN324" s="120">
        <f t="shared" si="70"/>
        <v>0</v>
      </c>
      <c r="AO324" s="119"/>
      <c r="AS324" s="124"/>
    </row>
    <row r="325" spans="1:45">
      <c r="A325" s="7">
        <v>5</v>
      </c>
      <c r="B325" s="114" t="str">
        <f>VLOOKUP(A325,'Overzicht locaties'!C:D,2,0)</f>
        <v>ROC Campusbaan</v>
      </c>
      <c r="C325" s="95" t="s">
        <v>934</v>
      </c>
      <c r="D325" s="6" t="s">
        <v>1423</v>
      </c>
      <c r="E325" s="6"/>
      <c r="F325" s="95" t="s">
        <v>1079</v>
      </c>
      <c r="G325" s="95" t="s">
        <v>294</v>
      </c>
      <c r="H325" s="95">
        <v>7</v>
      </c>
      <c r="I325" s="115" t="str">
        <f t="shared" si="56"/>
        <v>Leslokalen praktijk</v>
      </c>
      <c r="J325" s="95" t="s">
        <v>1577</v>
      </c>
      <c r="K325" s="116">
        <v>3</v>
      </c>
      <c r="L325" s="115" t="str">
        <f t="shared" si="57"/>
        <v>Harde vloer zonder polymeer beschermlaag, met behandeling</v>
      </c>
      <c r="M325" s="118">
        <v>55.4</v>
      </c>
      <c r="N325" s="117">
        <f t="shared" si="58"/>
        <v>55.4</v>
      </c>
      <c r="O325" s="149">
        <f t="shared" si="59"/>
        <v>0</v>
      </c>
      <c r="P325" s="119"/>
      <c r="Q325" s="95" t="s">
        <v>95</v>
      </c>
      <c r="R325" s="95"/>
      <c r="S325" s="95"/>
      <c r="T325" s="95"/>
      <c r="U325" s="119"/>
      <c r="V325" s="114" t="str">
        <f t="shared" si="60"/>
        <v>Les</v>
      </c>
      <c r="W325" s="114" t="str">
        <f t="shared" si="61"/>
        <v>AQL 7%</v>
      </c>
      <c r="X325" s="119"/>
      <c r="Y325" s="101">
        <v>100</v>
      </c>
      <c r="Z325" s="119"/>
      <c r="AA325" s="117">
        <f>IF(H325="nio","_",(N325/Y325)*VLOOKUP(Q325,Aanpassing_frequenties,3,0))*VLOOKUP(Q325,Aanpassing_frequenties,4,0)</f>
        <v>22.713999999999999</v>
      </c>
      <c r="AB325" s="120">
        <f t="shared" si="62"/>
        <v>0</v>
      </c>
      <c r="AC325" s="119"/>
      <c r="AD325" s="117" t="str">
        <f t="shared" si="63"/>
        <v>_</v>
      </c>
      <c r="AE325" s="120" t="str">
        <f t="shared" si="64"/>
        <v>_</v>
      </c>
      <c r="AF325" s="119"/>
      <c r="AG325" s="117" t="str">
        <f t="shared" si="65"/>
        <v>_</v>
      </c>
      <c r="AH325" s="120" t="str">
        <f t="shared" si="66"/>
        <v>_</v>
      </c>
      <c r="AI325" s="119"/>
      <c r="AJ325" s="117" t="str">
        <f t="shared" si="67"/>
        <v>_</v>
      </c>
      <c r="AK325" s="120" t="str">
        <f t="shared" si="68"/>
        <v>_</v>
      </c>
      <c r="AL325" s="119"/>
      <c r="AM325" s="117">
        <f t="shared" si="69"/>
        <v>22.713999999999999</v>
      </c>
      <c r="AN325" s="120">
        <f t="shared" si="70"/>
        <v>0</v>
      </c>
      <c r="AO325" s="119"/>
      <c r="AS325" s="124"/>
    </row>
    <row r="326" spans="1:45">
      <c r="A326" s="7">
        <v>5</v>
      </c>
      <c r="B326" s="114" t="str">
        <f>VLOOKUP(A326,'Overzicht locaties'!C:D,2,0)</f>
        <v>ROC Campusbaan</v>
      </c>
      <c r="C326" s="95" t="s">
        <v>934</v>
      </c>
      <c r="D326" s="6" t="s">
        <v>1424</v>
      </c>
      <c r="E326" s="6"/>
      <c r="F326" s="95" t="s">
        <v>1039</v>
      </c>
      <c r="G326" s="95" t="s">
        <v>294</v>
      </c>
      <c r="H326" s="95">
        <v>6</v>
      </c>
      <c r="I326" s="115" t="str">
        <f t="shared" si="56"/>
        <v>Leslokalen theorie</v>
      </c>
      <c r="J326" s="95" t="s">
        <v>1577</v>
      </c>
      <c r="K326" s="116">
        <v>3</v>
      </c>
      <c r="L326" s="115" t="str">
        <f t="shared" si="57"/>
        <v>Harde vloer zonder polymeer beschermlaag, met behandeling</v>
      </c>
      <c r="M326" s="118">
        <v>10.8</v>
      </c>
      <c r="N326" s="117">
        <f t="shared" si="58"/>
        <v>10.8</v>
      </c>
      <c r="O326" s="149">
        <f t="shared" si="59"/>
        <v>0</v>
      </c>
      <c r="P326" s="119"/>
      <c r="Q326" s="95" t="s">
        <v>87</v>
      </c>
      <c r="R326" s="95"/>
      <c r="S326" s="95"/>
      <c r="T326" s="95"/>
      <c r="U326" s="119"/>
      <c r="V326" s="114" t="str">
        <f t="shared" si="60"/>
        <v>Les</v>
      </c>
      <c r="W326" s="114" t="str">
        <f t="shared" si="61"/>
        <v>AQL 7%</v>
      </c>
      <c r="X326" s="119"/>
      <c r="Y326" s="101">
        <v>100</v>
      </c>
      <c r="Z326" s="119"/>
      <c r="AA326" s="117">
        <f>IF(H326="nio","_",(N326/Y326)*VLOOKUP(Q326,Aanpassing_frequenties,3,0))*VLOOKUP(Q326,Aanpassing_frequenties,4,0)</f>
        <v>22.140000000000004</v>
      </c>
      <c r="AB326" s="120">
        <f t="shared" si="62"/>
        <v>0</v>
      </c>
      <c r="AC326" s="119"/>
      <c r="AD326" s="117" t="str">
        <f t="shared" si="63"/>
        <v>_</v>
      </c>
      <c r="AE326" s="120" t="str">
        <f t="shared" si="64"/>
        <v>_</v>
      </c>
      <c r="AF326" s="119"/>
      <c r="AG326" s="117" t="str">
        <f t="shared" si="65"/>
        <v>_</v>
      </c>
      <c r="AH326" s="120" t="str">
        <f t="shared" si="66"/>
        <v>_</v>
      </c>
      <c r="AI326" s="119"/>
      <c r="AJ326" s="117" t="str">
        <f t="shared" si="67"/>
        <v>_</v>
      </c>
      <c r="AK326" s="120" t="str">
        <f t="shared" si="68"/>
        <v>_</v>
      </c>
      <c r="AL326" s="119"/>
      <c r="AM326" s="117">
        <f t="shared" si="69"/>
        <v>22.140000000000004</v>
      </c>
      <c r="AN326" s="120">
        <f t="shared" si="70"/>
        <v>0</v>
      </c>
      <c r="AO326" s="119"/>
      <c r="AS326" s="124"/>
    </row>
    <row r="327" spans="1:45">
      <c r="A327" s="7">
        <v>5</v>
      </c>
      <c r="B327" s="114" t="str">
        <f>VLOOKUP(A327,'Overzicht locaties'!C:D,2,0)</f>
        <v>ROC Campusbaan</v>
      </c>
      <c r="C327" s="95" t="s">
        <v>934</v>
      </c>
      <c r="D327" s="6" t="s">
        <v>1425</v>
      </c>
      <c r="E327" s="6"/>
      <c r="F327" s="95" t="s">
        <v>1039</v>
      </c>
      <c r="G327" s="95" t="s">
        <v>294</v>
      </c>
      <c r="H327" s="95">
        <v>6</v>
      </c>
      <c r="I327" s="115" t="str">
        <f t="shared" si="56"/>
        <v>Leslokalen theorie</v>
      </c>
      <c r="J327" s="95" t="s">
        <v>1577</v>
      </c>
      <c r="K327" s="116">
        <v>3</v>
      </c>
      <c r="L327" s="115" t="str">
        <f t="shared" si="57"/>
        <v>Harde vloer zonder polymeer beschermlaag, met behandeling</v>
      </c>
      <c r="M327" s="118">
        <v>10.8</v>
      </c>
      <c r="N327" s="117">
        <f t="shared" si="58"/>
        <v>10.8</v>
      </c>
      <c r="O327" s="149">
        <f t="shared" si="59"/>
        <v>0</v>
      </c>
      <c r="P327" s="119"/>
      <c r="Q327" s="95" t="s">
        <v>87</v>
      </c>
      <c r="R327" s="95"/>
      <c r="S327" s="95"/>
      <c r="T327" s="95"/>
      <c r="U327" s="119"/>
      <c r="V327" s="114" t="str">
        <f t="shared" si="60"/>
        <v>Les</v>
      </c>
      <c r="W327" s="114" t="str">
        <f t="shared" si="61"/>
        <v>AQL 7%</v>
      </c>
      <c r="X327" s="119"/>
      <c r="Y327" s="101">
        <v>100</v>
      </c>
      <c r="Z327" s="119"/>
      <c r="AA327" s="117">
        <f>IF(H327="nio","_",(N327/Y327)*VLOOKUP(Q327,Aanpassing_frequenties,3,0))*VLOOKUP(Q327,Aanpassing_frequenties,4,0)</f>
        <v>22.140000000000004</v>
      </c>
      <c r="AB327" s="120">
        <f t="shared" si="62"/>
        <v>0</v>
      </c>
      <c r="AC327" s="119"/>
      <c r="AD327" s="117" t="str">
        <f t="shared" si="63"/>
        <v>_</v>
      </c>
      <c r="AE327" s="120" t="str">
        <f t="shared" si="64"/>
        <v>_</v>
      </c>
      <c r="AF327" s="119"/>
      <c r="AG327" s="117" t="str">
        <f t="shared" si="65"/>
        <v>_</v>
      </c>
      <c r="AH327" s="120" t="str">
        <f t="shared" si="66"/>
        <v>_</v>
      </c>
      <c r="AI327" s="119"/>
      <c r="AJ327" s="117" t="str">
        <f t="shared" si="67"/>
        <v>_</v>
      </c>
      <c r="AK327" s="120" t="str">
        <f t="shared" si="68"/>
        <v>_</v>
      </c>
      <c r="AL327" s="119"/>
      <c r="AM327" s="117">
        <f t="shared" si="69"/>
        <v>22.140000000000004</v>
      </c>
      <c r="AN327" s="120">
        <f t="shared" si="70"/>
        <v>0</v>
      </c>
      <c r="AO327" s="119"/>
      <c r="AS327" s="124"/>
    </row>
    <row r="328" spans="1:45">
      <c r="A328" s="7">
        <v>5</v>
      </c>
      <c r="B328" s="114" t="str">
        <f>VLOOKUP(A328,'Overzicht locaties'!C:D,2,0)</f>
        <v>ROC Campusbaan</v>
      </c>
      <c r="C328" s="95" t="s">
        <v>934</v>
      </c>
      <c r="D328" s="6"/>
      <c r="E328" s="6"/>
      <c r="F328" s="95" t="s">
        <v>1080</v>
      </c>
      <c r="G328" s="95" t="s">
        <v>293</v>
      </c>
      <c r="H328" s="95">
        <v>3</v>
      </c>
      <c r="I328" s="115" t="str">
        <f t="shared" si="56"/>
        <v>Verkeersruimte / Garderobe / Wachtruimte</v>
      </c>
      <c r="J328" s="95" t="s">
        <v>1577</v>
      </c>
      <c r="K328" s="116">
        <v>3</v>
      </c>
      <c r="L328" s="115" t="str">
        <f t="shared" si="57"/>
        <v>Harde vloer zonder polymeer beschermlaag, met behandeling</v>
      </c>
      <c r="M328" s="118">
        <v>17</v>
      </c>
      <c r="N328" s="117">
        <f t="shared" si="58"/>
        <v>17</v>
      </c>
      <c r="O328" s="149">
        <f t="shared" si="59"/>
        <v>0</v>
      </c>
      <c r="P328" s="119"/>
      <c r="Q328" s="95" t="s">
        <v>87</v>
      </c>
      <c r="R328" s="95"/>
      <c r="S328" s="95"/>
      <c r="T328" s="95"/>
      <c r="U328" s="119"/>
      <c r="V328" s="114" t="str">
        <f t="shared" si="60"/>
        <v>Verkeer</v>
      </c>
      <c r="W328" s="114" t="str">
        <f t="shared" si="61"/>
        <v>AQL 7%</v>
      </c>
      <c r="X328" s="119"/>
      <c r="Y328" s="101">
        <v>100</v>
      </c>
      <c r="Z328" s="119"/>
      <c r="AA328" s="117">
        <f>IF(H328="nio","_",(N328/Y328)*VLOOKUP(Q328,Aanpassing_frequenties,3,0))*VLOOKUP(Q328,Aanpassing_frequenties,4,0)</f>
        <v>34.85</v>
      </c>
      <c r="AB328" s="120">
        <f t="shared" si="62"/>
        <v>0</v>
      </c>
      <c r="AC328" s="119"/>
      <c r="AD328" s="117" t="str">
        <f t="shared" si="63"/>
        <v>_</v>
      </c>
      <c r="AE328" s="120" t="str">
        <f t="shared" si="64"/>
        <v>_</v>
      </c>
      <c r="AF328" s="119"/>
      <c r="AG328" s="117" t="str">
        <f t="shared" si="65"/>
        <v>_</v>
      </c>
      <c r="AH328" s="120" t="str">
        <f t="shared" si="66"/>
        <v>_</v>
      </c>
      <c r="AI328" s="119"/>
      <c r="AJ328" s="117" t="str">
        <f t="shared" si="67"/>
        <v>_</v>
      </c>
      <c r="AK328" s="120" t="str">
        <f t="shared" si="68"/>
        <v>_</v>
      </c>
      <c r="AL328" s="119"/>
      <c r="AM328" s="117">
        <f t="shared" si="69"/>
        <v>34.85</v>
      </c>
      <c r="AN328" s="120">
        <f t="shared" si="70"/>
        <v>0</v>
      </c>
      <c r="AO328" s="119"/>
      <c r="AS328" s="124"/>
    </row>
    <row r="329" spans="1:45">
      <c r="A329" s="7">
        <v>5</v>
      </c>
      <c r="B329" s="114" t="str">
        <f>VLOOKUP(A329,'Overzicht locaties'!C:D,2,0)</f>
        <v>ROC Campusbaan</v>
      </c>
      <c r="C329" s="95" t="s">
        <v>934</v>
      </c>
      <c r="D329" s="6" t="s">
        <v>1426</v>
      </c>
      <c r="E329" s="6"/>
      <c r="F329" s="95" t="s">
        <v>1037</v>
      </c>
      <c r="G329" s="95" t="s">
        <v>294</v>
      </c>
      <c r="H329" s="95">
        <v>6</v>
      </c>
      <c r="I329" s="115" t="str">
        <f t="shared" si="56"/>
        <v>Leslokalen theorie</v>
      </c>
      <c r="J329" s="95" t="s">
        <v>1577</v>
      </c>
      <c r="K329" s="116">
        <v>3</v>
      </c>
      <c r="L329" s="115" t="str">
        <f t="shared" si="57"/>
        <v>Harde vloer zonder polymeer beschermlaag, met behandeling</v>
      </c>
      <c r="M329" s="118">
        <v>56.2</v>
      </c>
      <c r="N329" s="117">
        <f t="shared" si="58"/>
        <v>56.2</v>
      </c>
      <c r="O329" s="149">
        <f t="shared" si="59"/>
        <v>0</v>
      </c>
      <c r="P329" s="119"/>
      <c r="Q329" s="95" t="s">
        <v>87</v>
      </c>
      <c r="R329" s="95"/>
      <c r="S329" s="95"/>
      <c r="T329" s="95"/>
      <c r="U329" s="119"/>
      <c r="V329" s="114" t="str">
        <f t="shared" si="60"/>
        <v>Les</v>
      </c>
      <c r="W329" s="114" t="str">
        <f t="shared" si="61"/>
        <v>AQL 7%</v>
      </c>
      <c r="X329" s="119"/>
      <c r="Y329" s="101">
        <v>100</v>
      </c>
      <c r="Z329" s="119"/>
      <c r="AA329" s="117">
        <f>IF(H329="nio","_",(N329/Y329)*VLOOKUP(Q329,Aanpassing_frequenties,3,0))*VLOOKUP(Q329,Aanpassing_frequenties,4,0)</f>
        <v>115.21000000000001</v>
      </c>
      <c r="AB329" s="120">
        <f t="shared" si="62"/>
        <v>0</v>
      </c>
      <c r="AC329" s="119"/>
      <c r="AD329" s="117" t="str">
        <f t="shared" si="63"/>
        <v>_</v>
      </c>
      <c r="AE329" s="120" t="str">
        <f t="shared" si="64"/>
        <v>_</v>
      </c>
      <c r="AF329" s="119"/>
      <c r="AG329" s="117" t="str">
        <f t="shared" si="65"/>
        <v>_</v>
      </c>
      <c r="AH329" s="120" t="str">
        <f t="shared" si="66"/>
        <v>_</v>
      </c>
      <c r="AI329" s="119"/>
      <c r="AJ329" s="117" t="str">
        <f t="shared" si="67"/>
        <v>_</v>
      </c>
      <c r="AK329" s="120" t="str">
        <f t="shared" si="68"/>
        <v>_</v>
      </c>
      <c r="AL329" s="119"/>
      <c r="AM329" s="117">
        <f t="shared" si="69"/>
        <v>115.21000000000001</v>
      </c>
      <c r="AN329" s="120">
        <f t="shared" si="70"/>
        <v>0</v>
      </c>
      <c r="AO329" s="119"/>
      <c r="AS329" s="124"/>
    </row>
    <row r="330" spans="1:45">
      <c r="A330" s="7">
        <v>5</v>
      </c>
      <c r="B330" s="114" t="str">
        <f>VLOOKUP(A330,'Overzicht locaties'!C:D,2,0)</f>
        <v>ROC Campusbaan</v>
      </c>
      <c r="C330" s="95" t="s">
        <v>934</v>
      </c>
      <c r="D330" s="6" t="s">
        <v>1427</v>
      </c>
      <c r="E330" s="6"/>
      <c r="F330" s="95" t="s">
        <v>1037</v>
      </c>
      <c r="G330" s="95" t="s">
        <v>294</v>
      </c>
      <c r="H330" s="95">
        <v>6</v>
      </c>
      <c r="I330" s="115" t="str">
        <f t="shared" si="56"/>
        <v>Leslokalen theorie</v>
      </c>
      <c r="J330" s="95" t="s">
        <v>1577</v>
      </c>
      <c r="K330" s="116">
        <v>3</v>
      </c>
      <c r="L330" s="115" t="str">
        <f t="shared" si="57"/>
        <v>Harde vloer zonder polymeer beschermlaag, met behandeling</v>
      </c>
      <c r="M330" s="118">
        <v>41.1</v>
      </c>
      <c r="N330" s="117">
        <f t="shared" si="58"/>
        <v>41.1</v>
      </c>
      <c r="O330" s="149">
        <f t="shared" si="59"/>
        <v>0</v>
      </c>
      <c r="P330" s="119"/>
      <c r="Q330" s="95" t="s">
        <v>87</v>
      </c>
      <c r="R330" s="95"/>
      <c r="S330" s="95"/>
      <c r="T330" s="95"/>
      <c r="U330" s="119"/>
      <c r="V330" s="114" t="str">
        <f t="shared" si="60"/>
        <v>Les</v>
      </c>
      <c r="W330" s="114" t="str">
        <f t="shared" si="61"/>
        <v>AQL 7%</v>
      </c>
      <c r="X330" s="119"/>
      <c r="Y330" s="101">
        <v>100</v>
      </c>
      <c r="Z330" s="119"/>
      <c r="AA330" s="117">
        <f>IF(H330="nio","_",(N330/Y330)*VLOOKUP(Q330,Aanpassing_frequenties,3,0))*VLOOKUP(Q330,Aanpassing_frequenties,4,0)</f>
        <v>84.25500000000001</v>
      </c>
      <c r="AB330" s="120">
        <f t="shared" si="62"/>
        <v>0</v>
      </c>
      <c r="AC330" s="119"/>
      <c r="AD330" s="117" t="str">
        <f t="shared" si="63"/>
        <v>_</v>
      </c>
      <c r="AE330" s="120" t="str">
        <f t="shared" si="64"/>
        <v>_</v>
      </c>
      <c r="AF330" s="119"/>
      <c r="AG330" s="117" t="str">
        <f t="shared" si="65"/>
        <v>_</v>
      </c>
      <c r="AH330" s="120" t="str">
        <f t="shared" si="66"/>
        <v>_</v>
      </c>
      <c r="AI330" s="119"/>
      <c r="AJ330" s="117" t="str">
        <f t="shared" si="67"/>
        <v>_</v>
      </c>
      <c r="AK330" s="120" t="str">
        <f t="shared" si="68"/>
        <v>_</v>
      </c>
      <c r="AL330" s="119"/>
      <c r="AM330" s="117">
        <f t="shared" si="69"/>
        <v>84.25500000000001</v>
      </c>
      <c r="AN330" s="120">
        <f t="shared" si="70"/>
        <v>0</v>
      </c>
      <c r="AO330" s="119"/>
      <c r="AS330" s="124"/>
    </row>
    <row r="331" spans="1:45">
      <c r="A331" s="7">
        <v>5</v>
      </c>
      <c r="B331" s="114" t="str">
        <f>VLOOKUP(A331,'Overzicht locaties'!C:D,2,0)</f>
        <v>ROC Campusbaan</v>
      </c>
      <c r="C331" s="95" t="s">
        <v>934</v>
      </c>
      <c r="D331" s="6" t="s">
        <v>1428</v>
      </c>
      <c r="E331" s="6"/>
      <c r="F331" s="95" t="s">
        <v>995</v>
      </c>
      <c r="G331" s="95" t="s">
        <v>293</v>
      </c>
      <c r="H331" s="95">
        <v>3</v>
      </c>
      <c r="I331" s="115" t="str">
        <f t="shared" si="56"/>
        <v>Verkeersruimte / Garderobe / Wachtruimte</v>
      </c>
      <c r="J331" s="95" t="s">
        <v>1577</v>
      </c>
      <c r="K331" s="116">
        <v>3</v>
      </c>
      <c r="L331" s="115" t="str">
        <f t="shared" si="57"/>
        <v>Harde vloer zonder polymeer beschermlaag, met behandeling</v>
      </c>
      <c r="M331" s="118">
        <v>91</v>
      </c>
      <c r="N331" s="117">
        <f t="shared" si="58"/>
        <v>91</v>
      </c>
      <c r="O331" s="149">
        <f t="shared" si="59"/>
        <v>0</v>
      </c>
      <c r="P331" s="119"/>
      <c r="Q331" s="95" t="s">
        <v>87</v>
      </c>
      <c r="R331" s="95"/>
      <c r="S331" s="95"/>
      <c r="T331" s="95"/>
      <c r="U331" s="119"/>
      <c r="V331" s="114" t="str">
        <f t="shared" si="60"/>
        <v>Verkeer</v>
      </c>
      <c r="W331" s="114" t="str">
        <f t="shared" si="61"/>
        <v>AQL 7%</v>
      </c>
      <c r="X331" s="119"/>
      <c r="Y331" s="101">
        <v>100</v>
      </c>
      <c r="Z331" s="119"/>
      <c r="AA331" s="117">
        <f>IF(H331="nio","_",(N331/Y331)*VLOOKUP(Q331,Aanpassing_frequenties,3,0))*VLOOKUP(Q331,Aanpassing_frequenties,4,0)</f>
        <v>186.55</v>
      </c>
      <c r="AB331" s="120">
        <f t="shared" si="62"/>
        <v>0</v>
      </c>
      <c r="AC331" s="119"/>
      <c r="AD331" s="117" t="str">
        <f t="shared" si="63"/>
        <v>_</v>
      </c>
      <c r="AE331" s="120" t="str">
        <f t="shared" si="64"/>
        <v>_</v>
      </c>
      <c r="AF331" s="119"/>
      <c r="AG331" s="117" t="str">
        <f t="shared" si="65"/>
        <v>_</v>
      </c>
      <c r="AH331" s="120" t="str">
        <f t="shared" si="66"/>
        <v>_</v>
      </c>
      <c r="AI331" s="119"/>
      <c r="AJ331" s="117" t="str">
        <f t="shared" si="67"/>
        <v>_</v>
      </c>
      <c r="AK331" s="120" t="str">
        <f t="shared" si="68"/>
        <v>_</v>
      </c>
      <c r="AL331" s="119"/>
      <c r="AM331" s="117">
        <f t="shared" si="69"/>
        <v>186.55</v>
      </c>
      <c r="AN331" s="120">
        <f t="shared" si="70"/>
        <v>0</v>
      </c>
      <c r="AO331" s="119"/>
      <c r="AS331" s="124"/>
    </row>
    <row r="332" spans="1:45">
      <c r="A332" s="7">
        <v>5</v>
      </c>
      <c r="B332" s="114" t="str">
        <f>VLOOKUP(A332,'Overzicht locaties'!C:D,2,0)</f>
        <v>ROC Campusbaan</v>
      </c>
      <c r="C332" s="95" t="s">
        <v>934</v>
      </c>
      <c r="D332" s="6" t="s">
        <v>1429</v>
      </c>
      <c r="E332" s="6"/>
      <c r="F332" s="95" t="s">
        <v>1055</v>
      </c>
      <c r="G332" s="95" t="s">
        <v>293</v>
      </c>
      <c r="H332" s="95">
        <v>3</v>
      </c>
      <c r="I332" s="115" t="str">
        <f t="shared" si="56"/>
        <v>Verkeersruimte / Garderobe / Wachtruimte</v>
      </c>
      <c r="J332" s="95" t="s">
        <v>1578</v>
      </c>
      <c r="K332" s="116">
        <v>3</v>
      </c>
      <c r="L332" s="115" t="str">
        <f t="shared" si="57"/>
        <v>Harde vloer zonder polymeer beschermlaag, met behandeling</v>
      </c>
      <c r="M332" s="118">
        <v>46</v>
      </c>
      <c r="N332" s="117">
        <f t="shared" si="58"/>
        <v>46</v>
      </c>
      <c r="O332" s="149">
        <f t="shared" si="59"/>
        <v>0</v>
      </c>
      <c r="P332" s="119"/>
      <c r="Q332" s="95" t="s">
        <v>87</v>
      </c>
      <c r="R332" s="95"/>
      <c r="S332" s="95"/>
      <c r="T332" s="95"/>
      <c r="U332" s="119"/>
      <c r="V332" s="114" t="str">
        <f t="shared" si="60"/>
        <v>Verkeer</v>
      </c>
      <c r="W332" s="114" t="str">
        <f t="shared" si="61"/>
        <v>AQL 7%</v>
      </c>
      <c r="X332" s="119"/>
      <c r="Y332" s="101">
        <v>100</v>
      </c>
      <c r="Z332" s="119"/>
      <c r="AA332" s="117">
        <f>IF(H332="nio","_",(N332/Y332)*VLOOKUP(Q332,Aanpassing_frequenties,3,0))*VLOOKUP(Q332,Aanpassing_frequenties,4,0)</f>
        <v>94.3</v>
      </c>
      <c r="AB332" s="120">
        <f t="shared" si="62"/>
        <v>0</v>
      </c>
      <c r="AC332" s="119"/>
      <c r="AD332" s="117" t="str">
        <f t="shared" si="63"/>
        <v>_</v>
      </c>
      <c r="AE332" s="120" t="str">
        <f t="shared" si="64"/>
        <v>_</v>
      </c>
      <c r="AF332" s="119"/>
      <c r="AG332" s="117" t="str">
        <f t="shared" si="65"/>
        <v>_</v>
      </c>
      <c r="AH332" s="120" t="str">
        <f t="shared" si="66"/>
        <v>_</v>
      </c>
      <c r="AI332" s="119"/>
      <c r="AJ332" s="117" t="str">
        <f t="shared" si="67"/>
        <v>_</v>
      </c>
      <c r="AK332" s="120" t="str">
        <f t="shared" si="68"/>
        <v>_</v>
      </c>
      <c r="AL332" s="119"/>
      <c r="AM332" s="117">
        <f t="shared" si="69"/>
        <v>94.3</v>
      </c>
      <c r="AN332" s="120">
        <f t="shared" si="70"/>
        <v>0</v>
      </c>
      <c r="AO332" s="119"/>
      <c r="AS332" s="124"/>
    </row>
    <row r="333" spans="1:45">
      <c r="A333" s="7">
        <v>5</v>
      </c>
      <c r="B333" s="114" t="str">
        <f>VLOOKUP(A333,'Overzicht locaties'!C:D,2,0)</f>
        <v>ROC Campusbaan</v>
      </c>
      <c r="C333" s="95" t="s">
        <v>934</v>
      </c>
      <c r="D333" s="6"/>
      <c r="E333" s="6"/>
      <c r="F333" s="95" t="s">
        <v>1081</v>
      </c>
      <c r="G333" s="95" t="s">
        <v>294</v>
      </c>
      <c r="H333" s="95">
        <v>1</v>
      </c>
      <c r="I333" s="115" t="str">
        <f t="shared" si="56"/>
        <v xml:space="preserve">Kantoorruimte / vergaderruimte </v>
      </c>
      <c r="J333" s="95" t="s">
        <v>1578</v>
      </c>
      <c r="K333" s="116">
        <v>3</v>
      </c>
      <c r="L333" s="115" t="str">
        <f t="shared" si="57"/>
        <v>Harde vloer zonder polymeer beschermlaag, met behandeling</v>
      </c>
      <c r="M333" s="118">
        <v>32</v>
      </c>
      <c r="N333" s="117">
        <f t="shared" si="58"/>
        <v>32</v>
      </c>
      <c r="O333" s="149">
        <f t="shared" si="59"/>
        <v>0</v>
      </c>
      <c r="P333" s="119"/>
      <c r="Q333" s="95" t="s">
        <v>87</v>
      </c>
      <c r="R333" s="95"/>
      <c r="S333" s="95"/>
      <c r="T333" s="95"/>
      <c r="U333" s="119"/>
      <c r="V333" s="114" t="str">
        <f t="shared" si="60"/>
        <v>Bureau</v>
      </c>
      <c r="W333" s="114" t="str">
        <f t="shared" si="61"/>
        <v>AQL 7%</v>
      </c>
      <c r="X333" s="119"/>
      <c r="Y333" s="101">
        <v>100</v>
      </c>
      <c r="Z333" s="119"/>
      <c r="AA333" s="117">
        <f>IF(H333="nio","_",(N333/Y333)*VLOOKUP(Q333,Aanpassing_frequenties,3,0))*VLOOKUP(Q333,Aanpassing_frequenties,4,0)</f>
        <v>65.599999999999994</v>
      </c>
      <c r="AB333" s="120">
        <f t="shared" si="62"/>
        <v>0</v>
      </c>
      <c r="AC333" s="119"/>
      <c r="AD333" s="117" t="str">
        <f t="shared" si="63"/>
        <v>_</v>
      </c>
      <c r="AE333" s="120" t="str">
        <f t="shared" si="64"/>
        <v>_</v>
      </c>
      <c r="AF333" s="119"/>
      <c r="AG333" s="117" t="str">
        <f t="shared" si="65"/>
        <v>_</v>
      </c>
      <c r="AH333" s="120" t="str">
        <f t="shared" si="66"/>
        <v>_</v>
      </c>
      <c r="AI333" s="119"/>
      <c r="AJ333" s="117" t="str">
        <f t="shared" si="67"/>
        <v>_</v>
      </c>
      <c r="AK333" s="120" t="str">
        <f t="shared" si="68"/>
        <v>_</v>
      </c>
      <c r="AL333" s="119"/>
      <c r="AM333" s="117">
        <f t="shared" si="69"/>
        <v>65.599999999999994</v>
      </c>
      <c r="AN333" s="120">
        <f t="shared" si="70"/>
        <v>0</v>
      </c>
      <c r="AO333" s="119"/>
      <c r="AS333" s="124"/>
    </row>
    <row r="334" spans="1:45">
      <c r="A334" s="7">
        <v>5</v>
      </c>
      <c r="B334" s="114" t="str">
        <f>VLOOKUP(A334,'Overzicht locaties'!C:D,2,0)</f>
        <v>ROC Campusbaan</v>
      </c>
      <c r="C334" s="95" t="s">
        <v>934</v>
      </c>
      <c r="D334" s="6" t="s">
        <v>1430</v>
      </c>
      <c r="E334" s="6"/>
      <c r="F334" s="95" t="s">
        <v>1033</v>
      </c>
      <c r="G334" s="95" t="s">
        <v>294</v>
      </c>
      <c r="H334" s="95">
        <v>6</v>
      </c>
      <c r="I334" s="115" t="str">
        <f t="shared" si="56"/>
        <v>Leslokalen theorie</v>
      </c>
      <c r="J334" s="95" t="s">
        <v>1577</v>
      </c>
      <c r="K334" s="116">
        <v>3</v>
      </c>
      <c r="L334" s="115" t="str">
        <f t="shared" si="57"/>
        <v>Harde vloer zonder polymeer beschermlaag, met behandeling</v>
      </c>
      <c r="M334" s="118">
        <v>112.3</v>
      </c>
      <c r="N334" s="117">
        <f t="shared" si="58"/>
        <v>112.3</v>
      </c>
      <c r="O334" s="149">
        <f t="shared" si="59"/>
        <v>0</v>
      </c>
      <c r="P334" s="119"/>
      <c r="Q334" s="95" t="s">
        <v>87</v>
      </c>
      <c r="R334" s="95"/>
      <c r="S334" s="95"/>
      <c r="T334" s="95"/>
      <c r="U334" s="119"/>
      <c r="V334" s="114" t="str">
        <f t="shared" si="60"/>
        <v>Les</v>
      </c>
      <c r="W334" s="114" t="str">
        <f t="shared" si="61"/>
        <v>AQL 7%</v>
      </c>
      <c r="X334" s="119"/>
      <c r="Y334" s="101">
        <v>100</v>
      </c>
      <c r="Z334" s="119"/>
      <c r="AA334" s="117">
        <f>IF(H334="nio","_",(N334/Y334)*VLOOKUP(Q334,Aanpassing_frequenties,3,0))*VLOOKUP(Q334,Aanpassing_frequenties,4,0)</f>
        <v>230.215</v>
      </c>
      <c r="AB334" s="120">
        <f t="shared" si="62"/>
        <v>0</v>
      </c>
      <c r="AC334" s="119"/>
      <c r="AD334" s="117" t="str">
        <f t="shared" si="63"/>
        <v>_</v>
      </c>
      <c r="AE334" s="120" t="str">
        <f t="shared" si="64"/>
        <v>_</v>
      </c>
      <c r="AF334" s="119"/>
      <c r="AG334" s="117" t="str">
        <f t="shared" si="65"/>
        <v>_</v>
      </c>
      <c r="AH334" s="120" t="str">
        <f t="shared" si="66"/>
        <v>_</v>
      </c>
      <c r="AI334" s="119"/>
      <c r="AJ334" s="117" t="str">
        <f t="shared" si="67"/>
        <v>_</v>
      </c>
      <c r="AK334" s="120" t="str">
        <f t="shared" si="68"/>
        <v>_</v>
      </c>
      <c r="AL334" s="119"/>
      <c r="AM334" s="117">
        <f t="shared" si="69"/>
        <v>230.215</v>
      </c>
      <c r="AN334" s="120">
        <f t="shared" si="70"/>
        <v>0</v>
      </c>
      <c r="AO334" s="119"/>
      <c r="AS334" s="124"/>
    </row>
    <row r="335" spans="1:45">
      <c r="A335" s="7">
        <v>5</v>
      </c>
      <c r="B335" s="114" t="str">
        <f>VLOOKUP(A335,'Overzicht locaties'!C:D,2,0)</f>
        <v>ROC Campusbaan</v>
      </c>
      <c r="C335" s="95" t="s">
        <v>934</v>
      </c>
      <c r="D335" s="6" t="s">
        <v>1431</v>
      </c>
      <c r="E335" s="6"/>
      <c r="F335" s="95" t="s">
        <v>1037</v>
      </c>
      <c r="G335" s="95" t="s">
        <v>294</v>
      </c>
      <c r="H335" s="95">
        <v>6</v>
      </c>
      <c r="I335" s="115" t="str">
        <f t="shared" si="56"/>
        <v>Leslokalen theorie</v>
      </c>
      <c r="J335" s="95" t="s">
        <v>1577</v>
      </c>
      <c r="K335" s="116">
        <v>3</v>
      </c>
      <c r="L335" s="115" t="str">
        <f t="shared" si="57"/>
        <v>Harde vloer zonder polymeer beschermlaag, met behandeling</v>
      </c>
      <c r="M335" s="118">
        <v>56.2</v>
      </c>
      <c r="N335" s="117">
        <f t="shared" si="58"/>
        <v>56.2</v>
      </c>
      <c r="O335" s="149">
        <f t="shared" si="59"/>
        <v>0</v>
      </c>
      <c r="P335" s="119"/>
      <c r="Q335" s="95" t="s">
        <v>87</v>
      </c>
      <c r="R335" s="95"/>
      <c r="S335" s="95"/>
      <c r="T335" s="95"/>
      <c r="U335" s="119"/>
      <c r="V335" s="114" t="str">
        <f t="shared" si="60"/>
        <v>Les</v>
      </c>
      <c r="W335" s="114" t="str">
        <f t="shared" si="61"/>
        <v>AQL 7%</v>
      </c>
      <c r="X335" s="119"/>
      <c r="Y335" s="101">
        <v>100</v>
      </c>
      <c r="Z335" s="119"/>
      <c r="AA335" s="117">
        <f>IF(H335="nio","_",(N335/Y335)*VLOOKUP(Q335,Aanpassing_frequenties,3,0))*VLOOKUP(Q335,Aanpassing_frequenties,4,0)</f>
        <v>115.21000000000001</v>
      </c>
      <c r="AB335" s="120">
        <f t="shared" si="62"/>
        <v>0</v>
      </c>
      <c r="AC335" s="119"/>
      <c r="AD335" s="117" t="str">
        <f t="shared" si="63"/>
        <v>_</v>
      </c>
      <c r="AE335" s="120" t="str">
        <f t="shared" si="64"/>
        <v>_</v>
      </c>
      <c r="AF335" s="119"/>
      <c r="AG335" s="117" t="str">
        <f t="shared" si="65"/>
        <v>_</v>
      </c>
      <c r="AH335" s="120" t="str">
        <f t="shared" si="66"/>
        <v>_</v>
      </c>
      <c r="AI335" s="119"/>
      <c r="AJ335" s="117" t="str">
        <f t="shared" si="67"/>
        <v>_</v>
      </c>
      <c r="AK335" s="120" t="str">
        <f t="shared" si="68"/>
        <v>_</v>
      </c>
      <c r="AL335" s="119"/>
      <c r="AM335" s="117">
        <f t="shared" si="69"/>
        <v>115.21000000000001</v>
      </c>
      <c r="AN335" s="120">
        <f t="shared" si="70"/>
        <v>0</v>
      </c>
      <c r="AO335" s="119"/>
      <c r="AS335" s="124"/>
    </row>
    <row r="336" spans="1:45">
      <c r="A336" s="7">
        <v>5</v>
      </c>
      <c r="B336" s="114" t="str">
        <f>VLOOKUP(A336,'Overzicht locaties'!C:D,2,0)</f>
        <v>ROC Campusbaan</v>
      </c>
      <c r="C336" s="95" t="s">
        <v>934</v>
      </c>
      <c r="D336" s="6" t="s">
        <v>1432</v>
      </c>
      <c r="E336" s="6"/>
      <c r="F336" s="95" t="s">
        <v>1053</v>
      </c>
      <c r="G336" s="95" t="s">
        <v>294</v>
      </c>
      <c r="H336" s="95">
        <v>1</v>
      </c>
      <c r="I336" s="115" t="str">
        <f t="shared" si="56"/>
        <v xml:space="preserve">Kantoorruimte / vergaderruimte </v>
      </c>
      <c r="J336" s="95" t="s">
        <v>1577</v>
      </c>
      <c r="K336" s="116">
        <v>3</v>
      </c>
      <c r="L336" s="115" t="str">
        <f t="shared" si="57"/>
        <v>Harde vloer zonder polymeer beschermlaag, met behandeling</v>
      </c>
      <c r="M336" s="118">
        <v>82.9</v>
      </c>
      <c r="N336" s="117">
        <f t="shared" si="58"/>
        <v>82.9</v>
      </c>
      <c r="O336" s="149">
        <f t="shared" si="59"/>
        <v>0</v>
      </c>
      <c r="P336" s="119"/>
      <c r="Q336" s="95" t="s">
        <v>87</v>
      </c>
      <c r="R336" s="95"/>
      <c r="S336" s="95"/>
      <c r="T336" s="95"/>
      <c r="U336" s="119"/>
      <c r="V336" s="114" t="str">
        <f t="shared" si="60"/>
        <v>Bureau</v>
      </c>
      <c r="W336" s="114" t="str">
        <f t="shared" si="61"/>
        <v>AQL 7%</v>
      </c>
      <c r="X336" s="119"/>
      <c r="Y336" s="101">
        <v>100</v>
      </c>
      <c r="Z336" s="119"/>
      <c r="AA336" s="117">
        <f>IF(H336="nio","_",(N336/Y336)*VLOOKUP(Q336,Aanpassing_frequenties,3,0))*VLOOKUP(Q336,Aanpassing_frequenties,4,0)</f>
        <v>169.94500000000002</v>
      </c>
      <c r="AB336" s="120">
        <f t="shared" si="62"/>
        <v>0</v>
      </c>
      <c r="AC336" s="119"/>
      <c r="AD336" s="117" t="str">
        <f t="shared" si="63"/>
        <v>_</v>
      </c>
      <c r="AE336" s="120" t="str">
        <f t="shared" si="64"/>
        <v>_</v>
      </c>
      <c r="AF336" s="119"/>
      <c r="AG336" s="117" t="str">
        <f t="shared" si="65"/>
        <v>_</v>
      </c>
      <c r="AH336" s="120" t="str">
        <f t="shared" si="66"/>
        <v>_</v>
      </c>
      <c r="AI336" s="119"/>
      <c r="AJ336" s="117" t="str">
        <f t="shared" si="67"/>
        <v>_</v>
      </c>
      <c r="AK336" s="120" t="str">
        <f t="shared" si="68"/>
        <v>_</v>
      </c>
      <c r="AL336" s="119"/>
      <c r="AM336" s="117">
        <f t="shared" si="69"/>
        <v>169.94500000000002</v>
      </c>
      <c r="AN336" s="120">
        <f t="shared" si="70"/>
        <v>0</v>
      </c>
      <c r="AO336" s="119"/>
      <c r="AS336" s="124"/>
    </row>
    <row r="337" spans="1:45">
      <c r="A337" s="7">
        <v>5</v>
      </c>
      <c r="B337" s="114" t="str">
        <f>VLOOKUP(A337,'Overzicht locaties'!C:D,2,0)</f>
        <v>ROC Campusbaan</v>
      </c>
      <c r="C337" s="95" t="s">
        <v>934</v>
      </c>
      <c r="D337" s="6" t="s">
        <v>1433</v>
      </c>
      <c r="E337" s="6"/>
      <c r="F337" s="95" t="s">
        <v>1039</v>
      </c>
      <c r="G337" s="95" t="s">
        <v>294</v>
      </c>
      <c r="H337" s="95">
        <v>6</v>
      </c>
      <c r="I337" s="115" t="str">
        <f t="shared" si="56"/>
        <v>Leslokalen theorie</v>
      </c>
      <c r="J337" s="95" t="s">
        <v>1577</v>
      </c>
      <c r="K337" s="116">
        <v>3</v>
      </c>
      <c r="L337" s="115" t="str">
        <f t="shared" si="57"/>
        <v>Harde vloer zonder polymeer beschermlaag, met behandeling</v>
      </c>
      <c r="M337" s="118">
        <v>10.9</v>
      </c>
      <c r="N337" s="117">
        <f t="shared" si="58"/>
        <v>10.9</v>
      </c>
      <c r="O337" s="149">
        <f t="shared" si="59"/>
        <v>0</v>
      </c>
      <c r="P337" s="119"/>
      <c r="Q337" s="95" t="s">
        <v>87</v>
      </c>
      <c r="R337" s="95"/>
      <c r="S337" s="95"/>
      <c r="T337" s="95"/>
      <c r="U337" s="119"/>
      <c r="V337" s="114" t="str">
        <f t="shared" si="60"/>
        <v>Les</v>
      </c>
      <c r="W337" s="114" t="str">
        <f t="shared" si="61"/>
        <v>AQL 7%</v>
      </c>
      <c r="X337" s="119"/>
      <c r="Y337" s="101">
        <v>100</v>
      </c>
      <c r="Z337" s="119"/>
      <c r="AA337" s="117">
        <f>IF(H337="nio","_",(N337/Y337)*VLOOKUP(Q337,Aanpassing_frequenties,3,0))*VLOOKUP(Q337,Aanpassing_frequenties,4,0)</f>
        <v>22.344999999999999</v>
      </c>
      <c r="AB337" s="120">
        <f t="shared" si="62"/>
        <v>0</v>
      </c>
      <c r="AC337" s="119"/>
      <c r="AD337" s="117" t="str">
        <f t="shared" si="63"/>
        <v>_</v>
      </c>
      <c r="AE337" s="120" t="str">
        <f t="shared" si="64"/>
        <v>_</v>
      </c>
      <c r="AF337" s="119"/>
      <c r="AG337" s="117" t="str">
        <f t="shared" si="65"/>
        <v>_</v>
      </c>
      <c r="AH337" s="120" t="str">
        <f t="shared" si="66"/>
        <v>_</v>
      </c>
      <c r="AI337" s="119"/>
      <c r="AJ337" s="117" t="str">
        <f t="shared" si="67"/>
        <v>_</v>
      </c>
      <c r="AK337" s="120" t="str">
        <f t="shared" si="68"/>
        <v>_</v>
      </c>
      <c r="AL337" s="119"/>
      <c r="AM337" s="117">
        <f t="shared" si="69"/>
        <v>22.344999999999999</v>
      </c>
      <c r="AN337" s="120">
        <f t="shared" si="70"/>
        <v>0</v>
      </c>
      <c r="AO337" s="119"/>
      <c r="AS337" s="124"/>
    </row>
    <row r="338" spans="1:45">
      <c r="A338" s="7">
        <v>5</v>
      </c>
      <c r="B338" s="114" t="str">
        <f>VLOOKUP(A338,'Overzicht locaties'!C:D,2,0)</f>
        <v>ROC Campusbaan</v>
      </c>
      <c r="C338" s="95" t="s">
        <v>934</v>
      </c>
      <c r="D338" s="6" t="s">
        <v>1434</v>
      </c>
      <c r="E338" s="6"/>
      <c r="F338" s="95" t="s">
        <v>1039</v>
      </c>
      <c r="G338" s="95" t="s">
        <v>294</v>
      </c>
      <c r="H338" s="95">
        <v>6</v>
      </c>
      <c r="I338" s="115" t="str">
        <f t="shared" si="56"/>
        <v>Leslokalen theorie</v>
      </c>
      <c r="J338" s="95" t="s">
        <v>1577</v>
      </c>
      <c r="K338" s="116">
        <v>3</v>
      </c>
      <c r="L338" s="115" t="str">
        <f t="shared" si="57"/>
        <v>Harde vloer zonder polymeer beschermlaag, met behandeling</v>
      </c>
      <c r="M338" s="118">
        <v>5.9</v>
      </c>
      <c r="N338" s="117">
        <f t="shared" si="58"/>
        <v>5.9</v>
      </c>
      <c r="O338" s="149">
        <f t="shared" si="59"/>
        <v>0</v>
      </c>
      <c r="P338" s="119"/>
      <c r="Q338" s="95" t="s">
        <v>87</v>
      </c>
      <c r="R338" s="95"/>
      <c r="S338" s="95"/>
      <c r="T338" s="95"/>
      <c r="U338" s="119"/>
      <c r="V338" s="114" t="str">
        <f t="shared" si="60"/>
        <v>Les</v>
      </c>
      <c r="W338" s="114" t="str">
        <f t="shared" si="61"/>
        <v>AQL 7%</v>
      </c>
      <c r="X338" s="119"/>
      <c r="Y338" s="101">
        <v>100</v>
      </c>
      <c r="Z338" s="119"/>
      <c r="AA338" s="117">
        <f>IF(H338="nio","_",(N338/Y338)*VLOOKUP(Q338,Aanpassing_frequenties,3,0))*VLOOKUP(Q338,Aanpassing_frequenties,4,0)</f>
        <v>12.095000000000001</v>
      </c>
      <c r="AB338" s="120">
        <f t="shared" si="62"/>
        <v>0</v>
      </c>
      <c r="AC338" s="119"/>
      <c r="AD338" s="117" t="str">
        <f t="shared" si="63"/>
        <v>_</v>
      </c>
      <c r="AE338" s="120" t="str">
        <f t="shared" si="64"/>
        <v>_</v>
      </c>
      <c r="AF338" s="119"/>
      <c r="AG338" s="117" t="str">
        <f t="shared" si="65"/>
        <v>_</v>
      </c>
      <c r="AH338" s="120" t="str">
        <f t="shared" si="66"/>
        <v>_</v>
      </c>
      <c r="AI338" s="119"/>
      <c r="AJ338" s="117" t="str">
        <f t="shared" si="67"/>
        <v>_</v>
      </c>
      <c r="AK338" s="120" t="str">
        <f t="shared" si="68"/>
        <v>_</v>
      </c>
      <c r="AL338" s="119"/>
      <c r="AM338" s="117">
        <f t="shared" si="69"/>
        <v>12.095000000000001</v>
      </c>
      <c r="AN338" s="120">
        <f t="shared" si="70"/>
        <v>0</v>
      </c>
      <c r="AO338" s="119"/>
      <c r="AS338" s="124"/>
    </row>
    <row r="339" spans="1:45">
      <c r="A339" s="7">
        <v>5</v>
      </c>
      <c r="B339" s="114" t="str">
        <f>VLOOKUP(A339,'Overzicht locaties'!C:D,2,0)</f>
        <v>ROC Campusbaan</v>
      </c>
      <c r="C339" s="95" t="s">
        <v>934</v>
      </c>
      <c r="D339" s="6" t="s">
        <v>1435</v>
      </c>
      <c r="E339" s="6"/>
      <c r="F339" s="95" t="s">
        <v>1082</v>
      </c>
      <c r="G339" s="95" t="s">
        <v>294</v>
      </c>
      <c r="H339" s="95">
        <v>7</v>
      </c>
      <c r="I339" s="115" t="str">
        <f t="shared" si="56"/>
        <v>Leslokalen praktijk</v>
      </c>
      <c r="J339" s="95" t="s">
        <v>1577</v>
      </c>
      <c r="K339" s="116">
        <v>3</v>
      </c>
      <c r="L339" s="115" t="str">
        <f t="shared" si="57"/>
        <v>Harde vloer zonder polymeer beschermlaag, met behandeling</v>
      </c>
      <c r="M339" s="118">
        <v>57.1</v>
      </c>
      <c r="N339" s="117">
        <f t="shared" si="58"/>
        <v>57.1</v>
      </c>
      <c r="O339" s="149">
        <f t="shared" si="59"/>
        <v>0</v>
      </c>
      <c r="P339" s="119"/>
      <c r="Q339" s="95" t="s">
        <v>95</v>
      </c>
      <c r="R339" s="95"/>
      <c r="S339" s="95"/>
      <c r="T339" s="95"/>
      <c r="U339" s="119"/>
      <c r="V339" s="114" t="str">
        <f t="shared" si="60"/>
        <v>Les</v>
      </c>
      <c r="W339" s="114" t="str">
        <f t="shared" si="61"/>
        <v>AQL 7%</v>
      </c>
      <c r="X339" s="119"/>
      <c r="Y339" s="101">
        <v>100</v>
      </c>
      <c r="Z339" s="119"/>
      <c r="AA339" s="117">
        <f>IF(H339="nio","_",(N339/Y339)*VLOOKUP(Q339,Aanpassing_frequenties,3,0))*VLOOKUP(Q339,Aanpassing_frequenties,4,0)</f>
        <v>23.411000000000001</v>
      </c>
      <c r="AB339" s="120">
        <f t="shared" si="62"/>
        <v>0</v>
      </c>
      <c r="AC339" s="119"/>
      <c r="AD339" s="117" t="str">
        <f t="shared" si="63"/>
        <v>_</v>
      </c>
      <c r="AE339" s="120" t="str">
        <f t="shared" si="64"/>
        <v>_</v>
      </c>
      <c r="AF339" s="119"/>
      <c r="AG339" s="117" t="str">
        <f t="shared" si="65"/>
        <v>_</v>
      </c>
      <c r="AH339" s="120" t="str">
        <f t="shared" si="66"/>
        <v>_</v>
      </c>
      <c r="AI339" s="119"/>
      <c r="AJ339" s="117" t="str">
        <f t="shared" si="67"/>
        <v>_</v>
      </c>
      <c r="AK339" s="120" t="str">
        <f t="shared" si="68"/>
        <v>_</v>
      </c>
      <c r="AL339" s="119"/>
      <c r="AM339" s="117">
        <f t="shared" si="69"/>
        <v>23.411000000000001</v>
      </c>
      <c r="AN339" s="120">
        <f t="shared" si="70"/>
        <v>0</v>
      </c>
      <c r="AO339" s="119"/>
      <c r="AS339" s="124"/>
    </row>
    <row r="340" spans="1:45">
      <c r="A340" s="7">
        <v>5</v>
      </c>
      <c r="B340" s="114" t="str">
        <f>VLOOKUP(A340,'Overzicht locaties'!C:D,2,0)</f>
        <v>ROC Campusbaan</v>
      </c>
      <c r="C340" s="95" t="s">
        <v>934</v>
      </c>
      <c r="D340" s="6" t="s">
        <v>1436</v>
      </c>
      <c r="E340" s="6"/>
      <c r="F340" s="95" t="s">
        <v>1039</v>
      </c>
      <c r="G340" s="95" t="s">
        <v>294</v>
      </c>
      <c r="H340" s="95">
        <v>6</v>
      </c>
      <c r="I340" s="115" t="str">
        <f t="shared" si="56"/>
        <v>Leslokalen theorie</v>
      </c>
      <c r="J340" s="95" t="s">
        <v>1577</v>
      </c>
      <c r="K340" s="116">
        <v>3</v>
      </c>
      <c r="L340" s="115" t="str">
        <f t="shared" si="57"/>
        <v>Harde vloer zonder polymeer beschermlaag, met behandeling</v>
      </c>
      <c r="M340" s="118">
        <v>10.9</v>
      </c>
      <c r="N340" s="117">
        <f t="shared" si="58"/>
        <v>10.9</v>
      </c>
      <c r="O340" s="149">
        <f t="shared" si="59"/>
        <v>0</v>
      </c>
      <c r="P340" s="119"/>
      <c r="Q340" s="95" t="s">
        <v>87</v>
      </c>
      <c r="R340" s="95"/>
      <c r="S340" s="95"/>
      <c r="T340" s="95"/>
      <c r="U340" s="119"/>
      <c r="V340" s="114" t="str">
        <f t="shared" si="60"/>
        <v>Les</v>
      </c>
      <c r="W340" s="114" t="str">
        <f t="shared" si="61"/>
        <v>AQL 7%</v>
      </c>
      <c r="X340" s="119"/>
      <c r="Y340" s="101">
        <v>100</v>
      </c>
      <c r="Z340" s="119"/>
      <c r="AA340" s="117">
        <f>IF(H340="nio","_",(N340/Y340)*VLOOKUP(Q340,Aanpassing_frequenties,3,0))*VLOOKUP(Q340,Aanpassing_frequenties,4,0)</f>
        <v>22.344999999999999</v>
      </c>
      <c r="AB340" s="120">
        <f t="shared" si="62"/>
        <v>0</v>
      </c>
      <c r="AC340" s="119"/>
      <c r="AD340" s="117" t="str">
        <f t="shared" si="63"/>
        <v>_</v>
      </c>
      <c r="AE340" s="120" t="str">
        <f t="shared" si="64"/>
        <v>_</v>
      </c>
      <c r="AF340" s="119"/>
      <c r="AG340" s="117" t="str">
        <f t="shared" si="65"/>
        <v>_</v>
      </c>
      <c r="AH340" s="120" t="str">
        <f t="shared" si="66"/>
        <v>_</v>
      </c>
      <c r="AI340" s="119"/>
      <c r="AJ340" s="117" t="str">
        <f t="shared" si="67"/>
        <v>_</v>
      </c>
      <c r="AK340" s="120" t="str">
        <f t="shared" si="68"/>
        <v>_</v>
      </c>
      <c r="AL340" s="119"/>
      <c r="AM340" s="117">
        <f t="shared" si="69"/>
        <v>22.344999999999999</v>
      </c>
      <c r="AN340" s="120">
        <f t="shared" si="70"/>
        <v>0</v>
      </c>
      <c r="AO340" s="119"/>
      <c r="AS340" s="124"/>
    </row>
    <row r="341" spans="1:45">
      <c r="A341" s="7">
        <v>5</v>
      </c>
      <c r="B341" s="114" t="str">
        <f>VLOOKUP(A341,'Overzicht locaties'!C:D,2,0)</f>
        <v>ROC Campusbaan</v>
      </c>
      <c r="C341" s="95" t="s">
        <v>934</v>
      </c>
      <c r="D341" s="6" t="s">
        <v>1437</v>
      </c>
      <c r="E341" s="6"/>
      <c r="F341" s="95" t="s">
        <v>1033</v>
      </c>
      <c r="G341" s="95" t="s">
        <v>294</v>
      </c>
      <c r="H341" s="95">
        <v>6</v>
      </c>
      <c r="I341" s="115" t="str">
        <f t="shared" si="56"/>
        <v>Leslokalen theorie</v>
      </c>
      <c r="J341" s="95" t="s">
        <v>1577</v>
      </c>
      <c r="K341" s="116">
        <v>3</v>
      </c>
      <c r="L341" s="115" t="str">
        <f t="shared" si="57"/>
        <v>Harde vloer zonder polymeer beschermlaag, met behandeling</v>
      </c>
      <c r="M341" s="118">
        <v>88.2</v>
      </c>
      <c r="N341" s="117">
        <f t="shared" si="58"/>
        <v>88.2</v>
      </c>
      <c r="O341" s="149">
        <f t="shared" si="59"/>
        <v>0</v>
      </c>
      <c r="P341" s="119"/>
      <c r="Q341" s="95" t="s">
        <v>87</v>
      </c>
      <c r="R341" s="95"/>
      <c r="S341" s="95"/>
      <c r="T341" s="95"/>
      <c r="U341" s="119"/>
      <c r="V341" s="114" t="str">
        <f t="shared" si="60"/>
        <v>Les</v>
      </c>
      <c r="W341" s="114" t="str">
        <f t="shared" si="61"/>
        <v>AQL 7%</v>
      </c>
      <c r="X341" s="119"/>
      <c r="Y341" s="101">
        <v>100</v>
      </c>
      <c r="Z341" s="119"/>
      <c r="AA341" s="117">
        <f>IF(H341="nio","_",(N341/Y341)*VLOOKUP(Q341,Aanpassing_frequenties,3,0))*VLOOKUP(Q341,Aanpassing_frequenties,4,0)</f>
        <v>180.81</v>
      </c>
      <c r="AB341" s="120">
        <f t="shared" si="62"/>
        <v>0</v>
      </c>
      <c r="AC341" s="119"/>
      <c r="AD341" s="117" t="str">
        <f t="shared" si="63"/>
        <v>_</v>
      </c>
      <c r="AE341" s="120" t="str">
        <f t="shared" si="64"/>
        <v>_</v>
      </c>
      <c r="AF341" s="119"/>
      <c r="AG341" s="117" t="str">
        <f t="shared" si="65"/>
        <v>_</v>
      </c>
      <c r="AH341" s="120" t="str">
        <f t="shared" si="66"/>
        <v>_</v>
      </c>
      <c r="AI341" s="119"/>
      <c r="AJ341" s="117" t="str">
        <f t="shared" si="67"/>
        <v>_</v>
      </c>
      <c r="AK341" s="120" t="str">
        <f t="shared" si="68"/>
        <v>_</v>
      </c>
      <c r="AL341" s="119"/>
      <c r="AM341" s="117">
        <f t="shared" si="69"/>
        <v>180.81</v>
      </c>
      <c r="AN341" s="120">
        <f t="shared" si="70"/>
        <v>0</v>
      </c>
      <c r="AO341" s="119"/>
      <c r="AS341" s="124"/>
    </row>
    <row r="342" spans="1:45">
      <c r="A342" s="7">
        <v>5</v>
      </c>
      <c r="B342" s="114" t="str">
        <f>VLOOKUP(A342,'Overzicht locaties'!C:D,2,0)</f>
        <v>ROC Campusbaan</v>
      </c>
      <c r="C342" s="95" t="s">
        <v>934</v>
      </c>
      <c r="D342" s="6" t="s">
        <v>1438</v>
      </c>
      <c r="E342" s="6"/>
      <c r="F342" s="95" t="s">
        <v>1083</v>
      </c>
      <c r="G342" s="95" t="s">
        <v>294</v>
      </c>
      <c r="H342" s="95">
        <v>6</v>
      </c>
      <c r="I342" s="115" t="str">
        <f t="shared" si="56"/>
        <v>Leslokalen theorie</v>
      </c>
      <c r="J342" s="95" t="s">
        <v>1577</v>
      </c>
      <c r="K342" s="116">
        <v>3</v>
      </c>
      <c r="L342" s="115" t="str">
        <f t="shared" si="57"/>
        <v>Harde vloer zonder polymeer beschermlaag, met behandeling</v>
      </c>
      <c r="M342" s="118">
        <v>41.5</v>
      </c>
      <c r="N342" s="117">
        <f t="shared" si="58"/>
        <v>41.5</v>
      </c>
      <c r="O342" s="149">
        <f t="shared" si="59"/>
        <v>0</v>
      </c>
      <c r="P342" s="119"/>
      <c r="Q342" s="95" t="s">
        <v>87</v>
      </c>
      <c r="R342" s="95"/>
      <c r="S342" s="95"/>
      <c r="T342" s="95"/>
      <c r="U342" s="119"/>
      <c r="V342" s="114" t="str">
        <f t="shared" si="60"/>
        <v>Les</v>
      </c>
      <c r="W342" s="114" t="str">
        <f t="shared" si="61"/>
        <v>AQL 7%</v>
      </c>
      <c r="X342" s="119"/>
      <c r="Y342" s="101">
        <v>100</v>
      </c>
      <c r="Z342" s="119"/>
      <c r="AA342" s="117">
        <f>IF(H342="nio","_",(N342/Y342)*VLOOKUP(Q342,Aanpassing_frequenties,3,0))*VLOOKUP(Q342,Aanpassing_frequenties,4,0)</f>
        <v>85.075000000000003</v>
      </c>
      <c r="AB342" s="120">
        <f t="shared" si="62"/>
        <v>0</v>
      </c>
      <c r="AC342" s="119"/>
      <c r="AD342" s="117" t="str">
        <f t="shared" si="63"/>
        <v>_</v>
      </c>
      <c r="AE342" s="120" t="str">
        <f t="shared" si="64"/>
        <v>_</v>
      </c>
      <c r="AF342" s="119"/>
      <c r="AG342" s="117" t="str">
        <f t="shared" si="65"/>
        <v>_</v>
      </c>
      <c r="AH342" s="120" t="str">
        <f t="shared" si="66"/>
        <v>_</v>
      </c>
      <c r="AI342" s="119"/>
      <c r="AJ342" s="117" t="str">
        <f t="shared" si="67"/>
        <v>_</v>
      </c>
      <c r="AK342" s="120" t="str">
        <f t="shared" si="68"/>
        <v>_</v>
      </c>
      <c r="AL342" s="119"/>
      <c r="AM342" s="117">
        <f t="shared" si="69"/>
        <v>85.075000000000003</v>
      </c>
      <c r="AN342" s="120">
        <f t="shared" si="70"/>
        <v>0</v>
      </c>
      <c r="AO342" s="119"/>
      <c r="AS342" s="124"/>
    </row>
    <row r="343" spans="1:45">
      <c r="A343" s="7">
        <v>5</v>
      </c>
      <c r="B343" s="114" t="str">
        <f>VLOOKUP(A343,'Overzicht locaties'!C:D,2,0)</f>
        <v>ROC Campusbaan</v>
      </c>
      <c r="C343" s="95" t="s">
        <v>934</v>
      </c>
      <c r="D343" s="6" t="s">
        <v>1439</v>
      </c>
      <c r="E343" s="6"/>
      <c r="F343" s="95" t="s">
        <v>1059</v>
      </c>
      <c r="G343" s="95" t="s">
        <v>293</v>
      </c>
      <c r="H343" s="95">
        <v>2</v>
      </c>
      <c r="I343" s="115" t="str">
        <f t="shared" si="56"/>
        <v>Sanitaire ruimte</v>
      </c>
      <c r="J343" s="95" t="s">
        <v>795</v>
      </c>
      <c r="K343" s="116">
        <v>3</v>
      </c>
      <c r="L343" s="115" t="str">
        <f t="shared" si="57"/>
        <v>Harde vloer zonder polymeer beschermlaag, met behandeling</v>
      </c>
      <c r="M343" s="118">
        <v>22</v>
      </c>
      <c r="N343" s="117">
        <f t="shared" si="58"/>
        <v>22</v>
      </c>
      <c r="O343" s="149">
        <f t="shared" si="59"/>
        <v>0</v>
      </c>
      <c r="P343" s="119"/>
      <c r="Q343" s="95" t="s">
        <v>303</v>
      </c>
      <c r="R343" s="95"/>
      <c r="S343" s="95"/>
      <c r="T343" s="95"/>
      <c r="U343" s="119"/>
      <c r="V343" s="114" t="str">
        <f t="shared" si="60"/>
        <v>Sanitair</v>
      </c>
      <c r="W343" s="114" t="str">
        <f t="shared" si="61"/>
        <v>AQL 4%</v>
      </c>
      <c r="X343" s="119"/>
      <c r="Y343" s="101">
        <v>100</v>
      </c>
      <c r="Z343" s="119"/>
      <c r="AA343" s="117">
        <f>IF(H343="nio","_",(N343/Y343)*VLOOKUP(Q343,Aanpassing_frequenties,3,0))*VLOOKUP(Q343,Aanpassing_frequenties,4,0)</f>
        <v>135.30000000000001</v>
      </c>
      <c r="AB343" s="120">
        <f t="shared" si="62"/>
        <v>0</v>
      </c>
      <c r="AC343" s="119"/>
      <c r="AD343" s="117" t="str">
        <f t="shared" si="63"/>
        <v>_</v>
      </c>
      <c r="AE343" s="120" t="str">
        <f t="shared" si="64"/>
        <v>_</v>
      </c>
      <c r="AF343" s="119"/>
      <c r="AG343" s="117" t="str">
        <f t="shared" si="65"/>
        <v>_</v>
      </c>
      <c r="AH343" s="120" t="str">
        <f t="shared" si="66"/>
        <v>_</v>
      </c>
      <c r="AI343" s="119"/>
      <c r="AJ343" s="117" t="str">
        <f t="shared" si="67"/>
        <v>_</v>
      </c>
      <c r="AK343" s="120" t="str">
        <f t="shared" si="68"/>
        <v>_</v>
      </c>
      <c r="AL343" s="119"/>
      <c r="AM343" s="117">
        <f t="shared" si="69"/>
        <v>135.30000000000001</v>
      </c>
      <c r="AN343" s="120">
        <f t="shared" si="70"/>
        <v>0</v>
      </c>
      <c r="AO343" s="119"/>
      <c r="AS343" s="124"/>
    </row>
    <row r="344" spans="1:45">
      <c r="A344" s="7">
        <v>5</v>
      </c>
      <c r="B344" s="114" t="str">
        <f>VLOOKUP(A344,'Overzicht locaties'!C:D,2,0)</f>
        <v>ROC Campusbaan</v>
      </c>
      <c r="C344" s="95" t="s">
        <v>934</v>
      </c>
      <c r="D344" s="6" t="s">
        <v>1440</v>
      </c>
      <c r="E344" s="6"/>
      <c r="F344" s="95" t="s">
        <v>1084</v>
      </c>
      <c r="G344" s="95" t="s">
        <v>293</v>
      </c>
      <c r="H344" s="95">
        <v>2</v>
      </c>
      <c r="I344" s="115" t="str">
        <f t="shared" si="56"/>
        <v>Sanitaire ruimte</v>
      </c>
      <c r="J344" s="95" t="s">
        <v>795</v>
      </c>
      <c r="K344" s="116">
        <v>3</v>
      </c>
      <c r="L344" s="115" t="str">
        <f t="shared" si="57"/>
        <v>Harde vloer zonder polymeer beschermlaag, met behandeling</v>
      </c>
      <c r="M344" s="118">
        <v>22</v>
      </c>
      <c r="N344" s="117">
        <f t="shared" si="58"/>
        <v>22</v>
      </c>
      <c r="O344" s="149">
        <f t="shared" si="59"/>
        <v>0</v>
      </c>
      <c r="P344" s="119"/>
      <c r="Q344" s="95" t="s">
        <v>303</v>
      </c>
      <c r="R344" s="95"/>
      <c r="S344" s="95"/>
      <c r="T344" s="95"/>
      <c r="U344" s="119"/>
      <c r="V344" s="114" t="str">
        <f t="shared" si="60"/>
        <v>Sanitair</v>
      </c>
      <c r="W344" s="114" t="str">
        <f t="shared" si="61"/>
        <v>AQL 4%</v>
      </c>
      <c r="X344" s="119"/>
      <c r="Y344" s="101">
        <v>100</v>
      </c>
      <c r="Z344" s="119"/>
      <c r="AA344" s="117">
        <f>IF(H344="nio","_",(N344/Y344)*VLOOKUP(Q344,Aanpassing_frequenties,3,0))*VLOOKUP(Q344,Aanpassing_frequenties,4,0)</f>
        <v>135.30000000000001</v>
      </c>
      <c r="AB344" s="120">
        <f t="shared" si="62"/>
        <v>0</v>
      </c>
      <c r="AC344" s="119"/>
      <c r="AD344" s="117" t="str">
        <f t="shared" si="63"/>
        <v>_</v>
      </c>
      <c r="AE344" s="120" t="str">
        <f t="shared" si="64"/>
        <v>_</v>
      </c>
      <c r="AF344" s="119"/>
      <c r="AG344" s="117" t="str">
        <f t="shared" si="65"/>
        <v>_</v>
      </c>
      <c r="AH344" s="120" t="str">
        <f t="shared" si="66"/>
        <v>_</v>
      </c>
      <c r="AI344" s="119"/>
      <c r="AJ344" s="117" t="str">
        <f t="shared" si="67"/>
        <v>_</v>
      </c>
      <c r="AK344" s="120" t="str">
        <f t="shared" si="68"/>
        <v>_</v>
      </c>
      <c r="AL344" s="119"/>
      <c r="AM344" s="117">
        <f t="shared" si="69"/>
        <v>135.30000000000001</v>
      </c>
      <c r="AN344" s="120">
        <f t="shared" si="70"/>
        <v>0</v>
      </c>
      <c r="AO344" s="119"/>
      <c r="AS344" s="124"/>
    </row>
    <row r="345" spans="1:45">
      <c r="A345" s="7">
        <v>5</v>
      </c>
      <c r="B345" s="114" t="str">
        <f>VLOOKUP(A345,'Overzicht locaties'!C:D,2,0)</f>
        <v>ROC Campusbaan</v>
      </c>
      <c r="C345" s="95" t="s">
        <v>934</v>
      </c>
      <c r="D345" s="6" t="s">
        <v>1441</v>
      </c>
      <c r="E345" s="6"/>
      <c r="F345" s="95" t="s">
        <v>995</v>
      </c>
      <c r="G345" s="95" t="s">
        <v>293</v>
      </c>
      <c r="H345" s="95">
        <v>3</v>
      </c>
      <c r="I345" s="115" t="str">
        <f t="shared" si="56"/>
        <v>Verkeersruimte / Garderobe / Wachtruimte</v>
      </c>
      <c r="J345" s="95" t="s">
        <v>1578</v>
      </c>
      <c r="K345" s="116">
        <v>3</v>
      </c>
      <c r="L345" s="115" t="str">
        <f t="shared" si="57"/>
        <v>Harde vloer zonder polymeer beschermlaag, met behandeling</v>
      </c>
      <c r="M345" s="118">
        <v>80</v>
      </c>
      <c r="N345" s="117">
        <f t="shared" si="58"/>
        <v>80</v>
      </c>
      <c r="O345" s="149">
        <f t="shared" si="59"/>
        <v>0</v>
      </c>
      <c r="P345" s="119"/>
      <c r="Q345" s="95" t="s">
        <v>87</v>
      </c>
      <c r="R345" s="95"/>
      <c r="S345" s="95"/>
      <c r="T345" s="95"/>
      <c r="U345" s="119"/>
      <c r="V345" s="114" t="str">
        <f t="shared" si="60"/>
        <v>Verkeer</v>
      </c>
      <c r="W345" s="114" t="str">
        <f t="shared" si="61"/>
        <v>AQL 7%</v>
      </c>
      <c r="X345" s="119"/>
      <c r="Y345" s="101">
        <v>100</v>
      </c>
      <c r="Z345" s="119"/>
      <c r="AA345" s="117">
        <f>IF(H345="nio","_",(N345/Y345)*VLOOKUP(Q345,Aanpassing_frequenties,3,0))*VLOOKUP(Q345,Aanpassing_frequenties,4,0)</f>
        <v>164</v>
      </c>
      <c r="AB345" s="120">
        <f t="shared" si="62"/>
        <v>0</v>
      </c>
      <c r="AC345" s="119"/>
      <c r="AD345" s="117" t="str">
        <f t="shared" si="63"/>
        <v>_</v>
      </c>
      <c r="AE345" s="120" t="str">
        <f t="shared" si="64"/>
        <v>_</v>
      </c>
      <c r="AF345" s="119"/>
      <c r="AG345" s="117" t="str">
        <f t="shared" si="65"/>
        <v>_</v>
      </c>
      <c r="AH345" s="120" t="str">
        <f t="shared" si="66"/>
        <v>_</v>
      </c>
      <c r="AI345" s="119"/>
      <c r="AJ345" s="117" t="str">
        <f t="shared" si="67"/>
        <v>_</v>
      </c>
      <c r="AK345" s="120" t="str">
        <f t="shared" si="68"/>
        <v>_</v>
      </c>
      <c r="AL345" s="119"/>
      <c r="AM345" s="117">
        <f t="shared" si="69"/>
        <v>164</v>
      </c>
      <c r="AN345" s="120">
        <f t="shared" si="70"/>
        <v>0</v>
      </c>
      <c r="AO345" s="119"/>
      <c r="AS345" s="124"/>
    </row>
    <row r="346" spans="1:45">
      <c r="A346" s="7">
        <v>5</v>
      </c>
      <c r="B346" s="114" t="str">
        <f>VLOOKUP(A346,'Overzicht locaties'!C:D,2,0)</f>
        <v>ROC Campusbaan</v>
      </c>
      <c r="C346" s="95" t="s">
        <v>934</v>
      </c>
      <c r="D346" s="6" t="s">
        <v>1442</v>
      </c>
      <c r="E346" s="6"/>
      <c r="F346" s="95" t="s">
        <v>1085</v>
      </c>
      <c r="G346" s="95" t="s">
        <v>293</v>
      </c>
      <c r="H346" s="95">
        <v>3</v>
      </c>
      <c r="I346" s="115" t="str">
        <f t="shared" si="56"/>
        <v>Verkeersruimte / Garderobe / Wachtruimte</v>
      </c>
      <c r="J346" s="95" t="s">
        <v>1578</v>
      </c>
      <c r="K346" s="116">
        <v>3</v>
      </c>
      <c r="L346" s="115" t="str">
        <f t="shared" si="57"/>
        <v>Harde vloer zonder polymeer beschermlaag, met behandeling</v>
      </c>
      <c r="M346" s="118">
        <v>32</v>
      </c>
      <c r="N346" s="117">
        <f t="shared" si="58"/>
        <v>32</v>
      </c>
      <c r="O346" s="149">
        <f t="shared" si="59"/>
        <v>0</v>
      </c>
      <c r="P346" s="119"/>
      <c r="Q346" s="95" t="s">
        <v>87</v>
      </c>
      <c r="R346" s="95"/>
      <c r="S346" s="95"/>
      <c r="T346" s="95"/>
      <c r="U346" s="119"/>
      <c r="V346" s="114" t="str">
        <f t="shared" si="60"/>
        <v>Verkeer</v>
      </c>
      <c r="W346" s="114" t="str">
        <f t="shared" si="61"/>
        <v>AQL 7%</v>
      </c>
      <c r="X346" s="119"/>
      <c r="Y346" s="101">
        <v>100</v>
      </c>
      <c r="Z346" s="119"/>
      <c r="AA346" s="117">
        <f>IF(H346="nio","_",(N346/Y346)*VLOOKUP(Q346,Aanpassing_frequenties,3,0))*VLOOKUP(Q346,Aanpassing_frequenties,4,0)</f>
        <v>65.599999999999994</v>
      </c>
      <c r="AB346" s="120">
        <f t="shared" si="62"/>
        <v>0</v>
      </c>
      <c r="AC346" s="119"/>
      <c r="AD346" s="117" t="str">
        <f t="shared" si="63"/>
        <v>_</v>
      </c>
      <c r="AE346" s="120" t="str">
        <f t="shared" si="64"/>
        <v>_</v>
      </c>
      <c r="AF346" s="119"/>
      <c r="AG346" s="117" t="str">
        <f t="shared" si="65"/>
        <v>_</v>
      </c>
      <c r="AH346" s="120" t="str">
        <f t="shared" si="66"/>
        <v>_</v>
      </c>
      <c r="AI346" s="119"/>
      <c r="AJ346" s="117" t="str">
        <f t="shared" si="67"/>
        <v>_</v>
      </c>
      <c r="AK346" s="120" t="str">
        <f t="shared" si="68"/>
        <v>_</v>
      </c>
      <c r="AL346" s="119"/>
      <c r="AM346" s="117">
        <f t="shared" si="69"/>
        <v>65.599999999999994</v>
      </c>
      <c r="AN346" s="120">
        <f t="shared" si="70"/>
        <v>0</v>
      </c>
      <c r="AO346" s="119"/>
      <c r="AS346" s="124"/>
    </row>
    <row r="347" spans="1:45">
      <c r="A347" s="7">
        <v>5</v>
      </c>
      <c r="B347" s="114" t="str">
        <f>VLOOKUP(A347,'Overzicht locaties'!C:D,2,0)</f>
        <v>ROC Campusbaan</v>
      </c>
      <c r="C347" s="95" t="s">
        <v>934</v>
      </c>
      <c r="D347" s="6" t="s">
        <v>1443</v>
      </c>
      <c r="E347" s="6"/>
      <c r="F347" s="95" t="s">
        <v>1086</v>
      </c>
      <c r="G347" s="95" t="s">
        <v>293</v>
      </c>
      <c r="H347" s="95">
        <v>6</v>
      </c>
      <c r="I347" s="115" t="str">
        <f t="shared" si="56"/>
        <v>Leslokalen theorie</v>
      </c>
      <c r="J347" s="95" t="s">
        <v>1577</v>
      </c>
      <c r="K347" s="116">
        <v>3</v>
      </c>
      <c r="L347" s="115" t="str">
        <f t="shared" si="57"/>
        <v>Harde vloer zonder polymeer beschermlaag, met behandeling</v>
      </c>
      <c r="M347" s="118">
        <v>134.6</v>
      </c>
      <c r="N347" s="117">
        <f t="shared" si="58"/>
        <v>134.6</v>
      </c>
      <c r="O347" s="149">
        <f t="shared" si="59"/>
        <v>0</v>
      </c>
      <c r="P347" s="119"/>
      <c r="Q347" s="95" t="s">
        <v>87</v>
      </c>
      <c r="R347" s="95"/>
      <c r="S347" s="95"/>
      <c r="T347" s="95"/>
      <c r="U347" s="119"/>
      <c r="V347" s="114" t="str">
        <f t="shared" si="60"/>
        <v>Les</v>
      </c>
      <c r="W347" s="114" t="str">
        <f t="shared" si="61"/>
        <v>AQL 7%</v>
      </c>
      <c r="X347" s="119"/>
      <c r="Y347" s="101">
        <v>100</v>
      </c>
      <c r="Z347" s="119"/>
      <c r="AA347" s="117">
        <f>IF(H347="nio","_",(N347/Y347)*VLOOKUP(Q347,Aanpassing_frequenties,3,0))*VLOOKUP(Q347,Aanpassing_frequenties,4,0)</f>
        <v>275.92999999999995</v>
      </c>
      <c r="AB347" s="120">
        <f t="shared" si="62"/>
        <v>0</v>
      </c>
      <c r="AC347" s="119"/>
      <c r="AD347" s="117" t="str">
        <f t="shared" si="63"/>
        <v>_</v>
      </c>
      <c r="AE347" s="120" t="str">
        <f t="shared" si="64"/>
        <v>_</v>
      </c>
      <c r="AF347" s="119"/>
      <c r="AG347" s="117" t="str">
        <f t="shared" si="65"/>
        <v>_</v>
      </c>
      <c r="AH347" s="120" t="str">
        <f t="shared" si="66"/>
        <v>_</v>
      </c>
      <c r="AI347" s="119"/>
      <c r="AJ347" s="117" t="str">
        <f t="shared" si="67"/>
        <v>_</v>
      </c>
      <c r="AK347" s="120" t="str">
        <f t="shared" si="68"/>
        <v>_</v>
      </c>
      <c r="AL347" s="119"/>
      <c r="AM347" s="117">
        <f t="shared" si="69"/>
        <v>275.92999999999995</v>
      </c>
      <c r="AN347" s="120">
        <f t="shared" si="70"/>
        <v>0</v>
      </c>
      <c r="AO347" s="119"/>
      <c r="AS347" s="124"/>
    </row>
    <row r="348" spans="1:45">
      <c r="A348" s="7">
        <v>5</v>
      </c>
      <c r="B348" s="114" t="str">
        <f>VLOOKUP(A348,'Overzicht locaties'!C:D,2,0)</f>
        <v>ROC Campusbaan</v>
      </c>
      <c r="C348" s="95" t="s">
        <v>934</v>
      </c>
      <c r="D348" s="6" t="s">
        <v>1444</v>
      </c>
      <c r="E348" s="6"/>
      <c r="F348" s="95" t="s">
        <v>1039</v>
      </c>
      <c r="G348" s="95" t="s">
        <v>294</v>
      </c>
      <c r="H348" s="95">
        <v>6</v>
      </c>
      <c r="I348" s="115" t="str">
        <f t="shared" si="56"/>
        <v>Leslokalen theorie</v>
      </c>
      <c r="J348" s="95" t="s">
        <v>1577</v>
      </c>
      <c r="K348" s="116">
        <v>3</v>
      </c>
      <c r="L348" s="115" t="str">
        <f t="shared" si="57"/>
        <v>Harde vloer zonder polymeer beschermlaag, met behandeling</v>
      </c>
      <c r="M348" s="118">
        <v>10.199999999999999</v>
      </c>
      <c r="N348" s="117">
        <f t="shared" si="58"/>
        <v>10.199999999999999</v>
      </c>
      <c r="O348" s="149">
        <f t="shared" si="59"/>
        <v>0</v>
      </c>
      <c r="P348" s="119"/>
      <c r="Q348" s="95" t="s">
        <v>87</v>
      </c>
      <c r="R348" s="95"/>
      <c r="S348" s="95"/>
      <c r="T348" s="95"/>
      <c r="U348" s="119"/>
      <c r="V348" s="114" t="str">
        <f t="shared" si="60"/>
        <v>Les</v>
      </c>
      <c r="W348" s="114" t="str">
        <f t="shared" si="61"/>
        <v>AQL 7%</v>
      </c>
      <c r="X348" s="119"/>
      <c r="Y348" s="101">
        <v>100</v>
      </c>
      <c r="Z348" s="119"/>
      <c r="AA348" s="117">
        <f>IF(H348="nio","_",(N348/Y348)*VLOOKUP(Q348,Aanpassing_frequenties,3,0))*VLOOKUP(Q348,Aanpassing_frequenties,4,0)</f>
        <v>20.91</v>
      </c>
      <c r="AB348" s="120">
        <f t="shared" si="62"/>
        <v>0</v>
      </c>
      <c r="AC348" s="119"/>
      <c r="AD348" s="117" t="str">
        <f t="shared" si="63"/>
        <v>_</v>
      </c>
      <c r="AE348" s="120" t="str">
        <f t="shared" si="64"/>
        <v>_</v>
      </c>
      <c r="AF348" s="119"/>
      <c r="AG348" s="117" t="str">
        <f t="shared" si="65"/>
        <v>_</v>
      </c>
      <c r="AH348" s="120" t="str">
        <f t="shared" si="66"/>
        <v>_</v>
      </c>
      <c r="AI348" s="119"/>
      <c r="AJ348" s="117" t="str">
        <f t="shared" si="67"/>
        <v>_</v>
      </c>
      <c r="AK348" s="120" t="str">
        <f t="shared" si="68"/>
        <v>_</v>
      </c>
      <c r="AL348" s="119"/>
      <c r="AM348" s="117">
        <f t="shared" si="69"/>
        <v>20.91</v>
      </c>
      <c r="AN348" s="120">
        <f t="shared" si="70"/>
        <v>0</v>
      </c>
      <c r="AO348" s="119"/>
      <c r="AS348" s="124"/>
    </row>
    <row r="349" spans="1:45">
      <c r="A349" s="7">
        <v>5</v>
      </c>
      <c r="B349" s="114" t="str">
        <f>VLOOKUP(A349,'Overzicht locaties'!C:D,2,0)</f>
        <v>ROC Campusbaan</v>
      </c>
      <c r="C349" s="95" t="s">
        <v>934</v>
      </c>
      <c r="D349" s="6" t="s">
        <v>1445</v>
      </c>
      <c r="E349" s="6"/>
      <c r="F349" s="95" t="s">
        <v>1039</v>
      </c>
      <c r="G349" s="95" t="s">
        <v>294</v>
      </c>
      <c r="H349" s="95">
        <v>6</v>
      </c>
      <c r="I349" s="115" t="str">
        <f t="shared" si="56"/>
        <v>Leslokalen theorie</v>
      </c>
      <c r="J349" s="95" t="s">
        <v>1577</v>
      </c>
      <c r="K349" s="116">
        <v>3</v>
      </c>
      <c r="L349" s="115" t="str">
        <f t="shared" si="57"/>
        <v>Harde vloer zonder polymeer beschermlaag, met behandeling</v>
      </c>
      <c r="M349" s="118">
        <v>14.5</v>
      </c>
      <c r="N349" s="117">
        <f t="shared" si="58"/>
        <v>14.5</v>
      </c>
      <c r="O349" s="149">
        <f t="shared" si="59"/>
        <v>0</v>
      </c>
      <c r="P349" s="119"/>
      <c r="Q349" s="95" t="s">
        <v>87</v>
      </c>
      <c r="R349" s="95"/>
      <c r="S349" s="95"/>
      <c r="T349" s="95"/>
      <c r="U349" s="119"/>
      <c r="V349" s="114" t="str">
        <f t="shared" si="60"/>
        <v>Les</v>
      </c>
      <c r="W349" s="114" t="str">
        <f t="shared" si="61"/>
        <v>AQL 7%</v>
      </c>
      <c r="X349" s="119"/>
      <c r="Y349" s="101">
        <v>100</v>
      </c>
      <c r="Z349" s="119"/>
      <c r="AA349" s="117">
        <f>IF(H349="nio","_",(N349/Y349)*VLOOKUP(Q349,Aanpassing_frequenties,3,0))*VLOOKUP(Q349,Aanpassing_frequenties,4,0)</f>
        <v>29.724999999999998</v>
      </c>
      <c r="AB349" s="120">
        <f t="shared" si="62"/>
        <v>0</v>
      </c>
      <c r="AC349" s="119"/>
      <c r="AD349" s="117" t="str">
        <f t="shared" si="63"/>
        <v>_</v>
      </c>
      <c r="AE349" s="120" t="str">
        <f t="shared" si="64"/>
        <v>_</v>
      </c>
      <c r="AF349" s="119"/>
      <c r="AG349" s="117" t="str">
        <f t="shared" si="65"/>
        <v>_</v>
      </c>
      <c r="AH349" s="120" t="str">
        <f t="shared" si="66"/>
        <v>_</v>
      </c>
      <c r="AI349" s="119"/>
      <c r="AJ349" s="117" t="str">
        <f t="shared" si="67"/>
        <v>_</v>
      </c>
      <c r="AK349" s="120" t="str">
        <f t="shared" si="68"/>
        <v>_</v>
      </c>
      <c r="AL349" s="119"/>
      <c r="AM349" s="117">
        <f t="shared" si="69"/>
        <v>29.724999999999998</v>
      </c>
      <c r="AN349" s="120">
        <f t="shared" si="70"/>
        <v>0</v>
      </c>
      <c r="AO349" s="119"/>
      <c r="AS349" s="124"/>
    </row>
    <row r="350" spans="1:45">
      <c r="A350" s="7">
        <v>5</v>
      </c>
      <c r="B350" s="114" t="str">
        <f>VLOOKUP(A350,'Overzicht locaties'!C:D,2,0)</f>
        <v>ROC Campusbaan</v>
      </c>
      <c r="C350" s="95" t="s">
        <v>934</v>
      </c>
      <c r="D350" s="6" t="s">
        <v>1446</v>
      </c>
      <c r="E350" s="6"/>
      <c r="F350" s="95" t="s">
        <v>1053</v>
      </c>
      <c r="G350" s="95" t="s">
        <v>294</v>
      </c>
      <c r="H350" s="95">
        <v>1</v>
      </c>
      <c r="I350" s="115" t="str">
        <f t="shared" si="56"/>
        <v xml:space="preserve">Kantoorruimte / vergaderruimte </v>
      </c>
      <c r="J350" s="95" t="s">
        <v>1577</v>
      </c>
      <c r="K350" s="116">
        <v>3</v>
      </c>
      <c r="L350" s="115" t="str">
        <f t="shared" si="57"/>
        <v>Harde vloer zonder polymeer beschermlaag, met behandeling</v>
      </c>
      <c r="M350" s="118">
        <v>69.5</v>
      </c>
      <c r="N350" s="117">
        <f t="shared" si="58"/>
        <v>69.5</v>
      </c>
      <c r="O350" s="149">
        <f t="shared" si="59"/>
        <v>0</v>
      </c>
      <c r="P350" s="119"/>
      <c r="Q350" s="95" t="s">
        <v>87</v>
      </c>
      <c r="R350" s="95"/>
      <c r="S350" s="95"/>
      <c r="T350" s="95"/>
      <c r="U350" s="119"/>
      <c r="V350" s="114" t="str">
        <f t="shared" si="60"/>
        <v>Bureau</v>
      </c>
      <c r="W350" s="114" t="str">
        <f t="shared" si="61"/>
        <v>AQL 7%</v>
      </c>
      <c r="X350" s="119"/>
      <c r="Y350" s="101">
        <v>100</v>
      </c>
      <c r="Z350" s="119"/>
      <c r="AA350" s="117">
        <f>IF(H350="nio","_",(N350/Y350)*VLOOKUP(Q350,Aanpassing_frequenties,3,0))*VLOOKUP(Q350,Aanpassing_frequenties,4,0)</f>
        <v>142.47499999999999</v>
      </c>
      <c r="AB350" s="120">
        <f t="shared" si="62"/>
        <v>0</v>
      </c>
      <c r="AC350" s="119"/>
      <c r="AD350" s="117" t="str">
        <f t="shared" si="63"/>
        <v>_</v>
      </c>
      <c r="AE350" s="120" t="str">
        <f t="shared" si="64"/>
        <v>_</v>
      </c>
      <c r="AF350" s="119"/>
      <c r="AG350" s="117" t="str">
        <f t="shared" si="65"/>
        <v>_</v>
      </c>
      <c r="AH350" s="120" t="str">
        <f t="shared" si="66"/>
        <v>_</v>
      </c>
      <c r="AI350" s="119"/>
      <c r="AJ350" s="117" t="str">
        <f t="shared" si="67"/>
        <v>_</v>
      </c>
      <c r="AK350" s="120" t="str">
        <f t="shared" si="68"/>
        <v>_</v>
      </c>
      <c r="AL350" s="119"/>
      <c r="AM350" s="117">
        <f t="shared" si="69"/>
        <v>142.47499999999999</v>
      </c>
      <c r="AN350" s="120">
        <f t="shared" si="70"/>
        <v>0</v>
      </c>
      <c r="AO350" s="119"/>
      <c r="AS350" s="124"/>
    </row>
    <row r="351" spans="1:45">
      <c r="A351" s="7">
        <v>5</v>
      </c>
      <c r="B351" s="114" t="str">
        <f>VLOOKUP(A351,'Overzicht locaties'!C:D,2,0)</f>
        <v>ROC Campusbaan</v>
      </c>
      <c r="C351" s="95" t="s">
        <v>934</v>
      </c>
      <c r="D351" s="6" t="s">
        <v>1447</v>
      </c>
      <c r="E351" s="6"/>
      <c r="F351" s="95" t="s">
        <v>1037</v>
      </c>
      <c r="G351" s="95" t="s">
        <v>294</v>
      </c>
      <c r="H351" s="95">
        <v>6</v>
      </c>
      <c r="I351" s="115" t="str">
        <f t="shared" si="56"/>
        <v>Leslokalen theorie</v>
      </c>
      <c r="J351" s="95" t="s">
        <v>1578</v>
      </c>
      <c r="K351" s="116">
        <v>3</v>
      </c>
      <c r="L351" s="115" t="str">
        <f t="shared" si="57"/>
        <v>Harde vloer zonder polymeer beschermlaag, met behandeling</v>
      </c>
      <c r="M351" s="118">
        <v>53.8</v>
      </c>
      <c r="N351" s="117">
        <f t="shared" si="58"/>
        <v>53.8</v>
      </c>
      <c r="O351" s="149">
        <f t="shared" si="59"/>
        <v>0</v>
      </c>
      <c r="P351" s="119"/>
      <c r="Q351" s="95" t="s">
        <v>87</v>
      </c>
      <c r="R351" s="95"/>
      <c r="S351" s="95"/>
      <c r="T351" s="95"/>
      <c r="U351" s="119"/>
      <c r="V351" s="114" t="str">
        <f t="shared" si="60"/>
        <v>Les</v>
      </c>
      <c r="W351" s="114" t="str">
        <f t="shared" si="61"/>
        <v>AQL 7%</v>
      </c>
      <c r="X351" s="119"/>
      <c r="Y351" s="101">
        <v>100</v>
      </c>
      <c r="Z351" s="119"/>
      <c r="AA351" s="117">
        <f>IF(H351="nio","_",(N351/Y351)*VLOOKUP(Q351,Aanpassing_frequenties,3,0))*VLOOKUP(Q351,Aanpassing_frequenties,4,0)</f>
        <v>110.28999999999998</v>
      </c>
      <c r="AB351" s="120">
        <f t="shared" si="62"/>
        <v>0</v>
      </c>
      <c r="AC351" s="119"/>
      <c r="AD351" s="117" t="str">
        <f t="shared" si="63"/>
        <v>_</v>
      </c>
      <c r="AE351" s="120" t="str">
        <f t="shared" si="64"/>
        <v>_</v>
      </c>
      <c r="AF351" s="119"/>
      <c r="AG351" s="117" t="str">
        <f t="shared" si="65"/>
        <v>_</v>
      </c>
      <c r="AH351" s="120" t="str">
        <f t="shared" si="66"/>
        <v>_</v>
      </c>
      <c r="AI351" s="119"/>
      <c r="AJ351" s="117" t="str">
        <f t="shared" si="67"/>
        <v>_</v>
      </c>
      <c r="AK351" s="120" t="str">
        <f t="shared" si="68"/>
        <v>_</v>
      </c>
      <c r="AL351" s="119"/>
      <c r="AM351" s="117">
        <f t="shared" si="69"/>
        <v>110.28999999999998</v>
      </c>
      <c r="AN351" s="120">
        <f t="shared" si="70"/>
        <v>0</v>
      </c>
      <c r="AO351" s="119"/>
      <c r="AS351" s="124"/>
    </row>
    <row r="352" spans="1:45">
      <c r="A352" s="7">
        <v>5</v>
      </c>
      <c r="B352" s="114" t="str">
        <f>VLOOKUP(A352,'Overzicht locaties'!C:D,2,0)</f>
        <v>ROC Campusbaan</v>
      </c>
      <c r="C352" s="95" t="s">
        <v>934</v>
      </c>
      <c r="D352" s="6" t="s">
        <v>1448</v>
      </c>
      <c r="E352" s="6"/>
      <c r="F352" s="95" t="s">
        <v>1037</v>
      </c>
      <c r="G352" s="95" t="s">
        <v>294</v>
      </c>
      <c r="H352" s="95">
        <v>6</v>
      </c>
      <c r="I352" s="115" t="str">
        <f t="shared" si="56"/>
        <v>Leslokalen theorie</v>
      </c>
      <c r="J352" s="95" t="s">
        <v>1578</v>
      </c>
      <c r="K352" s="116">
        <v>3</v>
      </c>
      <c r="L352" s="115" t="str">
        <f t="shared" si="57"/>
        <v>Harde vloer zonder polymeer beschermlaag, met behandeling</v>
      </c>
      <c r="M352" s="118">
        <v>53.8</v>
      </c>
      <c r="N352" s="117">
        <f t="shared" si="58"/>
        <v>53.8</v>
      </c>
      <c r="O352" s="149">
        <f t="shared" si="59"/>
        <v>0</v>
      </c>
      <c r="P352" s="119"/>
      <c r="Q352" s="95" t="s">
        <v>87</v>
      </c>
      <c r="R352" s="95"/>
      <c r="S352" s="95"/>
      <c r="T352" s="95"/>
      <c r="U352" s="119"/>
      <c r="V352" s="114" t="str">
        <f t="shared" si="60"/>
        <v>Les</v>
      </c>
      <c r="W352" s="114" t="str">
        <f t="shared" si="61"/>
        <v>AQL 7%</v>
      </c>
      <c r="X352" s="119"/>
      <c r="Y352" s="101">
        <v>100</v>
      </c>
      <c r="Z352" s="119"/>
      <c r="AA352" s="117">
        <f>IF(H352="nio","_",(N352/Y352)*VLOOKUP(Q352,Aanpassing_frequenties,3,0))*VLOOKUP(Q352,Aanpassing_frequenties,4,0)</f>
        <v>110.28999999999998</v>
      </c>
      <c r="AB352" s="120">
        <f t="shared" si="62"/>
        <v>0</v>
      </c>
      <c r="AC352" s="119"/>
      <c r="AD352" s="117" t="str">
        <f t="shared" si="63"/>
        <v>_</v>
      </c>
      <c r="AE352" s="120" t="str">
        <f t="shared" si="64"/>
        <v>_</v>
      </c>
      <c r="AF352" s="119"/>
      <c r="AG352" s="117" t="str">
        <f t="shared" si="65"/>
        <v>_</v>
      </c>
      <c r="AH352" s="120" t="str">
        <f t="shared" si="66"/>
        <v>_</v>
      </c>
      <c r="AI352" s="119"/>
      <c r="AJ352" s="117" t="str">
        <f t="shared" si="67"/>
        <v>_</v>
      </c>
      <c r="AK352" s="120" t="str">
        <f t="shared" si="68"/>
        <v>_</v>
      </c>
      <c r="AL352" s="119"/>
      <c r="AM352" s="117">
        <f t="shared" si="69"/>
        <v>110.28999999999998</v>
      </c>
      <c r="AN352" s="120">
        <f t="shared" si="70"/>
        <v>0</v>
      </c>
      <c r="AO352" s="119"/>
      <c r="AS352" s="124"/>
    </row>
    <row r="353" spans="1:45">
      <c r="A353" s="7">
        <v>5</v>
      </c>
      <c r="B353" s="114" t="str">
        <f>VLOOKUP(A353,'Overzicht locaties'!C:D,2,0)</f>
        <v>ROC Campusbaan</v>
      </c>
      <c r="C353" s="95" t="s">
        <v>934</v>
      </c>
      <c r="D353" s="6" t="s">
        <v>1449</v>
      </c>
      <c r="E353" s="6"/>
      <c r="F353" s="95" t="s">
        <v>1087</v>
      </c>
      <c r="G353" s="95" t="s">
        <v>294</v>
      </c>
      <c r="H353" s="95">
        <v>1</v>
      </c>
      <c r="I353" s="115" t="str">
        <f t="shared" si="56"/>
        <v xml:space="preserve">Kantoorruimte / vergaderruimte </v>
      </c>
      <c r="J353" s="95" t="s">
        <v>1577</v>
      </c>
      <c r="K353" s="116">
        <v>3</v>
      </c>
      <c r="L353" s="115" t="str">
        <f t="shared" si="57"/>
        <v>Harde vloer zonder polymeer beschermlaag, met behandeling</v>
      </c>
      <c r="M353" s="118">
        <v>26</v>
      </c>
      <c r="N353" s="117">
        <f t="shared" si="58"/>
        <v>26</v>
      </c>
      <c r="O353" s="149">
        <f t="shared" si="59"/>
        <v>0</v>
      </c>
      <c r="P353" s="119"/>
      <c r="Q353" s="95" t="s">
        <v>87</v>
      </c>
      <c r="R353" s="95"/>
      <c r="S353" s="95"/>
      <c r="T353" s="95"/>
      <c r="U353" s="119"/>
      <c r="V353" s="114" t="str">
        <f t="shared" si="60"/>
        <v>Bureau</v>
      </c>
      <c r="W353" s="114" t="str">
        <f t="shared" si="61"/>
        <v>AQL 7%</v>
      </c>
      <c r="X353" s="119"/>
      <c r="Y353" s="101">
        <v>100</v>
      </c>
      <c r="Z353" s="119"/>
      <c r="AA353" s="117">
        <f>IF(H353="nio","_",(N353/Y353)*VLOOKUP(Q353,Aanpassing_frequenties,3,0))*VLOOKUP(Q353,Aanpassing_frequenties,4,0)</f>
        <v>53.300000000000004</v>
      </c>
      <c r="AB353" s="120">
        <f t="shared" si="62"/>
        <v>0</v>
      </c>
      <c r="AC353" s="119"/>
      <c r="AD353" s="117" t="str">
        <f t="shared" si="63"/>
        <v>_</v>
      </c>
      <c r="AE353" s="120" t="str">
        <f t="shared" si="64"/>
        <v>_</v>
      </c>
      <c r="AF353" s="119"/>
      <c r="AG353" s="117" t="str">
        <f t="shared" si="65"/>
        <v>_</v>
      </c>
      <c r="AH353" s="120" t="str">
        <f t="shared" si="66"/>
        <v>_</v>
      </c>
      <c r="AI353" s="119"/>
      <c r="AJ353" s="117" t="str">
        <f t="shared" si="67"/>
        <v>_</v>
      </c>
      <c r="AK353" s="120" t="str">
        <f t="shared" si="68"/>
        <v>_</v>
      </c>
      <c r="AL353" s="119"/>
      <c r="AM353" s="117">
        <f t="shared" si="69"/>
        <v>53.300000000000004</v>
      </c>
      <c r="AN353" s="120">
        <f t="shared" si="70"/>
        <v>0</v>
      </c>
      <c r="AO353" s="119"/>
      <c r="AS353" s="124"/>
    </row>
    <row r="354" spans="1:45">
      <c r="A354" s="7">
        <v>5</v>
      </c>
      <c r="B354" s="114" t="str">
        <f>VLOOKUP(A354,'Overzicht locaties'!C:D,2,0)</f>
        <v>ROC Campusbaan</v>
      </c>
      <c r="C354" s="95" t="s">
        <v>934</v>
      </c>
      <c r="D354" s="6" t="s">
        <v>1450</v>
      </c>
      <c r="E354" s="6"/>
      <c r="F354" s="95" t="s">
        <v>1088</v>
      </c>
      <c r="G354" s="95" t="s">
        <v>293</v>
      </c>
      <c r="H354" s="95">
        <v>3</v>
      </c>
      <c r="I354" s="115" t="str">
        <f t="shared" si="56"/>
        <v>Verkeersruimte / Garderobe / Wachtruimte</v>
      </c>
      <c r="J354" s="95" t="s">
        <v>1578</v>
      </c>
      <c r="K354" s="116">
        <v>3</v>
      </c>
      <c r="L354" s="115" t="str">
        <f t="shared" si="57"/>
        <v>Harde vloer zonder polymeer beschermlaag, met behandeling</v>
      </c>
      <c r="M354" s="118">
        <v>20</v>
      </c>
      <c r="N354" s="117">
        <f t="shared" si="58"/>
        <v>20</v>
      </c>
      <c r="O354" s="149">
        <f t="shared" si="59"/>
        <v>0</v>
      </c>
      <c r="P354" s="119"/>
      <c r="Q354" s="95" t="s">
        <v>87</v>
      </c>
      <c r="R354" s="95"/>
      <c r="S354" s="95"/>
      <c r="T354" s="95"/>
      <c r="U354" s="119"/>
      <c r="V354" s="114" t="str">
        <f t="shared" si="60"/>
        <v>Verkeer</v>
      </c>
      <c r="W354" s="114" t="str">
        <f t="shared" si="61"/>
        <v>AQL 7%</v>
      </c>
      <c r="X354" s="119"/>
      <c r="Y354" s="101">
        <v>100</v>
      </c>
      <c r="Z354" s="119"/>
      <c r="AA354" s="117">
        <f>IF(H354="nio","_",(N354/Y354)*VLOOKUP(Q354,Aanpassing_frequenties,3,0))*VLOOKUP(Q354,Aanpassing_frequenties,4,0)</f>
        <v>41</v>
      </c>
      <c r="AB354" s="120">
        <f t="shared" si="62"/>
        <v>0</v>
      </c>
      <c r="AC354" s="119"/>
      <c r="AD354" s="117" t="str">
        <f t="shared" si="63"/>
        <v>_</v>
      </c>
      <c r="AE354" s="120" t="str">
        <f t="shared" si="64"/>
        <v>_</v>
      </c>
      <c r="AF354" s="119"/>
      <c r="AG354" s="117" t="str">
        <f t="shared" si="65"/>
        <v>_</v>
      </c>
      <c r="AH354" s="120" t="str">
        <f t="shared" si="66"/>
        <v>_</v>
      </c>
      <c r="AI354" s="119"/>
      <c r="AJ354" s="117" t="str">
        <f t="shared" si="67"/>
        <v>_</v>
      </c>
      <c r="AK354" s="120" t="str">
        <f t="shared" si="68"/>
        <v>_</v>
      </c>
      <c r="AL354" s="119"/>
      <c r="AM354" s="117">
        <f t="shared" si="69"/>
        <v>41</v>
      </c>
      <c r="AN354" s="120">
        <f t="shared" si="70"/>
        <v>0</v>
      </c>
      <c r="AO354" s="119"/>
      <c r="AS354" s="124"/>
    </row>
    <row r="355" spans="1:45">
      <c r="A355" s="7">
        <v>5</v>
      </c>
      <c r="B355" s="114" t="str">
        <f>VLOOKUP(A355,'Overzicht locaties'!C:D,2,0)</f>
        <v>ROC Campusbaan</v>
      </c>
      <c r="C355" s="95" t="s">
        <v>934</v>
      </c>
      <c r="D355" s="6" t="s">
        <v>1451</v>
      </c>
      <c r="E355" s="6"/>
      <c r="F355" s="95" t="s">
        <v>1089</v>
      </c>
      <c r="G355" s="95" t="s">
        <v>293</v>
      </c>
      <c r="H355" s="95">
        <v>1</v>
      </c>
      <c r="I355" s="115" t="str">
        <f t="shared" si="56"/>
        <v xml:space="preserve">Kantoorruimte / vergaderruimte </v>
      </c>
      <c r="J355" s="95" t="s">
        <v>1577</v>
      </c>
      <c r="K355" s="116">
        <v>3</v>
      </c>
      <c r="L355" s="115" t="str">
        <f t="shared" si="57"/>
        <v>Harde vloer zonder polymeer beschermlaag, met behandeling</v>
      </c>
      <c r="M355" s="118">
        <v>74</v>
      </c>
      <c r="N355" s="117">
        <f t="shared" si="58"/>
        <v>74</v>
      </c>
      <c r="O355" s="149">
        <f t="shared" si="59"/>
        <v>0</v>
      </c>
      <c r="P355" s="119"/>
      <c r="Q355" s="95" t="s">
        <v>87</v>
      </c>
      <c r="R355" s="95"/>
      <c r="S355" s="95"/>
      <c r="T355" s="95"/>
      <c r="U355" s="119"/>
      <c r="V355" s="114" t="str">
        <f t="shared" si="60"/>
        <v>Bureau</v>
      </c>
      <c r="W355" s="114" t="str">
        <f t="shared" si="61"/>
        <v>AQL 7%</v>
      </c>
      <c r="X355" s="119"/>
      <c r="Y355" s="101">
        <v>100</v>
      </c>
      <c r="Z355" s="119"/>
      <c r="AA355" s="117">
        <f>IF(H355="nio","_",(N355/Y355)*VLOOKUP(Q355,Aanpassing_frequenties,3,0))*VLOOKUP(Q355,Aanpassing_frequenties,4,0)</f>
        <v>151.69999999999999</v>
      </c>
      <c r="AB355" s="120">
        <f t="shared" si="62"/>
        <v>0</v>
      </c>
      <c r="AC355" s="119"/>
      <c r="AD355" s="117" t="str">
        <f t="shared" si="63"/>
        <v>_</v>
      </c>
      <c r="AE355" s="120" t="str">
        <f t="shared" si="64"/>
        <v>_</v>
      </c>
      <c r="AF355" s="119"/>
      <c r="AG355" s="117" t="str">
        <f t="shared" si="65"/>
        <v>_</v>
      </c>
      <c r="AH355" s="120" t="str">
        <f t="shared" si="66"/>
        <v>_</v>
      </c>
      <c r="AI355" s="119"/>
      <c r="AJ355" s="117" t="str">
        <f t="shared" si="67"/>
        <v>_</v>
      </c>
      <c r="AK355" s="120" t="str">
        <f t="shared" si="68"/>
        <v>_</v>
      </c>
      <c r="AL355" s="119"/>
      <c r="AM355" s="117">
        <f t="shared" si="69"/>
        <v>151.69999999999999</v>
      </c>
      <c r="AN355" s="120">
        <f t="shared" si="70"/>
        <v>0</v>
      </c>
      <c r="AO355" s="119"/>
      <c r="AS355" s="124"/>
    </row>
    <row r="356" spans="1:45">
      <c r="A356" s="7">
        <v>5</v>
      </c>
      <c r="B356" s="114" t="str">
        <f>VLOOKUP(A356,'Overzicht locaties'!C:D,2,0)</f>
        <v>ROC Campusbaan</v>
      </c>
      <c r="C356" s="95" t="s">
        <v>934</v>
      </c>
      <c r="D356" s="6" t="s">
        <v>1452</v>
      </c>
      <c r="E356" s="6"/>
      <c r="F356" s="95" t="s">
        <v>1039</v>
      </c>
      <c r="G356" s="95" t="s">
        <v>294</v>
      </c>
      <c r="H356" s="95">
        <v>6</v>
      </c>
      <c r="I356" s="115" t="str">
        <f t="shared" si="56"/>
        <v>Leslokalen theorie</v>
      </c>
      <c r="J356" s="95" t="s">
        <v>1577</v>
      </c>
      <c r="K356" s="116">
        <v>3</v>
      </c>
      <c r="L356" s="115" t="str">
        <f t="shared" si="57"/>
        <v>Harde vloer zonder polymeer beschermlaag, met behandeling</v>
      </c>
      <c r="M356" s="118">
        <v>14.4</v>
      </c>
      <c r="N356" s="117">
        <f t="shared" si="58"/>
        <v>14.4</v>
      </c>
      <c r="O356" s="149">
        <f t="shared" si="59"/>
        <v>0</v>
      </c>
      <c r="P356" s="119"/>
      <c r="Q356" s="95" t="s">
        <v>87</v>
      </c>
      <c r="R356" s="95"/>
      <c r="S356" s="95"/>
      <c r="T356" s="95"/>
      <c r="U356" s="119"/>
      <c r="V356" s="114" t="str">
        <f t="shared" si="60"/>
        <v>Les</v>
      </c>
      <c r="W356" s="114" t="str">
        <f t="shared" si="61"/>
        <v>AQL 7%</v>
      </c>
      <c r="X356" s="119"/>
      <c r="Y356" s="101">
        <v>100</v>
      </c>
      <c r="Z356" s="119"/>
      <c r="AA356" s="117">
        <f>IF(H356="nio","_",(N356/Y356)*VLOOKUP(Q356,Aanpassing_frequenties,3,0))*VLOOKUP(Q356,Aanpassing_frequenties,4,0)</f>
        <v>29.520000000000003</v>
      </c>
      <c r="AB356" s="120">
        <f t="shared" si="62"/>
        <v>0</v>
      </c>
      <c r="AC356" s="119"/>
      <c r="AD356" s="117" t="str">
        <f t="shared" si="63"/>
        <v>_</v>
      </c>
      <c r="AE356" s="120" t="str">
        <f t="shared" si="64"/>
        <v>_</v>
      </c>
      <c r="AF356" s="119"/>
      <c r="AG356" s="117" t="str">
        <f t="shared" si="65"/>
        <v>_</v>
      </c>
      <c r="AH356" s="120" t="str">
        <f t="shared" si="66"/>
        <v>_</v>
      </c>
      <c r="AI356" s="119"/>
      <c r="AJ356" s="117" t="str">
        <f t="shared" si="67"/>
        <v>_</v>
      </c>
      <c r="AK356" s="120" t="str">
        <f t="shared" si="68"/>
        <v>_</v>
      </c>
      <c r="AL356" s="119"/>
      <c r="AM356" s="117">
        <f t="shared" si="69"/>
        <v>29.520000000000003</v>
      </c>
      <c r="AN356" s="120">
        <f t="shared" si="70"/>
        <v>0</v>
      </c>
      <c r="AO356" s="119"/>
      <c r="AS356" s="124"/>
    </row>
    <row r="357" spans="1:45">
      <c r="A357" s="7">
        <v>5</v>
      </c>
      <c r="B357" s="114" t="str">
        <f>VLOOKUP(A357,'Overzicht locaties'!C:D,2,0)</f>
        <v>ROC Campusbaan</v>
      </c>
      <c r="C357" s="95" t="s">
        <v>934</v>
      </c>
      <c r="D357" s="6" t="s">
        <v>1453</v>
      </c>
      <c r="E357" s="6"/>
      <c r="F357" s="95" t="s">
        <v>1039</v>
      </c>
      <c r="G357" s="95" t="s">
        <v>294</v>
      </c>
      <c r="H357" s="95">
        <v>6</v>
      </c>
      <c r="I357" s="115" t="str">
        <f t="shared" si="56"/>
        <v>Leslokalen theorie</v>
      </c>
      <c r="J357" s="95" t="s">
        <v>1577</v>
      </c>
      <c r="K357" s="116">
        <v>3</v>
      </c>
      <c r="L357" s="115" t="str">
        <f t="shared" si="57"/>
        <v>Harde vloer zonder polymeer beschermlaag, met behandeling</v>
      </c>
      <c r="M357" s="118">
        <v>17.2</v>
      </c>
      <c r="N357" s="117">
        <f t="shared" si="58"/>
        <v>17.2</v>
      </c>
      <c r="O357" s="149">
        <f t="shared" si="59"/>
        <v>0</v>
      </c>
      <c r="P357" s="119"/>
      <c r="Q357" s="95" t="s">
        <v>87</v>
      </c>
      <c r="R357" s="95"/>
      <c r="S357" s="95"/>
      <c r="T357" s="95"/>
      <c r="U357" s="119"/>
      <c r="V357" s="114" t="str">
        <f t="shared" si="60"/>
        <v>Les</v>
      </c>
      <c r="W357" s="114" t="str">
        <f t="shared" si="61"/>
        <v>AQL 7%</v>
      </c>
      <c r="X357" s="119"/>
      <c r="Y357" s="101">
        <v>100</v>
      </c>
      <c r="Z357" s="119"/>
      <c r="AA357" s="117">
        <f>IF(H357="nio","_",(N357/Y357)*VLOOKUP(Q357,Aanpassing_frequenties,3,0))*VLOOKUP(Q357,Aanpassing_frequenties,4,0)</f>
        <v>35.26</v>
      </c>
      <c r="AB357" s="120">
        <f t="shared" si="62"/>
        <v>0</v>
      </c>
      <c r="AC357" s="119"/>
      <c r="AD357" s="117" t="str">
        <f t="shared" si="63"/>
        <v>_</v>
      </c>
      <c r="AE357" s="120" t="str">
        <f t="shared" si="64"/>
        <v>_</v>
      </c>
      <c r="AF357" s="119"/>
      <c r="AG357" s="117" t="str">
        <f t="shared" si="65"/>
        <v>_</v>
      </c>
      <c r="AH357" s="120" t="str">
        <f t="shared" si="66"/>
        <v>_</v>
      </c>
      <c r="AI357" s="119"/>
      <c r="AJ357" s="117" t="str">
        <f t="shared" si="67"/>
        <v>_</v>
      </c>
      <c r="AK357" s="120" t="str">
        <f t="shared" si="68"/>
        <v>_</v>
      </c>
      <c r="AL357" s="119"/>
      <c r="AM357" s="117">
        <f t="shared" si="69"/>
        <v>35.26</v>
      </c>
      <c r="AN357" s="120">
        <f t="shared" si="70"/>
        <v>0</v>
      </c>
      <c r="AO357" s="119"/>
      <c r="AS357" s="124"/>
    </row>
    <row r="358" spans="1:45">
      <c r="A358" s="7">
        <v>5</v>
      </c>
      <c r="B358" s="114" t="str">
        <f>VLOOKUP(A358,'Overzicht locaties'!C:D,2,0)</f>
        <v>ROC Campusbaan</v>
      </c>
      <c r="C358" s="95" t="s">
        <v>934</v>
      </c>
      <c r="D358" s="6" t="s">
        <v>1454</v>
      </c>
      <c r="E358" s="6"/>
      <c r="F358" s="95" t="s">
        <v>1039</v>
      </c>
      <c r="G358" s="95" t="s">
        <v>294</v>
      </c>
      <c r="H358" s="95">
        <v>6</v>
      </c>
      <c r="I358" s="115" t="str">
        <f t="shared" si="56"/>
        <v>Leslokalen theorie</v>
      </c>
      <c r="J358" s="95" t="s">
        <v>1577</v>
      </c>
      <c r="K358" s="116">
        <v>3</v>
      </c>
      <c r="L358" s="115" t="str">
        <f t="shared" si="57"/>
        <v>Harde vloer zonder polymeer beschermlaag, met behandeling</v>
      </c>
      <c r="M358" s="118">
        <v>47.8</v>
      </c>
      <c r="N358" s="117">
        <f t="shared" si="58"/>
        <v>47.8</v>
      </c>
      <c r="O358" s="149">
        <f t="shared" si="59"/>
        <v>0</v>
      </c>
      <c r="P358" s="119"/>
      <c r="Q358" s="95" t="s">
        <v>87</v>
      </c>
      <c r="R358" s="95"/>
      <c r="S358" s="95"/>
      <c r="T358" s="95"/>
      <c r="U358" s="119"/>
      <c r="V358" s="114" t="str">
        <f t="shared" si="60"/>
        <v>Les</v>
      </c>
      <c r="W358" s="114" t="str">
        <f t="shared" si="61"/>
        <v>AQL 7%</v>
      </c>
      <c r="X358" s="119"/>
      <c r="Y358" s="101">
        <v>100</v>
      </c>
      <c r="Z358" s="119"/>
      <c r="AA358" s="117">
        <f>IF(H358="nio","_",(N358/Y358)*VLOOKUP(Q358,Aanpassing_frequenties,3,0))*VLOOKUP(Q358,Aanpassing_frequenties,4,0)</f>
        <v>97.99</v>
      </c>
      <c r="AB358" s="120">
        <f t="shared" si="62"/>
        <v>0</v>
      </c>
      <c r="AC358" s="119"/>
      <c r="AD358" s="117" t="str">
        <f t="shared" si="63"/>
        <v>_</v>
      </c>
      <c r="AE358" s="120" t="str">
        <f t="shared" si="64"/>
        <v>_</v>
      </c>
      <c r="AF358" s="119"/>
      <c r="AG358" s="117" t="str">
        <f t="shared" si="65"/>
        <v>_</v>
      </c>
      <c r="AH358" s="120" t="str">
        <f t="shared" si="66"/>
        <v>_</v>
      </c>
      <c r="AI358" s="119"/>
      <c r="AJ358" s="117" t="str">
        <f t="shared" si="67"/>
        <v>_</v>
      </c>
      <c r="AK358" s="120" t="str">
        <f t="shared" si="68"/>
        <v>_</v>
      </c>
      <c r="AL358" s="119"/>
      <c r="AM358" s="117">
        <f t="shared" si="69"/>
        <v>97.99</v>
      </c>
      <c r="AN358" s="120">
        <f t="shared" si="70"/>
        <v>0</v>
      </c>
      <c r="AO358" s="119"/>
      <c r="AS358" s="124"/>
    </row>
    <row r="359" spans="1:45">
      <c r="A359" s="7">
        <v>5</v>
      </c>
      <c r="B359" s="114" t="str">
        <f>VLOOKUP(A359,'Overzicht locaties'!C:D,2,0)</f>
        <v>ROC Campusbaan</v>
      </c>
      <c r="C359" s="95" t="s">
        <v>934</v>
      </c>
      <c r="D359" s="6" t="s">
        <v>1455</v>
      </c>
      <c r="E359" s="6"/>
      <c r="F359" s="95" t="s">
        <v>1039</v>
      </c>
      <c r="G359" s="95" t="s">
        <v>294</v>
      </c>
      <c r="H359" s="95">
        <v>6</v>
      </c>
      <c r="I359" s="115" t="str">
        <f t="shared" si="56"/>
        <v>Leslokalen theorie</v>
      </c>
      <c r="J359" s="95" t="s">
        <v>1577</v>
      </c>
      <c r="K359" s="116">
        <v>3</v>
      </c>
      <c r="L359" s="115" t="str">
        <f t="shared" si="57"/>
        <v>Harde vloer zonder polymeer beschermlaag, met behandeling</v>
      </c>
      <c r="M359" s="118">
        <v>10.4</v>
      </c>
      <c r="N359" s="117">
        <f t="shared" si="58"/>
        <v>10.4</v>
      </c>
      <c r="O359" s="149">
        <f t="shared" si="59"/>
        <v>0</v>
      </c>
      <c r="P359" s="119"/>
      <c r="Q359" s="95" t="s">
        <v>87</v>
      </c>
      <c r="R359" s="95"/>
      <c r="S359" s="95"/>
      <c r="T359" s="95"/>
      <c r="U359" s="119"/>
      <c r="V359" s="114" t="str">
        <f t="shared" si="60"/>
        <v>Les</v>
      </c>
      <c r="W359" s="114" t="str">
        <f t="shared" si="61"/>
        <v>AQL 7%</v>
      </c>
      <c r="X359" s="119"/>
      <c r="Y359" s="101">
        <v>100</v>
      </c>
      <c r="Z359" s="119"/>
      <c r="AA359" s="117">
        <f>IF(H359="nio","_",(N359/Y359)*VLOOKUP(Q359,Aanpassing_frequenties,3,0))*VLOOKUP(Q359,Aanpassing_frequenties,4,0)</f>
        <v>21.32</v>
      </c>
      <c r="AB359" s="120">
        <f t="shared" si="62"/>
        <v>0</v>
      </c>
      <c r="AC359" s="119"/>
      <c r="AD359" s="117" t="str">
        <f t="shared" si="63"/>
        <v>_</v>
      </c>
      <c r="AE359" s="120" t="str">
        <f t="shared" si="64"/>
        <v>_</v>
      </c>
      <c r="AF359" s="119"/>
      <c r="AG359" s="117" t="str">
        <f t="shared" si="65"/>
        <v>_</v>
      </c>
      <c r="AH359" s="120" t="str">
        <f t="shared" si="66"/>
        <v>_</v>
      </c>
      <c r="AI359" s="119"/>
      <c r="AJ359" s="117" t="str">
        <f t="shared" si="67"/>
        <v>_</v>
      </c>
      <c r="AK359" s="120" t="str">
        <f t="shared" si="68"/>
        <v>_</v>
      </c>
      <c r="AL359" s="119"/>
      <c r="AM359" s="117">
        <f t="shared" si="69"/>
        <v>21.32</v>
      </c>
      <c r="AN359" s="120">
        <f t="shared" si="70"/>
        <v>0</v>
      </c>
      <c r="AO359" s="119"/>
      <c r="AS359" s="124"/>
    </row>
    <row r="360" spans="1:45">
      <c r="A360" s="7">
        <v>5</v>
      </c>
      <c r="B360" s="114" t="str">
        <f>VLOOKUP(A360,'Overzicht locaties'!C:D,2,0)</f>
        <v>ROC Campusbaan</v>
      </c>
      <c r="C360" s="95" t="s">
        <v>934</v>
      </c>
      <c r="D360" s="6" t="s">
        <v>1456</v>
      </c>
      <c r="E360" s="6"/>
      <c r="F360" s="95" t="s">
        <v>1037</v>
      </c>
      <c r="G360" s="95" t="s">
        <v>294</v>
      </c>
      <c r="H360" s="95">
        <v>6</v>
      </c>
      <c r="I360" s="115" t="str">
        <f t="shared" si="56"/>
        <v>Leslokalen theorie</v>
      </c>
      <c r="J360" s="95" t="s">
        <v>1578</v>
      </c>
      <c r="K360" s="116">
        <v>3</v>
      </c>
      <c r="L360" s="115" t="str">
        <f t="shared" si="57"/>
        <v>Harde vloer zonder polymeer beschermlaag, met behandeling</v>
      </c>
      <c r="M360" s="118">
        <v>53.8</v>
      </c>
      <c r="N360" s="117">
        <f t="shared" si="58"/>
        <v>53.8</v>
      </c>
      <c r="O360" s="149">
        <f t="shared" si="59"/>
        <v>0</v>
      </c>
      <c r="P360" s="119"/>
      <c r="Q360" s="95" t="s">
        <v>87</v>
      </c>
      <c r="R360" s="95"/>
      <c r="S360" s="95"/>
      <c r="T360" s="95"/>
      <c r="U360" s="119"/>
      <c r="V360" s="114" t="str">
        <f t="shared" si="60"/>
        <v>Les</v>
      </c>
      <c r="W360" s="114" t="str">
        <f t="shared" si="61"/>
        <v>AQL 7%</v>
      </c>
      <c r="X360" s="119"/>
      <c r="Y360" s="101">
        <v>100</v>
      </c>
      <c r="Z360" s="119"/>
      <c r="AA360" s="117">
        <f>IF(H360="nio","_",(N360/Y360)*VLOOKUP(Q360,Aanpassing_frequenties,3,0))*VLOOKUP(Q360,Aanpassing_frequenties,4,0)</f>
        <v>110.28999999999998</v>
      </c>
      <c r="AB360" s="120">
        <f t="shared" si="62"/>
        <v>0</v>
      </c>
      <c r="AC360" s="119"/>
      <c r="AD360" s="117" t="str">
        <f t="shared" si="63"/>
        <v>_</v>
      </c>
      <c r="AE360" s="120" t="str">
        <f t="shared" si="64"/>
        <v>_</v>
      </c>
      <c r="AF360" s="119"/>
      <c r="AG360" s="117" t="str">
        <f t="shared" si="65"/>
        <v>_</v>
      </c>
      <c r="AH360" s="120" t="str">
        <f t="shared" si="66"/>
        <v>_</v>
      </c>
      <c r="AI360" s="119"/>
      <c r="AJ360" s="117" t="str">
        <f t="shared" si="67"/>
        <v>_</v>
      </c>
      <c r="AK360" s="120" t="str">
        <f t="shared" si="68"/>
        <v>_</v>
      </c>
      <c r="AL360" s="119"/>
      <c r="AM360" s="117">
        <f t="shared" si="69"/>
        <v>110.28999999999998</v>
      </c>
      <c r="AN360" s="120">
        <f t="shared" si="70"/>
        <v>0</v>
      </c>
      <c r="AO360" s="119"/>
      <c r="AS360" s="124"/>
    </row>
    <row r="361" spans="1:45">
      <c r="A361" s="7">
        <v>5</v>
      </c>
      <c r="B361" s="114" t="str">
        <f>VLOOKUP(A361,'Overzicht locaties'!C:D,2,0)</f>
        <v>ROC Campusbaan</v>
      </c>
      <c r="C361" s="95" t="s">
        <v>934</v>
      </c>
      <c r="D361" s="6" t="s">
        <v>1457</v>
      </c>
      <c r="E361" s="6"/>
      <c r="F361" s="95" t="s">
        <v>1037</v>
      </c>
      <c r="G361" s="95" t="s">
        <v>294</v>
      </c>
      <c r="H361" s="95">
        <v>6</v>
      </c>
      <c r="I361" s="115" t="str">
        <f t="shared" si="56"/>
        <v>Leslokalen theorie</v>
      </c>
      <c r="J361" s="95" t="s">
        <v>1578</v>
      </c>
      <c r="K361" s="116">
        <v>3</v>
      </c>
      <c r="L361" s="115" t="str">
        <f t="shared" si="57"/>
        <v>Harde vloer zonder polymeer beschermlaag, met behandeling</v>
      </c>
      <c r="M361" s="118">
        <v>53.8</v>
      </c>
      <c r="N361" s="117">
        <f t="shared" si="58"/>
        <v>53.8</v>
      </c>
      <c r="O361" s="149">
        <f t="shared" si="59"/>
        <v>0</v>
      </c>
      <c r="P361" s="119"/>
      <c r="Q361" s="95" t="s">
        <v>87</v>
      </c>
      <c r="R361" s="95"/>
      <c r="S361" s="95"/>
      <c r="T361" s="95"/>
      <c r="U361" s="119"/>
      <c r="V361" s="114" t="str">
        <f t="shared" si="60"/>
        <v>Les</v>
      </c>
      <c r="W361" s="114" t="str">
        <f t="shared" si="61"/>
        <v>AQL 7%</v>
      </c>
      <c r="X361" s="119"/>
      <c r="Y361" s="101">
        <v>100</v>
      </c>
      <c r="Z361" s="119"/>
      <c r="AA361" s="117">
        <f>IF(H361="nio","_",(N361/Y361)*VLOOKUP(Q361,Aanpassing_frequenties,3,0))*VLOOKUP(Q361,Aanpassing_frequenties,4,0)</f>
        <v>110.28999999999998</v>
      </c>
      <c r="AB361" s="120">
        <f t="shared" si="62"/>
        <v>0</v>
      </c>
      <c r="AC361" s="119"/>
      <c r="AD361" s="117" t="str">
        <f t="shared" si="63"/>
        <v>_</v>
      </c>
      <c r="AE361" s="120" t="str">
        <f t="shared" si="64"/>
        <v>_</v>
      </c>
      <c r="AF361" s="119"/>
      <c r="AG361" s="117" t="str">
        <f t="shared" si="65"/>
        <v>_</v>
      </c>
      <c r="AH361" s="120" t="str">
        <f t="shared" si="66"/>
        <v>_</v>
      </c>
      <c r="AI361" s="119"/>
      <c r="AJ361" s="117" t="str">
        <f t="shared" si="67"/>
        <v>_</v>
      </c>
      <c r="AK361" s="120" t="str">
        <f t="shared" si="68"/>
        <v>_</v>
      </c>
      <c r="AL361" s="119"/>
      <c r="AM361" s="117">
        <f t="shared" si="69"/>
        <v>110.28999999999998</v>
      </c>
      <c r="AN361" s="120">
        <f t="shared" si="70"/>
        <v>0</v>
      </c>
      <c r="AO361" s="119"/>
      <c r="AS361" s="124"/>
    </row>
    <row r="362" spans="1:45">
      <c r="A362" s="7">
        <v>5</v>
      </c>
      <c r="B362" s="114" t="str">
        <f>VLOOKUP(A362,'Overzicht locaties'!C:D,2,0)</f>
        <v>ROC Campusbaan</v>
      </c>
      <c r="C362" s="95" t="s">
        <v>934</v>
      </c>
      <c r="D362" s="6" t="s">
        <v>1458</v>
      </c>
      <c r="E362" s="6"/>
      <c r="F362" s="95" t="s">
        <v>1037</v>
      </c>
      <c r="G362" s="95" t="s">
        <v>294</v>
      </c>
      <c r="H362" s="95">
        <v>6</v>
      </c>
      <c r="I362" s="115" t="str">
        <f t="shared" si="56"/>
        <v>Leslokalen theorie</v>
      </c>
      <c r="J362" s="95" t="s">
        <v>1578</v>
      </c>
      <c r="K362" s="116">
        <v>3</v>
      </c>
      <c r="L362" s="115" t="str">
        <f t="shared" si="57"/>
        <v>Harde vloer zonder polymeer beschermlaag, met behandeling</v>
      </c>
      <c r="M362" s="118">
        <v>53.8</v>
      </c>
      <c r="N362" s="117">
        <f t="shared" si="58"/>
        <v>53.8</v>
      </c>
      <c r="O362" s="149">
        <f t="shared" si="59"/>
        <v>0</v>
      </c>
      <c r="P362" s="119"/>
      <c r="Q362" s="95" t="s">
        <v>87</v>
      </c>
      <c r="R362" s="95"/>
      <c r="S362" s="95"/>
      <c r="T362" s="95"/>
      <c r="U362" s="119"/>
      <c r="V362" s="114" t="str">
        <f t="shared" si="60"/>
        <v>Les</v>
      </c>
      <c r="W362" s="114" t="str">
        <f t="shared" si="61"/>
        <v>AQL 7%</v>
      </c>
      <c r="X362" s="119"/>
      <c r="Y362" s="101">
        <v>100</v>
      </c>
      <c r="Z362" s="119"/>
      <c r="AA362" s="117">
        <f>IF(H362="nio","_",(N362/Y362)*VLOOKUP(Q362,Aanpassing_frequenties,3,0))*VLOOKUP(Q362,Aanpassing_frequenties,4,0)</f>
        <v>110.28999999999998</v>
      </c>
      <c r="AB362" s="120">
        <f t="shared" si="62"/>
        <v>0</v>
      </c>
      <c r="AC362" s="119"/>
      <c r="AD362" s="117" t="str">
        <f t="shared" si="63"/>
        <v>_</v>
      </c>
      <c r="AE362" s="120" t="str">
        <f t="shared" si="64"/>
        <v>_</v>
      </c>
      <c r="AF362" s="119"/>
      <c r="AG362" s="117" t="str">
        <f t="shared" si="65"/>
        <v>_</v>
      </c>
      <c r="AH362" s="120" t="str">
        <f t="shared" si="66"/>
        <v>_</v>
      </c>
      <c r="AI362" s="119"/>
      <c r="AJ362" s="117" t="str">
        <f t="shared" si="67"/>
        <v>_</v>
      </c>
      <c r="AK362" s="120" t="str">
        <f t="shared" si="68"/>
        <v>_</v>
      </c>
      <c r="AL362" s="119"/>
      <c r="AM362" s="117">
        <f t="shared" si="69"/>
        <v>110.28999999999998</v>
      </c>
      <c r="AN362" s="120">
        <f t="shared" si="70"/>
        <v>0</v>
      </c>
      <c r="AO362" s="119"/>
      <c r="AS362" s="124"/>
    </row>
    <row r="363" spans="1:45">
      <c r="A363" s="7">
        <v>5</v>
      </c>
      <c r="B363" s="114" t="str">
        <f>VLOOKUP(A363,'Overzicht locaties'!C:D,2,0)</f>
        <v>ROC Campusbaan</v>
      </c>
      <c r="C363" s="95" t="s">
        <v>934</v>
      </c>
      <c r="D363" s="6" t="s">
        <v>1459</v>
      </c>
      <c r="E363" s="6"/>
      <c r="F363" s="95" t="s">
        <v>1037</v>
      </c>
      <c r="G363" s="95" t="s">
        <v>294</v>
      </c>
      <c r="H363" s="95">
        <v>6</v>
      </c>
      <c r="I363" s="115" t="str">
        <f t="shared" si="56"/>
        <v>Leslokalen theorie</v>
      </c>
      <c r="J363" s="95" t="s">
        <v>1578</v>
      </c>
      <c r="K363" s="116">
        <v>3</v>
      </c>
      <c r="L363" s="115" t="str">
        <f t="shared" si="57"/>
        <v>Harde vloer zonder polymeer beschermlaag, met behandeling</v>
      </c>
      <c r="M363" s="118">
        <v>53.8</v>
      </c>
      <c r="N363" s="117">
        <f t="shared" si="58"/>
        <v>53.8</v>
      </c>
      <c r="O363" s="149">
        <f t="shared" si="59"/>
        <v>0</v>
      </c>
      <c r="P363" s="119"/>
      <c r="Q363" s="95" t="s">
        <v>87</v>
      </c>
      <c r="R363" s="95"/>
      <c r="S363" s="95"/>
      <c r="T363" s="95"/>
      <c r="U363" s="119"/>
      <c r="V363" s="114" t="str">
        <f t="shared" si="60"/>
        <v>Les</v>
      </c>
      <c r="W363" s="114" t="str">
        <f t="shared" si="61"/>
        <v>AQL 7%</v>
      </c>
      <c r="X363" s="119"/>
      <c r="Y363" s="101">
        <v>100</v>
      </c>
      <c r="Z363" s="119"/>
      <c r="AA363" s="117">
        <f>IF(H363="nio","_",(N363/Y363)*VLOOKUP(Q363,Aanpassing_frequenties,3,0))*VLOOKUP(Q363,Aanpassing_frequenties,4,0)</f>
        <v>110.28999999999998</v>
      </c>
      <c r="AB363" s="120">
        <f t="shared" si="62"/>
        <v>0</v>
      </c>
      <c r="AC363" s="119"/>
      <c r="AD363" s="117" t="str">
        <f t="shared" si="63"/>
        <v>_</v>
      </c>
      <c r="AE363" s="120" t="str">
        <f t="shared" si="64"/>
        <v>_</v>
      </c>
      <c r="AF363" s="119"/>
      <c r="AG363" s="117" t="str">
        <f t="shared" si="65"/>
        <v>_</v>
      </c>
      <c r="AH363" s="120" t="str">
        <f t="shared" si="66"/>
        <v>_</v>
      </c>
      <c r="AI363" s="119"/>
      <c r="AJ363" s="117" t="str">
        <f t="shared" si="67"/>
        <v>_</v>
      </c>
      <c r="AK363" s="120" t="str">
        <f t="shared" si="68"/>
        <v>_</v>
      </c>
      <c r="AL363" s="119"/>
      <c r="AM363" s="117">
        <f t="shared" si="69"/>
        <v>110.28999999999998</v>
      </c>
      <c r="AN363" s="120">
        <f t="shared" si="70"/>
        <v>0</v>
      </c>
      <c r="AO363" s="119"/>
      <c r="AS363" s="124"/>
    </row>
    <row r="364" spans="1:45">
      <c r="A364" s="7">
        <v>5</v>
      </c>
      <c r="B364" s="114" t="str">
        <f>VLOOKUP(A364,'Overzicht locaties'!C:D,2,0)</f>
        <v>ROC Campusbaan</v>
      </c>
      <c r="C364" s="95" t="s">
        <v>934</v>
      </c>
      <c r="D364" s="6" t="s">
        <v>1460</v>
      </c>
      <c r="E364" s="6"/>
      <c r="F364" s="95" t="s">
        <v>1087</v>
      </c>
      <c r="G364" s="95" t="s">
        <v>294</v>
      </c>
      <c r="H364" s="95">
        <v>1</v>
      </c>
      <c r="I364" s="115" t="str">
        <f t="shared" si="56"/>
        <v xml:space="preserve">Kantoorruimte / vergaderruimte </v>
      </c>
      <c r="J364" s="95" t="s">
        <v>1577</v>
      </c>
      <c r="K364" s="116">
        <v>3</v>
      </c>
      <c r="L364" s="115" t="str">
        <f t="shared" si="57"/>
        <v>Harde vloer zonder polymeer beschermlaag, met behandeling</v>
      </c>
      <c r="M364" s="118">
        <v>33.1</v>
      </c>
      <c r="N364" s="117">
        <f t="shared" si="58"/>
        <v>33.1</v>
      </c>
      <c r="O364" s="149">
        <f t="shared" si="59"/>
        <v>0</v>
      </c>
      <c r="P364" s="119"/>
      <c r="Q364" s="95" t="s">
        <v>87</v>
      </c>
      <c r="R364" s="95"/>
      <c r="S364" s="95"/>
      <c r="T364" s="95"/>
      <c r="U364" s="119"/>
      <c r="V364" s="114" t="str">
        <f t="shared" si="60"/>
        <v>Bureau</v>
      </c>
      <c r="W364" s="114" t="str">
        <f t="shared" si="61"/>
        <v>AQL 7%</v>
      </c>
      <c r="X364" s="119"/>
      <c r="Y364" s="101">
        <v>100</v>
      </c>
      <c r="Z364" s="119"/>
      <c r="AA364" s="117">
        <f>IF(H364="nio","_",(N364/Y364)*VLOOKUP(Q364,Aanpassing_frequenties,3,0))*VLOOKUP(Q364,Aanpassing_frequenties,4,0)</f>
        <v>67.855000000000004</v>
      </c>
      <c r="AB364" s="120">
        <f t="shared" si="62"/>
        <v>0</v>
      </c>
      <c r="AC364" s="119"/>
      <c r="AD364" s="117" t="str">
        <f t="shared" si="63"/>
        <v>_</v>
      </c>
      <c r="AE364" s="120" t="str">
        <f t="shared" si="64"/>
        <v>_</v>
      </c>
      <c r="AF364" s="119"/>
      <c r="AG364" s="117" t="str">
        <f t="shared" si="65"/>
        <v>_</v>
      </c>
      <c r="AH364" s="120" t="str">
        <f t="shared" si="66"/>
        <v>_</v>
      </c>
      <c r="AI364" s="119"/>
      <c r="AJ364" s="117" t="str">
        <f t="shared" si="67"/>
        <v>_</v>
      </c>
      <c r="AK364" s="120" t="str">
        <f t="shared" si="68"/>
        <v>_</v>
      </c>
      <c r="AL364" s="119"/>
      <c r="AM364" s="117">
        <f t="shared" si="69"/>
        <v>67.855000000000004</v>
      </c>
      <c r="AN364" s="120">
        <f t="shared" si="70"/>
        <v>0</v>
      </c>
      <c r="AO364" s="119"/>
      <c r="AS364" s="124"/>
    </row>
    <row r="365" spans="1:45">
      <c r="A365" s="7">
        <v>5</v>
      </c>
      <c r="B365" s="114" t="str">
        <f>VLOOKUP(A365,'Overzicht locaties'!C:D,2,0)</f>
        <v>ROC Campusbaan</v>
      </c>
      <c r="C365" s="95" t="s">
        <v>934</v>
      </c>
      <c r="D365" s="6" t="s">
        <v>1461</v>
      </c>
      <c r="E365" s="6"/>
      <c r="F365" s="95" t="s">
        <v>189</v>
      </c>
      <c r="G365" s="95" t="s">
        <v>293</v>
      </c>
      <c r="H365" s="95">
        <v>3</v>
      </c>
      <c r="I365" s="115" t="str">
        <f t="shared" si="56"/>
        <v>Verkeersruimte / Garderobe / Wachtruimte</v>
      </c>
      <c r="J365" s="95" t="s">
        <v>1577</v>
      </c>
      <c r="K365" s="116">
        <v>3</v>
      </c>
      <c r="L365" s="115" t="str">
        <f t="shared" si="57"/>
        <v>Harde vloer zonder polymeer beschermlaag, met behandeling</v>
      </c>
      <c r="M365" s="118">
        <v>96</v>
      </c>
      <c r="N365" s="117">
        <f t="shared" si="58"/>
        <v>96</v>
      </c>
      <c r="O365" s="149">
        <f t="shared" si="59"/>
        <v>0</v>
      </c>
      <c r="P365" s="119"/>
      <c r="Q365" s="95" t="s">
        <v>87</v>
      </c>
      <c r="R365" s="95"/>
      <c r="S365" s="95"/>
      <c r="T365" s="95"/>
      <c r="U365" s="119"/>
      <c r="V365" s="114" t="str">
        <f t="shared" si="60"/>
        <v>Verkeer</v>
      </c>
      <c r="W365" s="114" t="str">
        <f t="shared" si="61"/>
        <v>AQL 7%</v>
      </c>
      <c r="X365" s="119"/>
      <c r="Y365" s="101">
        <v>100</v>
      </c>
      <c r="Z365" s="119"/>
      <c r="AA365" s="117">
        <f>IF(H365="nio","_",(N365/Y365)*VLOOKUP(Q365,Aanpassing_frequenties,3,0))*VLOOKUP(Q365,Aanpassing_frequenties,4,0)</f>
        <v>196.79999999999998</v>
      </c>
      <c r="AB365" s="120">
        <f t="shared" si="62"/>
        <v>0</v>
      </c>
      <c r="AC365" s="119"/>
      <c r="AD365" s="117" t="str">
        <f t="shared" si="63"/>
        <v>_</v>
      </c>
      <c r="AE365" s="120" t="str">
        <f t="shared" si="64"/>
        <v>_</v>
      </c>
      <c r="AF365" s="119"/>
      <c r="AG365" s="117" t="str">
        <f t="shared" si="65"/>
        <v>_</v>
      </c>
      <c r="AH365" s="120" t="str">
        <f t="shared" si="66"/>
        <v>_</v>
      </c>
      <c r="AI365" s="119"/>
      <c r="AJ365" s="117" t="str">
        <f t="shared" si="67"/>
        <v>_</v>
      </c>
      <c r="AK365" s="120" t="str">
        <f t="shared" si="68"/>
        <v>_</v>
      </c>
      <c r="AL365" s="119"/>
      <c r="AM365" s="117">
        <f t="shared" si="69"/>
        <v>196.79999999999998</v>
      </c>
      <c r="AN365" s="120">
        <f t="shared" si="70"/>
        <v>0</v>
      </c>
      <c r="AO365" s="119"/>
      <c r="AS365" s="124"/>
    </row>
    <row r="366" spans="1:45">
      <c r="A366" s="7">
        <v>5</v>
      </c>
      <c r="B366" s="114" t="str">
        <f>VLOOKUP(A366,'Overzicht locaties'!C:D,2,0)</f>
        <v>ROC Campusbaan</v>
      </c>
      <c r="C366" s="95" t="s">
        <v>934</v>
      </c>
      <c r="D366" s="6" t="s">
        <v>1462</v>
      </c>
      <c r="E366" s="6"/>
      <c r="F366" s="95" t="s">
        <v>1090</v>
      </c>
      <c r="G366" s="95" t="s">
        <v>293</v>
      </c>
      <c r="H366" s="95">
        <v>3</v>
      </c>
      <c r="I366" s="115" t="str">
        <f t="shared" si="56"/>
        <v>Verkeersruimte / Garderobe / Wachtruimte</v>
      </c>
      <c r="J366" s="95" t="s">
        <v>1578</v>
      </c>
      <c r="K366" s="116">
        <v>3</v>
      </c>
      <c r="L366" s="115" t="str">
        <f t="shared" si="57"/>
        <v>Harde vloer zonder polymeer beschermlaag, met behandeling</v>
      </c>
      <c r="M366" s="118">
        <v>17.2</v>
      </c>
      <c r="N366" s="117">
        <f t="shared" si="58"/>
        <v>17.2</v>
      </c>
      <c r="O366" s="149">
        <f t="shared" si="59"/>
        <v>0</v>
      </c>
      <c r="P366" s="119"/>
      <c r="Q366" s="95" t="s">
        <v>87</v>
      </c>
      <c r="R366" s="95"/>
      <c r="S366" s="95"/>
      <c r="T366" s="95"/>
      <c r="U366" s="119"/>
      <c r="V366" s="114" t="str">
        <f t="shared" si="60"/>
        <v>Verkeer</v>
      </c>
      <c r="W366" s="114" t="str">
        <f t="shared" si="61"/>
        <v>AQL 7%</v>
      </c>
      <c r="X366" s="119"/>
      <c r="Y366" s="101">
        <v>100</v>
      </c>
      <c r="Z366" s="119"/>
      <c r="AA366" s="117">
        <f>IF(H366="nio","_",(N366/Y366)*VLOOKUP(Q366,Aanpassing_frequenties,3,0))*VLOOKUP(Q366,Aanpassing_frequenties,4,0)</f>
        <v>35.26</v>
      </c>
      <c r="AB366" s="120">
        <f t="shared" si="62"/>
        <v>0</v>
      </c>
      <c r="AC366" s="119"/>
      <c r="AD366" s="117" t="str">
        <f t="shared" si="63"/>
        <v>_</v>
      </c>
      <c r="AE366" s="120" t="str">
        <f t="shared" si="64"/>
        <v>_</v>
      </c>
      <c r="AF366" s="119"/>
      <c r="AG366" s="117" t="str">
        <f t="shared" si="65"/>
        <v>_</v>
      </c>
      <c r="AH366" s="120" t="str">
        <f t="shared" si="66"/>
        <v>_</v>
      </c>
      <c r="AI366" s="119"/>
      <c r="AJ366" s="117" t="str">
        <f t="shared" si="67"/>
        <v>_</v>
      </c>
      <c r="AK366" s="120" t="str">
        <f t="shared" si="68"/>
        <v>_</v>
      </c>
      <c r="AL366" s="119"/>
      <c r="AM366" s="117">
        <f t="shared" si="69"/>
        <v>35.26</v>
      </c>
      <c r="AN366" s="120">
        <f t="shared" si="70"/>
        <v>0</v>
      </c>
      <c r="AO366" s="119"/>
      <c r="AS366" s="124"/>
    </row>
    <row r="367" spans="1:45">
      <c r="A367" s="7">
        <v>5</v>
      </c>
      <c r="B367" s="114" t="str">
        <f>VLOOKUP(A367,'Overzicht locaties'!C:D,2,0)</f>
        <v>ROC Campusbaan</v>
      </c>
      <c r="C367" s="95" t="s">
        <v>934</v>
      </c>
      <c r="D367" s="6" t="s">
        <v>1463</v>
      </c>
      <c r="E367" s="6"/>
      <c r="F367" s="95" t="s">
        <v>1067</v>
      </c>
      <c r="G367" s="95" t="s">
        <v>294</v>
      </c>
      <c r="H367" s="95">
        <v>7</v>
      </c>
      <c r="I367" s="115" t="str">
        <f t="shared" si="56"/>
        <v>Leslokalen praktijk</v>
      </c>
      <c r="J367" s="95" t="s">
        <v>1577</v>
      </c>
      <c r="K367" s="116">
        <v>3</v>
      </c>
      <c r="L367" s="115" t="str">
        <f t="shared" si="57"/>
        <v>Harde vloer zonder polymeer beschermlaag, met behandeling</v>
      </c>
      <c r="M367" s="118">
        <v>89.6</v>
      </c>
      <c r="N367" s="117">
        <f t="shared" si="58"/>
        <v>89.6</v>
      </c>
      <c r="O367" s="149">
        <f t="shared" si="59"/>
        <v>0</v>
      </c>
      <c r="P367" s="119"/>
      <c r="Q367" s="95" t="s">
        <v>95</v>
      </c>
      <c r="R367" s="95"/>
      <c r="S367" s="95"/>
      <c r="T367" s="95"/>
      <c r="U367" s="119"/>
      <c r="V367" s="114" t="str">
        <f t="shared" si="60"/>
        <v>Les</v>
      </c>
      <c r="W367" s="114" t="str">
        <f t="shared" si="61"/>
        <v>AQL 7%</v>
      </c>
      <c r="X367" s="119"/>
      <c r="Y367" s="101">
        <v>100</v>
      </c>
      <c r="Z367" s="119"/>
      <c r="AA367" s="117">
        <f>IF(H367="nio","_",(N367/Y367)*VLOOKUP(Q367,Aanpassing_frequenties,3,0))*VLOOKUP(Q367,Aanpassing_frequenties,4,0)</f>
        <v>36.735999999999997</v>
      </c>
      <c r="AB367" s="120">
        <f t="shared" si="62"/>
        <v>0</v>
      </c>
      <c r="AC367" s="119"/>
      <c r="AD367" s="117" t="str">
        <f t="shared" si="63"/>
        <v>_</v>
      </c>
      <c r="AE367" s="120" t="str">
        <f t="shared" si="64"/>
        <v>_</v>
      </c>
      <c r="AF367" s="119"/>
      <c r="AG367" s="117" t="str">
        <f t="shared" si="65"/>
        <v>_</v>
      </c>
      <c r="AH367" s="120" t="str">
        <f t="shared" si="66"/>
        <v>_</v>
      </c>
      <c r="AI367" s="119"/>
      <c r="AJ367" s="117" t="str">
        <f t="shared" si="67"/>
        <v>_</v>
      </c>
      <c r="AK367" s="120" t="str">
        <f t="shared" si="68"/>
        <v>_</v>
      </c>
      <c r="AL367" s="119"/>
      <c r="AM367" s="117">
        <f t="shared" si="69"/>
        <v>36.735999999999997</v>
      </c>
      <c r="AN367" s="120">
        <f t="shared" si="70"/>
        <v>0</v>
      </c>
      <c r="AO367" s="119"/>
      <c r="AS367" s="124"/>
    </row>
    <row r="368" spans="1:45">
      <c r="A368" s="7">
        <v>5</v>
      </c>
      <c r="B368" s="114" t="str">
        <f>VLOOKUP(A368,'Overzicht locaties'!C:D,2,0)</f>
        <v>ROC Campusbaan</v>
      </c>
      <c r="C368" s="95" t="s">
        <v>934</v>
      </c>
      <c r="D368" s="6" t="s">
        <v>1464</v>
      </c>
      <c r="E368" s="6"/>
      <c r="F368" s="95" t="s">
        <v>1067</v>
      </c>
      <c r="G368" s="95" t="s">
        <v>294</v>
      </c>
      <c r="H368" s="95">
        <v>7</v>
      </c>
      <c r="I368" s="115" t="str">
        <f t="shared" si="56"/>
        <v>Leslokalen praktijk</v>
      </c>
      <c r="J368" s="95" t="s">
        <v>1577</v>
      </c>
      <c r="K368" s="116">
        <v>3</v>
      </c>
      <c r="L368" s="115" t="str">
        <f t="shared" si="57"/>
        <v>Harde vloer zonder polymeer beschermlaag, met behandeling</v>
      </c>
      <c r="M368" s="118">
        <v>89.6</v>
      </c>
      <c r="N368" s="117">
        <f t="shared" si="58"/>
        <v>89.6</v>
      </c>
      <c r="O368" s="149">
        <f t="shared" si="59"/>
        <v>0</v>
      </c>
      <c r="P368" s="119"/>
      <c r="Q368" s="95" t="s">
        <v>95</v>
      </c>
      <c r="R368" s="95"/>
      <c r="S368" s="95"/>
      <c r="T368" s="95"/>
      <c r="U368" s="119"/>
      <c r="V368" s="114" t="str">
        <f t="shared" si="60"/>
        <v>Les</v>
      </c>
      <c r="W368" s="114" t="str">
        <f t="shared" si="61"/>
        <v>AQL 7%</v>
      </c>
      <c r="X368" s="119"/>
      <c r="Y368" s="101">
        <v>100</v>
      </c>
      <c r="Z368" s="119"/>
      <c r="AA368" s="117">
        <f>IF(H368="nio","_",(N368/Y368)*VLOOKUP(Q368,Aanpassing_frequenties,3,0))*VLOOKUP(Q368,Aanpassing_frequenties,4,0)</f>
        <v>36.735999999999997</v>
      </c>
      <c r="AB368" s="120">
        <f t="shared" si="62"/>
        <v>0</v>
      </c>
      <c r="AC368" s="119"/>
      <c r="AD368" s="117" t="str">
        <f t="shared" si="63"/>
        <v>_</v>
      </c>
      <c r="AE368" s="120" t="str">
        <f t="shared" si="64"/>
        <v>_</v>
      </c>
      <c r="AF368" s="119"/>
      <c r="AG368" s="117" t="str">
        <f t="shared" si="65"/>
        <v>_</v>
      </c>
      <c r="AH368" s="120" t="str">
        <f t="shared" si="66"/>
        <v>_</v>
      </c>
      <c r="AI368" s="119"/>
      <c r="AJ368" s="117" t="str">
        <f t="shared" si="67"/>
        <v>_</v>
      </c>
      <c r="AK368" s="120" t="str">
        <f t="shared" si="68"/>
        <v>_</v>
      </c>
      <c r="AL368" s="119"/>
      <c r="AM368" s="117">
        <f t="shared" si="69"/>
        <v>36.735999999999997</v>
      </c>
      <c r="AN368" s="120">
        <f t="shared" si="70"/>
        <v>0</v>
      </c>
      <c r="AO368" s="119"/>
      <c r="AS368" s="124"/>
    </row>
    <row r="369" spans="1:45">
      <c r="A369" s="7">
        <v>5</v>
      </c>
      <c r="B369" s="114" t="str">
        <f>VLOOKUP(A369,'Overzicht locaties'!C:D,2,0)</f>
        <v>ROC Campusbaan</v>
      </c>
      <c r="C369" s="95" t="s">
        <v>935</v>
      </c>
      <c r="D369" s="6" t="s">
        <v>1465</v>
      </c>
      <c r="E369" s="6"/>
      <c r="F369" s="95" t="s">
        <v>1037</v>
      </c>
      <c r="G369" s="95" t="s">
        <v>294</v>
      </c>
      <c r="H369" s="95">
        <v>6</v>
      </c>
      <c r="I369" s="115" t="str">
        <f t="shared" si="56"/>
        <v>Leslokalen theorie</v>
      </c>
      <c r="J369" s="95" t="s">
        <v>1577</v>
      </c>
      <c r="K369" s="116">
        <v>3</v>
      </c>
      <c r="L369" s="115" t="str">
        <f t="shared" si="57"/>
        <v>Harde vloer zonder polymeer beschermlaag, met behandeling</v>
      </c>
      <c r="M369" s="118">
        <v>52.2</v>
      </c>
      <c r="N369" s="117">
        <f t="shared" si="58"/>
        <v>52.2</v>
      </c>
      <c r="O369" s="149">
        <f t="shared" si="59"/>
        <v>0</v>
      </c>
      <c r="P369" s="119"/>
      <c r="Q369" s="95" t="s">
        <v>87</v>
      </c>
      <c r="R369" s="95"/>
      <c r="S369" s="95"/>
      <c r="T369" s="95"/>
      <c r="U369" s="119"/>
      <c r="V369" s="114" t="str">
        <f t="shared" si="60"/>
        <v>Les</v>
      </c>
      <c r="W369" s="114" t="str">
        <f t="shared" si="61"/>
        <v>AQL 7%</v>
      </c>
      <c r="X369" s="119"/>
      <c r="Y369" s="101">
        <v>100</v>
      </c>
      <c r="Z369" s="119"/>
      <c r="AA369" s="117">
        <f>IF(H369="nio","_",(N369/Y369)*VLOOKUP(Q369,Aanpassing_frequenties,3,0))*VLOOKUP(Q369,Aanpassing_frequenties,4,0)</f>
        <v>107.01</v>
      </c>
      <c r="AB369" s="120">
        <f t="shared" si="62"/>
        <v>0</v>
      </c>
      <c r="AC369" s="119"/>
      <c r="AD369" s="117" t="str">
        <f t="shared" si="63"/>
        <v>_</v>
      </c>
      <c r="AE369" s="120" t="str">
        <f t="shared" si="64"/>
        <v>_</v>
      </c>
      <c r="AF369" s="119"/>
      <c r="AG369" s="117" t="str">
        <f t="shared" si="65"/>
        <v>_</v>
      </c>
      <c r="AH369" s="120" t="str">
        <f t="shared" si="66"/>
        <v>_</v>
      </c>
      <c r="AI369" s="119"/>
      <c r="AJ369" s="117" t="str">
        <f t="shared" si="67"/>
        <v>_</v>
      </c>
      <c r="AK369" s="120" t="str">
        <f t="shared" si="68"/>
        <v>_</v>
      </c>
      <c r="AL369" s="119"/>
      <c r="AM369" s="117">
        <f t="shared" si="69"/>
        <v>107.01</v>
      </c>
      <c r="AN369" s="120">
        <f t="shared" si="70"/>
        <v>0</v>
      </c>
      <c r="AO369" s="119"/>
      <c r="AS369" s="124"/>
    </row>
    <row r="370" spans="1:45">
      <c r="A370" s="7">
        <v>5</v>
      </c>
      <c r="B370" s="114" t="str">
        <f>VLOOKUP(A370,'Overzicht locaties'!C:D,2,0)</f>
        <v>ROC Campusbaan</v>
      </c>
      <c r="C370" s="95" t="s">
        <v>935</v>
      </c>
      <c r="D370" s="6" t="s">
        <v>1466</v>
      </c>
      <c r="E370" s="6"/>
      <c r="F370" s="95" t="s">
        <v>1067</v>
      </c>
      <c r="G370" s="95" t="s">
        <v>294</v>
      </c>
      <c r="H370" s="95">
        <v>7</v>
      </c>
      <c r="I370" s="115" t="str">
        <f t="shared" si="56"/>
        <v>Leslokalen praktijk</v>
      </c>
      <c r="J370" s="95" t="s">
        <v>1578</v>
      </c>
      <c r="K370" s="116">
        <v>3</v>
      </c>
      <c r="L370" s="115" t="str">
        <f t="shared" si="57"/>
        <v>Harde vloer zonder polymeer beschermlaag, met behandeling</v>
      </c>
      <c r="M370" s="118">
        <v>55.6</v>
      </c>
      <c r="N370" s="117">
        <f t="shared" si="58"/>
        <v>55.6</v>
      </c>
      <c r="O370" s="149">
        <f t="shared" si="59"/>
        <v>0</v>
      </c>
      <c r="P370" s="119"/>
      <c r="Q370" s="95" t="s">
        <v>95</v>
      </c>
      <c r="R370" s="95"/>
      <c r="S370" s="95"/>
      <c r="T370" s="95"/>
      <c r="U370" s="119"/>
      <c r="V370" s="114" t="str">
        <f t="shared" si="60"/>
        <v>Les</v>
      </c>
      <c r="W370" s="114" t="str">
        <f t="shared" si="61"/>
        <v>AQL 7%</v>
      </c>
      <c r="X370" s="119"/>
      <c r="Y370" s="101">
        <v>100</v>
      </c>
      <c r="Z370" s="119"/>
      <c r="AA370" s="117">
        <f>IF(H370="nio","_",(N370/Y370)*VLOOKUP(Q370,Aanpassing_frequenties,3,0))*VLOOKUP(Q370,Aanpassing_frequenties,4,0)</f>
        <v>22.796000000000003</v>
      </c>
      <c r="AB370" s="120">
        <f t="shared" si="62"/>
        <v>0</v>
      </c>
      <c r="AC370" s="119"/>
      <c r="AD370" s="117" t="str">
        <f t="shared" si="63"/>
        <v>_</v>
      </c>
      <c r="AE370" s="120" t="str">
        <f t="shared" si="64"/>
        <v>_</v>
      </c>
      <c r="AF370" s="119"/>
      <c r="AG370" s="117" t="str">
        <f t="shared" si="65"/>
        <v>_</v>
      </c>
      <c r="AH370" s="120" t="str">
        <f t="shared" si="66"/>
        <v>_</v>
      </c>
      <c r="AI370" s="119"/>
      <c r="AJ370" s="117" t="str">
        <f t="shared" si="67"/>
        <v>_</v>
      </c>
      <c r="AK370" s="120" t="str">
        <f t="shared" si="68"/>
        <v>_</v>
      </c>
      <c r="AL370" s="119"/>
      <c r="AM370" s="117">
        <f t="shared" si="69"/>
        <v>22.796000000000003</v>
      </c>
      <c r="AN370" s="120">
        <f t="shared" si="70"/>
        <v>0</v>
      </c>
      <c r="AO370" s="119"/>
      <c r="AS370" s="124"/>
    </row>
    <row r="371" spans="1:45">
      <c r="A371" s="7">
        <v>5</v>
      </c>
      <c r="B371" s="114" t="str">
        <f>VLOOKUP(A371,'Overzicht locaties'!C:D,2,0)</f>
        <v>ROC Campusbaan</v>
      </c>
      <c r="C371" s="95" t="s">
        <v>935</v>
      </c>
      <c r="D371" s="6" t="s">
        <v>1467</v>
      </c>
      <c r="E371" s="6"/>
      <c r="F371" s="95" t="s">
        <v>1067</v>
      </c>
      <c r="G371" s="95" t="s">
        <v>294</v>
      </c>
      <c r="H371" s="95">
        <v>7</v>
      </c>
      <c r="I371" s="115" t="str">
        <f t="shared" si="56"/>
        <v>Leslokalen praktijk</v>
      </c>
      <c r="J371" s="95" t="s">
        <v>1577</v>
      </c>
      <c r="K371" s="116">
        <v>3</v>
      </c>
      <c r="L371" s="115" t="str">
        <f t="shared" si="57"/>
        <v>Harde vloer zonder polymeer beschermlaag, met behandeling</v>
      </c>
      <c r="M371" s="118">
        <v>56.8</v>
      </c>
      <c r="N371" s="117">
        <f t="shared" si="58"/>
        <v>56.8</v>
      </c>
      <c r="O371" s="149">
        <f t="shared" si="59"/>
        <v>0</v>
      </c>
      <c r="P371" s="119"/>
      <c r="Q371" s="95" t="s">
        <v>95</v>
      </c>
      <c r="R371" s="95"/>
      <c r="S371" s="95"/>
      <c r="T371" s="95"/>
      <c r="U371" s="119"/>
      <c r="V371" s="114" t="str">
        <f t="shared" si="60"/>
        <v>Les</v>
      </c>
      <c r="W371" s="114" t="str">
        <f t="shared" si="61"/>
        <v>AQL 7%</v>
      </c>
      <c r="X371" s="119"/>
      <c r="Y371" s="101">
        <v>100</v>
      </c>
      <c r="Z371" s="119"/>
      <c r="AA371" s="117">
        <f>IF(H371="nio","_",(N371/Y371)*VLOOKUP(Q371,Aanpassing_frequenties,3,0))*VLOOKUP(Q371,Aanpassing_frequenties,4,0)</f>
        <v>23.287999999999997</v>
      </c>
      <c r="AB371" s="120">
        <f t="shared" si="62"/>
        <v>0</v>
      </c>
      <c r="AC371" s="119"/>
      <c r="AD371" s="117" t="str">
        <f t="shared" si="63"/>
        <v>_</v>
      </c>
      <c r="AE371" s="120" t="str">
        <f t="shared" si="64"/>
        <v>_</v>
      </c>
      <c r="AF371" s="119"/>
      <c r="AG371" s="117" t="str">
        <f t="shared" si="65"/>
        <v>_</v>
      </c>
      <c r="AH371" s="120" t="str">
        <f t="shared" si="66"/>
        <v>_</v>
      </c>
      <c r="AI371" s="119"/>
      <c r="AJ371" s="117" t="str">
        <f t="shared" si="67"/>
        <v>_</v>
      </c>
      <c r="AK371" s="120" t="str">
        <f t="shared" si="68"/>
        <v>_</v>
      </c>
      <c r="AL371" s="119"/>
      <c r="AM371" s="117">
        <f t="shared" si="69"/>
        <v>23.287999999999997</v>
      </c>
      <c r="AN371" s="120">
        <f t="shared" si="70"/>
        <v>0</v>
      </c>
      <c r="AO371" s="119"/>
      <c r="AS371" s="124"/>
    </row>
    <row r="372" spans="1:45">
      <c r="A372" s="7">
        <v>5</v>
      </c>
      <c r="B372" s="114" t="str">
        <f>VLOOKUP(A372,'Overzicht locaties'!C:D,2,0)</f>
        <v>ROC Campusbaan</v>
      </c>
      <c r="C372" s="95" t="s">
        <v>935</v>
      </c>
      <c r="D372" s="6" t="s">
        <v>1468</v>
      </c>
      <c r="E372" s="6"/>
      <c r="F372" s="95" t="s">
        <v>1037</v>
      </c>
      <c r="G372" s="95" t="s">
        <v>294</v>
      </c>
      <c r="H372" s="95">
        <v>6</v>
      </c>
      <c r="I372" s="115" t="str">
        <f t="shared" si="56"/>
        <v>Leslokalen theorie</v>
      </c>
      <c r="J372" s="95" t="s">
        <v>1578</v>
      </c>
      <c r="K372" s="116">
        <v>3</v>
      </c>
      <c r="L372" s="115" t="str">
        <f t="shared" si="57"/>
        <v>Harde vloer zonder polymeer beschermlaag, met behandeling</v>
      </c>
      <c r="M372" s="118">
        <v>49.3</v>
      </c>
      <c r="N372" s="117">
        <f t="shared" si="58"/>
        <v>49.3</v>
      </c>
      <c r="O372" s="149">
        <f t="shared" si="59"/>
        <v>0</v>
      </c>
      <c r="P372" s="119"/>
      <c r="Q372" s="95" t="s">
        <v>87</v>
      </c>
      <c r="R372" s="95"/>
      <c r="S372" s="95"/>
      <c r="T372" s="95"/>
      <c r="U372" s="119"/>
      <c r="V372" s="114" t="str">
        <f t="shared" si="60"/>
        <v>Les</v>
      </c>
      <c r="W372" s="114" t="str">
        <f t="shared" si="61"/>
        <v>AQL 7%</v>
      </c>
      <c r="X372" s="119"/>
      <c r="Y372" s="101">
        <v>100</v>
      </c>
      <c r="Z372" s="119"/>
      <c r="AA372" s="117">
        <f>IF(H372="nio","_",(N372/Y372)*VLOOKUP(Q372,Aanpassing_frequenties,3,0))*VLOOKUP(Q372,Aanpassing_frequenties,4,0)</f>
        <v>101.065</v>
      </c>
      <c r="AB372" s="120">
        <f t="shared" si="62"/>
        <v>0</v>
      </c>
      <c r="AC372" s="119"/>
      <c r="AD372" s="117" t="str">
        <f t="shared" si="63"/>
        <v>_</v>
      </c>
      <c r="AE372" s="120" t="str">
        <f t="shared" si="64"/>
        <v>_</v>
      </c>
      <c r="AF372" s="119"/>
      <c r="AG372" s="117" t="str">
        <f t="shared" si="65"/>
        <v>_</v>
      </c>
      <c r="AH372" s="120" t="str">
        <f t="shared" si="66"/>
        <v>_</v>
      </c>
      <c r="AI372" s="119"/>
      <c r="AJ372" s="117" t="str">
        <f t="shared" si="67"/>
        <v>_</v>
      </c>
      <c r="AK372" s="120" t="str">
        <f t="shared" si="68"/>
        <v>_</v>
      </c>
      <c r="AL372" s="119"/>
      <c r="AM372" s="117">
        <f t="shared" si="69"/>
        <v>101.065</v>
      </c>
      <c r="AN372" s="120">
        <f t="shared" si="70"/>
        <v>0</v>
      </c>
      <c r="AO372" s="119"/>
      <c r="AS372" s="124"/>
    </row>
    <row r="373" spans="1:45">
      <c r="A373" s="7">
        <v>5</v>
      </c>
      <c r="B373" s="114" t="str">
        <f>VLOOKUP(A373,'Overzicht locaties'!C:D,2,0)</f>
        <v>ROC Campusbaan</v>
      </c>
      <c r="C373" s="95" t="s">
        <v>935</v>
      </c>
      <c r="D373" s="6" t="s">
        <v>1469</v>
      </c>
      <c r="E373" s="6"/>
      <c r="F373" s="95" t="s">
        <v>1037</v>
      </c>
      <c r="G373" s="95" t="s">
        <v>294</v>
      </c>
      <c r="H373" s="95">
        <v>6</v>
      </c>
      <c r="I373" s="115" t="str">
        <f t="shared" si="56"/>
        <v>Leslokalen theorie</v>
      </c>
      <c r="J373" s="95" t="s">
        <v>1578</v>
      </c>
      <c r="K373" s="116">
        <v>3</v>
      </c>
      <c r="L373" s="115" t="str">
        <f t="shared" si="57"/>
        <v>Harde vloer zonder polymeer beschermlaag, met behandeling</v>
      </c>
      <c r="M373" s="118">
        <v>49.3</v>
      </c>
      <c r="N373" s="117">
        <f t="shared" si="58"/>
        <v>49.3</v>
      </c>
      <c r="O373" s="149">
        <f t="shared" si="59"/>
        <v>0</v>
      </c>
      <c r="P373" s="119"/>
      <c r="Q373" s="95" t="s">
        <v>87</v>
      </c>
      <c r="R373" s="95"/>
      <c r="S373" s="95"/>
      <c r="T373" s="95"/>
      <c r="U373" s="119"/>
      <c r="V373" s="114" t="str">
        <f t="shared" si="60"/>
        <v>Les</v>
      </c>
      <c r="W373" s="114" t="str">
        <f t="shared" si="61"/>
        <v>AQL 7%</v>
      </c>
      <c r="X373" s="119"/>
      <c r="Y373" s="101">
        <v>100</v>
      </c>
      <c r="Z373" s="119"/>
      <c r="AA373" s="117">
        <f>IF(H373="nio","_",(N373/Y373)*VLOOKUP(Q373,Aanpassing_frequenties,3,0))*VLOOKUP(Q373,Aanpassing_frequenties,4,0)</f>
        <v>101.065</v>
      </c>
      <c r="AB373" s="120">
        <f t="shared" si="62"/>
        <v>0</v>
      </c>
      <c r="AC373" s="119"/>
      <c r="AD373" s="117" t="str">
        <f t="shared" si="63"/>
        <v>_</v>
      </c>
      <c r="AE373" s="120" t="str">
        <f t="shared" si="64"/>
        <v>_</v>
      </c>
      <c r="AF373" s="119"/>
      <c r="AG373" s="117" t="str">
        <f t="shared" si="65"/>
        <v>_</v>
      </c>
      <c r="AH373" s="120" t="str">
        <f t="shared" si="66"/>
        <v>_</v>
      </c>
      <c r="AI373" s="119"/>
      <c r="AJ373" s="117" t="str">
        <f t="shared" si="67"/>
        <v>_</v>
      </c>
      <c r="AK373" s="120" t="str">
        <f t="shared" si="68"/>
        <v>_</v>
      </c>
      <c r="AL373" s="119"/>
      <c r="AM373" s="117">
        <f t="shared" si="69"/>
        <v>101.065</v>
      </c>
      <c r="AN373" s="120">
        <f t="shared" si="70"/>
        <v>0</v>
      </c>
      <c r="AO373" s="119"/>
      <c r="AS373" s="124"/>
    </row>
    <row r="374" spans="1:45">
      <c r="A374" s="7">
        <v>5</v>
      </c>
      <c r="B374" s="114" t="str">
        <f>VLOOKUP(A374,'Overzicht locaties'!C:D,2,0)</f>
        <v>ROC Campusbaan</v>
      </c>
      <c r="C374" s="95" t="s">
        <v>935</v>
      </c>
      <c r="D374" s="6" t="s">
        <v>1470</v>
      </c>
      <c r="E374" s="6"/>
      <c r="F374" s="95" t="s">
        <v>1087</v>
      </c>
      <c r="G374" s="95" t="s">
        <v>294</v>
      </c>
      <c r="H374" s="95">
        <v>1</v>
      </c>
      <c r="I374" s="115" t="str">
        <f t="shared" si="56"/>
        <v xml:space="preserve">Kantoorruimte / vergaderruimte </v>
      </c>
      <c r="J374" s="95" t="s">
        <v>1577</v>
      </c>
      <c r="K374" s="116">
        <v>3</v>
      </c>
      <c r="L374" s="115" t="str">
        <f t="shared" si="57"/>
        <v>Harde vloer zonder polymeer beschermlaag, met behandeling</v>
      </c>
      <c r="M374" s="118">
        <v>37.6</v>
      </c>
      <c r="N374" s="117">
        <f t="shared" si="58"/>
        <v>37.6</v>
      </c>
      <c r="O374" s="149">
        <f t="shared" si="59"/>
        <v>0</v>
      </c>
      <c r="P374" s="119"/>
      <c r="Q374" s="95" t="s">
        <v>87</v>
      </c>
      <c r="R374" s="95"/>
      <c r="S374" s="95"/>
      <c r="T374" s="95"/>
      <c r="U374" s="119"/>
      <c r="V374" s="114" t="str">
        <f t="shared" si="60"/>
        <v>Bureau</v>
      </c>
      <c r="W374" s="114" t="str">
        <f t="shared" si="61"/>
        <v>AQL 7%</v>
      </c>
      <c r="X374" s="119"/>
      <c r="Y374" s="101">
        <v>100</v>
      </c>
      <c r="Z374" s="119"/>
      <c r="AA374" s="117">
        <f>IF(H374="nio","_",(N374/Y374)*VLOOKUP(Q374,Aanpassing_frequenties,3,0))*VLOOKUP(Q374,Aanpassing_frequenties,4,0)</f>
        <v>77.08</v>
      </c>
      <c r="AB374" s="120">
        <f t="shared" si="62"/>
        <v>0</v>
      </c>
      <c r="AC374" s="119"/>
      <c r="AD374" s="117" t="str">
        <f t="shared" si="63"/>
        <v>_</v>
      </c>
      <c r="AE374" s="120" t="str">
        <f t="shared" si="64"/>
        <v>_</v>
      </c>
      <c r="AF374" s="119"/>
      <c r="AG374" s="117" t="str">
        <f t="shared" si="65"/>
        <v>_</v>
      </c>
      <c r="AH374" s="120" t="str">
        <f t="shared" si="66"/>
        <v>_</v>
      </c>
      <c r="AI374" s="119"/>
      <c r="AJ374" s="117" t="str">
        <f t="shared" si="67"/>
        <v>_</v>
      </c>
      <c r="AK374" s="120" t="str">
        <f t="shared" si="68"/>
        <v>_</v>
      </c>
      <c r="AL374" s="119"/>
      <c r="AM374" s="117">
        <f t="shared" si="69"/>
        <v>77.08</v>
      </c>
      <c r="AN374" s="120">
        <f t="shared" si="70"/>
        <v>0</v>
      </c>
      <c r="AO374" s="119"/>
      <c r="AS374" s="124"/>
    </row>
    <row r="375" spans="1:45">
      <c r="A375" s="7">
        <v>5</v>
      </c>
      <c r="B375" s="114" t="str">
        <f>VLOOKUP(A375,'Overzicht locaties'!C:D,2,0)</f>
        <v>ROC Campusbaan</v>
      </c>
      <c r="C375" s="95" t="s">
        <v>935</v>
      </c>
      <c r="D375" s="6" t="s">
        <v>1471</v>
      </c>
      <c r="E375" s="6"/>
      <c r="F375" s="95" t="s">
        <v>1087</v>
      </c>
      <c r="G375" s="95" t="s">
        <v>294</v>
      </c>
      <c r="H375" s="95">
        <v>1</v>
      </c>
      <c r="I375" s="115" t="str">
        <f t="shared" si="56"/>
        <v xml:space="preserve">Kantoorruimte / vergaderruimte </v>
      </c>
      <c r="J375" s="95" t="s">
        <v>1577</v>
      </c>
      <c r="K375" s="116">
        <v>3</v>
      </c>
      <c r="L375" s="115" t="str">
        <f t="shared" si="57"/>
        <v>Harde vloer zonder polymeer beschermlaag, met behandeling</v>
      </c>
      <c r="M375" s="118">
        <v>39.799999999999997</v>
      </c>
      <c r="N375" s="117">
        <f t="shared" si="58"/>
        <v>39.799999999999997</v>
      </c>
      <c r="O375" s="149">
        <f t="shared" si="59"/>
        <v>0</v>
      </c>
      <c r="P375" s="119"/>
      <c r="Q375" s="95" t="s">
        <v>87</v>
      </c>
      <c r="R375" s="95"/>
      <c r="S375" s="95"/>
      <c r="T375" s="95"/>
      <c r="U375" s="119"/>
      <c r="V375" s="114" t="str">
        <f t="shared" si="60"/>
        <v>Bureau</v>
      </c>
      <c r="W375" s="114" t="str">
        <f t="shared" si="61"/>
        <v>AQL 7%</v>
      </c>
      <c r="X375" s="119"/>
      <c r="Y375" s="101">
        <v>100</v>
      </c>
      <c r="Z375" s="119"/>
      <c r="AA375" s="117">
        <f>IF(H375="nio","_",(N375/Y375)*VLOOKUP(Q375,Aanpassing_frequenties,3,0))*VLOOKUP(Q375,Aanpassing_frequenties,4,0)</f>
        <v>81.589999999999989</v>
      </c>
      <c r="AB375" s="120">
        <f t="shared" si="62"/>
        <v>0</v>
      </c>
      <c r="AC375" s="119"/>
      <c r="AD375" s="117" t="str">
        <f t="shared" si="63"/>
        <v>_</v>
      </c>
      <c r="AE375" s="120" t="str">
        <f t="shared" si="64"/>
        <v>_</v>
      </c>
      <c r="AF375" s="119"/>
      <c r="AG375" s="117" t="str">
        <f t="shared" si="65"/>
        <v>_</v>
      </c>
      <c r="AH375" s="120" t="str">
        <f t="shared" si="66"/>
        <v>_</v>
      </c>
      <c r="AI375" s="119"/>
      <c r="AJ375" s="117" t="str">
        <f t="shared" si="67"/>
        <v>_</v>
      </c>
      <c r="AK375" s="120" t="str">
        <f t="shared" si="68"/>
        <v>_</v>
      </c>
      <c r="AL375" s="119"/>
      <c r="AM375" s="117">
        <f t="shared" si="69"/>
        <v>81.589999999999989</v>
      </c>
      <c r="AN375" s="120">
        <f t="shared" si="70"/>
        <v>0</v>
      </c>
      <c r="AO375" s="119"/>
      <c r="AS375" s="124"/>
    </row>
    <row r="376" spans="1:45">
      <c r="A376" s="7">
        <v>5</v>
      </c>
      <c r="B376" s="114" t="str">
        <f>VLOOKUP(A376,'Overzicht locaties'!C:D,2,0)</f>
        <v>ROC Campusbaan</v>
      </c>
      <c r="C376" s="95" t="s">
        <v>935</v>
      </c>
      <c r="D376" s="6" t="s">
        <v>1472</v>
      </c>
      <c r="E376" s="6"/>
      <c r="F376" s="95" t="s">
        <v>1091</v>
      </c>
      <c r="G376" s="95" t="s">
        <v>293</v>
      </c>
      <c r="H376" s="95">
        <v>3</v>
      </c>
      <c r="I376" s="115" t="str">
        <f t="shared" si="56"/>
        <v>Verkeersruimte / Garderobe / Wachtruimte</v>
      </c>
      <c r="J376" s="95" t="s">
        <v>1577</v>
      </c>
      <c r="K376" s="116">
        <v>3</v>
      </c>
      <c r="L376" s="115" t="str">
        <f t="shared" si="57"/>
        <v>Harde vloer zonder polymeer beschermlaag, met behandeling</v>
      </c>
      <c r="M376" s="118">
        <v>209.6</v>
      </c>
      <c r="N376" s="117">
        <f t="shared" si="58"/>
        <v>209.6</v>
      </c>
      <c r="O376" s="149">
        <f t="shared" si="59"/>
        <v>0</v>
      </c>
      <c r="P376" s="119"/>
      <c r="Q376" s="95" t="s">
        <v>87</v>
      </c>
      <c r="R376" s="95"/>
      <c r="S376" s="95"/>
      <c r="T376" s="95"/>
      <c r="U376" s="119"/>
      <c r="V376" s="114" t="str">
        <f t="shared" si="60"/>
        <v>Verkeer</v>
      </c>
      <c r="W376" s="114" t="str">
        <f t="shared" si="61"/>
        <v>AQL 7%</v>
      </c>
      <c r="X376" s="119"/>
      <c r="Y376" s="101">
        <v>100</v>
      </c>
      <c r="Z376" s="119"/>
      <c r="AA376" s="117">
        <f>IF(H376="nio","_",(N376/Y376)*VLOOKUP(Q376,Aanpassing_frequenties,3,0))*VLOOKUP(Q376,Aanpassing_frequenties,4,0)</f>
        <v>429.68</v>
      </c>
      <c r="AB376" s="120">
        <f t="shared" si="62"/>
        <v>0</v>
      </c>
      <c r="AC376" s="119"/>
      <c r="AD376" s="117" t="str">
        <f t="shared" si="63"/>
        <v>_</v>
      </c>
      <c r="AE376" s="120" t="str">
        <f t="shared" si="64"/>
        <v>_</v>
      </c>
      <c r="AF376" s="119"/>
      <c r="AG376" s="117" t="str">
        <f t="shared" si="65"/>
        <v>_</v>
      </c>
      <c r="AH376" s="120" t="str">
        <f t="shared" si="66"/>
        <v>_</v>
      </c>
      <c r="AI376" s="119"/>
      <c r="AJ376" s="117" t="str">
        <f t="shared" si="67"/>
        <v>_</v>
      </c>
      <c r="AK376" s="120" t="str">
        <f t="shared" si="68"/>
        <v>_</v>
      </c>
      <c r="AL376" s="119"/>
      <c r="AM376" s="117">
        <f t="shared" si="69"/>
        <v>429.68</v>
      </c>
      <c r="AN376" s="120">
        <f t="shared" si="70"/>
        <v>0</v>
      </c>
      <c r="AO376" s="119"/>
      <c r="AS376" s="124"/>
    </row>
    <row r="377" spans="1:45">
      <c r="A377" s="7">
        <v>5</v>
      </c>
      <c r="B377" s="114" t="str">
        <f>VLOOKUP(A377,'Overzicht locaties'!C:D,2,0)</f>
        <v>ROC Campusbaan</v>
      </c>
      <c r="C377" s="95" t="s">
        <v>935</v>
      </c>
      <c r="D377" s="6" t="s">
        <v>1473</v>
      </c>
      <c r="E377" s="6"/>
      <c r="F377" s="95" t="s">
        <v>193</v>
      </c>
      <c r="G377" s="95" t="s">
        <v>294</v>
      </c>
      <c r="H377" s="95">
        <v>8</v>
      </c>
      <c r="I377" s="115" t="str">
        <f t="shared" si="56"/>
        <v>Overig / Magazijn / Archief / Berging / Technische ruimte</v>
      </c>
      <c r="J377" s="95" t="s">
        <v>1577</v>
      </c>
      <c r="K377" s="116">
        <v>3</v>
      </c>
      <c r="L377" s="115" t="str">
        <f t="shared" si="57"/>
        <v>Harde vloer zonder polymeer beschermlaag, met behandeling</v>
      </c>
      <c r="M377" s="118">
        <v>136.80000000000001</v>
      </c>
      <c r="N377" s="117">
        <f t="shared" si="58"/>
        <v>136.80000000000001</v>
      </c>
      <c r="O377" s="149">
        <f t="shared" si="59"/>
        <v>0</v>
      </c>
      <c r="P377" s="119"/>
      <c r="Q377" s="95" t="s">
        <v>101</v>
      </c>
      <c r="R377" s="95"/>
      <c r="S377" s="95"/>
      <c r="T377" s="95"/>
      <c r="U377" s="119"/>
      <c r="V377" s="114" t="str">
        <f t="shared" si="60"/>
        <v>Verkeer</v>
      </c>
      <c r="W377" s="114" t="str">
        <f t="shared" si="61"/>
        <v>AQL 7%</v>
      </c>
      <c r="X377" s="119"/>
      <c r="Y377" s="101">
        <v>100</v>
      </c>
      <c r="Z377" s="119"/>
      <c r="AA377" s="117">
        <f>IF(H377="nio","_",(N377/Y377)*VLOOKUP(Q377,Aanpassing_frequenties,3,0))*VLOOKUP(Q377,Aanpassing_frequenties,4,0)</f>
        <v>16.416</v>
      </c>
      <c r="AB377" s="120">
        <f t="shared" si="62"/>
        <v>0</v>
      </c>
      <c r="AC377" s="119"/>
      <c r="AD377" s="117" t="str">
        <f t="shared" si="63"/>
        <v>_</v>
      </c>
      <c r="AE377" s="120" t="str">
        <f t="shared" si="64"/>
        <v>_</v>
      </c>
      <c r="AF377" s="119"/>
      <c r="AG377" s="117" t="str">
        <f t="shared" si="65"/>
        <v>_</v>
      </c>
      <c r="AH377" s="120" t="str">
        <f t="shared" si="66"/>
        <v>_</v>
      </c>
      <c r="AI377" s="119"/>
      <c r="AJ377" s="117" t="str">
        <f t="shared" si="67"/>
        <v>_</v>
      </c>
      <c r="AK377" s="120" t="str">
        <f t="shared" si="68"/>
        <v>_</v>
      </c>
      <c r="AL377" s="119"/>
      <c r="AM377" s="117">
        <f t="shared" si="69"/>
        <v>16.416</v>
      </c>
      <c r="AN377" s="120">
        <f t="shared" si="70"/>
        <v>0</v>
      </c>
      <c r="AO377" s="119"/>
      <c r="AS377" s="124"/>
    </row>
    <row r="378" spans="1:45">
      <c r="A378" s="7">
        <v>5</v>
      </c>
      <c r="B378" s="114" t="str">
        <f>VLOOKUP(A378,'Overzicht locaties'!C:D,2,0)</f>
        <v>ROC Campusbaan</v>
      </c>
      <c r="C378" s="95" t="s">
        <v>935</v>
      </c>
      <c r="D378" s="6" t="s">
        <v>1474</v>
      </c>
      <c r="E378" s="6"/>
      <c r="F378" s="95" t="s">
        <v>1092</v>
      </c>
      <c r="G378" s="95" t="s">
        <v>293</v>
      </c>
      <c r="H378" s="95">
        <v>2</v>
      </c>
      <c r="I378" s="115" t="str">
        <f t="shared" si="15"/>
        <v>Sanitaire ruimte</v>
      </c>
      <c r="J378" s="95" t="s">
        <v>795</v>
      </c>
      <c r="K378" s="116">
        <v>3</v>
      </c>
      <c r="L378" s="115" t="str">
        <f t="shared" si="44"/>
        <v>Harde vloer zonder polymeer beschermlaag, met behandeling</v>
      </c>
      <c r="M378" s="118">
        <v>24</v>
      </c>
      <c r="N378" s="117">
        <f t="shared" si="42"/>
        <v>24</v>
      </c>
      <c r="O378" s="149">
        <f t="shared" si="43"/>
        <v>0</v>
      </c>
      <c r="P378" s="119"/>
      <c r="Q378" s="95" t="s">
        <v>303</v>
      </c>
      <c r="R378" s="95"/>
      <c r="S378" s="95"/>
      <c r="T378" s="95"/>
      <c r="U378" s="119"/>
      <c r="V378" s="114" t="str">
        <f t="shared" si="45"/>
        <v>Sanitair</v>
      </c>
      <c r="W378" s="114" t="str">
        <f t="shared" si="46"/>
        <v>AQL 4%</v>
      </c>
      <c r="X378" s="119"/>
      <c r="Y378" s="101">
        <v>100</v>
      </c>
      <c r="Z378" s="119"/>
      <c r="AA378" s="117">
        <f>IF(H378="nio","_",(N378/Y378)*VLOOKUP(Q378,Aanpassing_frequenties,3,0))*VLOOKUP(Q378,Aanpassing_frequenties,4,0)</f>
        <v>147.6</v>
      </c>
      <c r="AB378" s="120">
        <f t="shared" si="47"/>
        <v>0</v>
      </c>
      <c r="AC378" s="119"/>
      <c r="AD378" s="117" t="str">
        <f t="shared" si="48"/>
        <v>_</v>
      </c>
      <c r="AE378" s="120" t="str">
        <f t="shared" si="49"/>
        <v>_</v>
      </c>
      <c r="AF378" s="119"/>
      <c r="AG378" s="117" t="str">
        <f t="shared" si="50"/>
        <v>_</v>
      </c>
      <c r="AH378" s="120" t="str">
        <f t="shared" si="51"/>
        <v>_</v>
      </c>
      <c r="AI378" s="119"/>
      <c r="AJ378" s="117" t="str">
        <f t="shared" si="52"/>
        <v>_</v>
      </c>
      <c r="AK378" s="120" t="str">
        <f t="shared" si="53"/>
        <v>_</v>
      </c>
      <c r="AL378" s="119"/>
      <c r="AM378" s="117">
        <f t="shared" si="54"/>
        <v>147.6</v>
      </c>
      <c r="AN378" s="120">
        <f t="shared" si="55"/>
        <v>0</v>
      </c>
      <c r="AO378" s="119"/>
      <c r="AS378" s="124"/>
    </row>
    <row r="379" spans="1:45">
      <c r="A379" s="7">
        <v>5</v>
      </c>
      <c r="B379" s="114" t="str">
        <f>VLOOKUP(A379,'Overzicht locaties'!C:D,2,0)</f>
        <v>ROC Campusbaan</v>
      </c>
      <c r="C379" s="95" t="s">
        <v>935</v>
      </c>
      <c r="D379" s="6" t="s">
        <v>1475</v>
      </c>
      <c r="E379" s="6"/>
      <c r="F379" s="95" t="s">
        <v>1084</v>
      </c>
      <c r="G379" s="95" t="s">
        <v>293</v>
      </c>
      <c r="H379" s="95">
        <v>2</v>
      </c>
      <c r="I379" s="115" t="str">
        <f t="shared" si="15"/>
        <v>Sanitaire ruimte</v>
      </c>
      <c r="J379" s="95" t="s">
        <v>795</v>
      </c>
      <c r="K379" s="116">
        <v>3</v>
      </c>
      <c r="L379" s="115" t="str">
        <f t="shared" si="44"/>
        <v>Harde vloer zonder polymeer beschermlaag, met behandeling</v>
      </c>
      <c r="M379" s="118">
        <v>24</v>
      </c>
      <c r="N379" s="117">
        <f t="shared" si="42"/>
        <v>24</v>
      </c>
      <c r="O379" s="149">
        <f t="shared" si="43"/>
        <v>0</v>
      </c>
      <c r="P379" s="119"/>
      <c r="Q379" s="95" t="s">
        <v>303</v>
      </c>
      <c r="R379" s="95"/>
      <c r="S379" s="95"/>
      <c r="T379" s="95"/>
      <c r="U379" s="119"/>
      <c r="V379" s="114" t="str">
        <f t="shared" si="45"/>
        <v>Sanitair</v>
      </c>
      <c r="W379" s="114" t="str">
        <f t="shared" si="46"/>
        <v>AQL 4%</v>
      </c>
      <c r="X379" s="119"/>
      <c r="Y379" s="101">
        <v>100</v>
      </c>
      <c r="Z379" s="119"/>
      <c r="AA379" s="117">
        <f>IF(H379="nio","_",(N379/Y379)*VLOOKUP(Q379,Aanpassing_frequenties,3,0))*VLOOKUP(Q379,Aanpassing_frequenties,4,0)</f>
        <v>147.6</v>
      </c>
      <c r="AB379" s="120">
        <f t="shared" si="47"/>
        <v>0</v>
      </c>
      <c r="AC379" s="119"/>
      <c r="AD379" s="117" t="str">
        <f t="shared" si="48"/>
        <v>_</v>
      </c>
      <c r="AE379" s="120" t="str">
        <f t="shared" si="49"/>
        <v>_</v>
      </c>
      <c r="AF379" s="119"/>
      <c r="AG379" s="117" t="str">
        <f t="shared" si="50"/>
        <v>_</v>
      </c>
      <c r="AH379" s="120" t="str">
        <f t="shared" si="51"/>
        <v>_</v>
      </c>
      <c r="AI379" s="119"/>
      <c r="AJ379" s="117" t="str">
        <f t="shared" si="52"/>
        <v>_</v>
      </c>
      <c r="AK379" s="120" t="str">
        <f t="shared" si="53"/>
        <v>_</v>
      </c>
      <c r="AL379" s="119"/>
      <c r="AM379" s="117">
        <f t="shared" si="54"/>
        <v>147.6</v>
      </c>
      <c r="AN379" s="120">
        <f t="shared" si="55"/>
        <v>0</v>
      </c>
      <c r="AO379" s="119"/>
      <c r="AS379" s="124"/>
    </row>
    <row r="380" spans="1:45">
      <c r="A380" s="7">
        <v>5</v>
      </c>
      <c r="B380" s="114" t="str">
        <f>VLOOKUP(A380,'Overzicht locaties'!C:D,2,0)</f>
        <v>ROC Campusbaan</v>
      </c>
      <c r="C380" s="95" t="s">
        <v>935</v>
      </c>
      <c r="D380" s="6" t="s">
        <v>1476</v>
      </c>
      <c r="E380" s="6"/>
      <c r="F380" s="95" t="s">
        <v>1093</v>
      </c>
      <c r="G380" s="95" t="s">
        <v>293</v>
      </c>
      <c r="H380" s="95">
        <v>2</v>
      </c>
      <c r="I380" s="115" t="str">
        <f t="shared" si="15"/>
        <v>Sanitaire ruimte</v>
      </c>
      <c r="J380" s="95" t="s">
        <v>795</v>
      </c>
      <c r="K380" s="116">
        <v>3</v>
      </c>
      <c r="L380" s="115" t="str">
        <f t="shared" si="44"/>
        <v>Harde vloer zonder polymeer beschermlaag, met behandeling</v>
      </c>
      <c r="M380" s="118">
        <v>4</v>
      </c>
      <c r="N380" s="117">
        <f t="shared" si="42"/>
        <v>4</v>
      </c>
      <c r="O380" s="149">
        <f t="shared" si="43"/>
        <v>0</v>
      </c>
      <c r="P380" s="119"/>
      <c r="Q380" s="95" t="s">
        <v>303</v>
      </c>
      <c r="R380" s="95"/>
      <c r="S380" s="95"/>
      <c r="T380" s="95"/>
      <c r="U380" s="119"/>
      <c r="V380" s="114" t="str">
        <f t="shared" si="45"/>
        <v>Sanitair</v>
      </c>
      <c r="W380" s="114" t="str">
        <f t="shared" si="46"/>
        <v>AQL 4%</v>
      </c>
      <c r="X380" s="119"/>
      <c r="Y380" s="101">
        <v>100</v>
      </c>
      <c r="Z380" s="119"/>
      <c r="AA380" s="117">
        <f>IF(H380="nio","_",(N380/Y380)*VLOOKUP(Q380,Aanpassing_frequenties,3,0))*VLOOKUP(Q380,Aanpassing_frequenties,4,0)</f>
        <v>24.6</v>
      </c>
      <c r="AB380" s="120">
        <f t="shared" si="47"/>
        <v>0</v>
      </c>
      <c r="AC380" s="119"/>
      <c r="AD380" s="117" t="str">
        <f t="shared" si="48"/>
        <v>_</v>
      </c>
      <c r="AE380" s="120" t="str">
        <f t="shared" si="49"/>
        <v>_</v>
      </c>
      <c r="AF380" s="119"/>
      <c r="AG380" s="117" t="str">
        <f t="shared" si="50"/>
        <v>_</v>
      </c>
      <c r="AH380" s="120" t="str">
        <f t="shared" si="51"/>
        <v>_</v>
      </c>
      <c r="AI380" s="119"/>
      <c r="AJ380" s="117" t="str">
        <f t="shared" si="52"/>
        <v>_</v>
      </c>
      <c r="AK380" s="120" t="str">
        <f t="shared" si="53"/>
        <v>_</v>
      </c>
      <c r="AL380" s="119"/>
      <c r="AM380" s="117">
        <f t="shared" si="54"/>
        <v>24.6</v>
      </c>
      <c r="AN380" s="120">
        <f t="shared" si="55"/>
        <v>0</v>
      </c>
      <c r="AO380" s="119"/>
      <c r="AS380" s="124"/>
    </row>
    <row r="381" spans="1:45">
      <c r="A381" s="7">
        <v>5</v>
      </c>
      <c r="B381" s="114" t="str">
        <f>VLOOKUP(A381,'Overzicht locaties'!C:D,2,0)</f>
        <v>ROC Campusbaan</v>
      </c>
      <c r="C381" s="95" t="s">
        <v>935</v>
      </c>
      <c r="D381" s="6" t="s">
        <v>1477</v>
      </c>
      <c r="E381" s="6"/>
      <c r="F381" s="95" t="s">
        <v>1049</v>
      </c>
      <c r="G381" s="95" t="s">
        <v>293</v>
      </c>
      <c r="H381" s="95">
        <v>3</v>
      </c>
      <c r="I381" s="115" t="str">
        <f t="shared" si="15"/>
        <v>Verkeersruimte / Garderobe / Wachtruimte</v>
      </c>
      <c r="J381" s="95" t="s">
        <v>1578</v>
      </c>
      <c r="K381" s="116">
        <v>3</v>
      </c>
      <c r="L381" s="115" t="str">
        <f t="shared" si="44"/>
        <v>Harde vloer zonder polymeer beschermlaag, met behandeling</v>
      </c>
      <c r="M381" s="118">
        <v>26</v>
      </c>
      <c r="N381" s="117">
        <f t="shared" si="42"/>
        <v>26</v>
      </c>
      <c r="O381" s="149">
        <f t="shared" si="43"/>
        <v>0</v>
      </c>
      <c r="P381" s="119"/>
      <c r="Q381" s="95" t="s">
        <v>87</v>
      </c>
      <c r="R381" s="95"/>
      <c r="S381" s="95"/>
      <c r="T381" s="95"/>
      <c r="U381" s="119"/>
      <c r="V381" s="114" t="str">
        <f t="shared" si="45"/>
        <v>Verkeer</v>
      </c>
      <c r="W381" s="114" t="str">
        <f t="shared" si="46"/>
        <v>AQL 7%</v>
      </c>
      <c r="X381" s="119"/>
      <c r="Y381" s="101">
        <v>100</v>
      </c>
      <c r="Z381" s="119"/>
      <c r="AA381" s="117">
        <f>IF(H381="nio","_",(N381/Y381)*VLOOKUP(Q381,Aanpassing_frequenties,3,0))*VLOOKUP(Q381,Aanpassing_frequenties,4,0)</f>
        <v>53.300000000000004</v>
      </c>
      <c r="AB381" s="120">
        <f t="shared" si="47"/>
        <v>0</v>
      </c>
      <c r="AC381" s="119"/>
      <c r="AD381" s="117" t="str">
        <f t="shared" si="48"/>
        <v>_</v>
      </c>
      <c r="AE381" s="120" t="str">
        <f t="shared" si="49"/>
        <v>_</v>
      </c>
      <c r="AF381" s="119"/>
      <c r="AG381" s="117" t="str">
        <f t="shared" si="50"/>
        <v>_</v>
      </c>
      <c r="AH381" s="120" t="str">
        <f t="shared" si="51"/>
        <v>_</v>
      </c>
      <c r="AI381" s="119"/>
      <c r="AJ381" s="117" t="str">
        <f t="shared" si="52"/>
        <v>_</v>
      </c>
      <c r="AK381" s="120" t="str">
        <f t="shared" si="53"/>
        <v>_</v>
      </c>
      <c r="AL381" s="119"/>
      <c r="AM381" s="117">
        <f t="shared" si="54"/>
        <v>53.300000000000004</v>
      </c>
      <c r="AN381" s="120">
        <f t="shared" si="55"/>
        <v>0</v>
      </c>
      <c r="AO381" s="119"/>
      <c r="AS381" s="124"/>
    </row>
    <row r="382" spans="1:45">
      <c r="A382" s="7">
        <v>5</v>
      </c>
      <c r="B382" s="114" t="str">
        <f>VLOOKUP(A382,'Overzicht locaties'!C:D,2,0)</f>
        <v>ROC Campusbaan</v>
      </c>
      <c r="C382" s="95" t="s">
        <v>935</v>
      </c>
      <c r="D382" s="6" t="s">
        <v>1478</v>
      </c>
      <c r="E382" s="6"/>
      <c r="F382" s="95" t="s">
        <v>1050</v>
      </c>
      <c r="G382" s="95" t="s">
        <v>293</v>
      </c>
      <c r="H382" s="95">
        <v>3</v>
      </c>
      <c r="I382" s="115" t="str">
        <f t="shared" si="15"/>
        <v>Verkeersruimte / Garderobe / Wachtruimte</v>
      </c>
      <c r="J382" s="95" t="s">
        <v>1578</v>
      </c>
      <c r="K382" s="116">
        <v>3</v>
      </c>
      <c r="L382" s="115" t="str">
        <f t="shared" si="44"/>
        <v>Harde vloer zonder polymeer beschermlaag, met behandeling</v>
      </c>
      <c r="M382" s="118">
        <v>30</v>
      </c>
      <c r="N382" s="117">
        <f t="shared" si="42"/>
        <v>30</v>
      </c>
      <c r="O382" s="149">
        <f t="shared" si="43"/>
        <v>0</v>
      </c>
      <c r="P382" s="119"/>
      <c r="Q382" s="95" t="s">
        <v>87</v>
      </c>
      <c r="R382" s="95"/>
      <c r="S382" s="95"/>
      <c r="T382" s="95"/>
      <c r="U382" s="119"/>
      <c r="V382" s="114" t="str">
        <f t="shared" si="45"/>
        <v>Verkeer</v>
      </c>
      <c r="W382" s="114" t="str">
        <f t="shared" si="46"/>
        <v>AQL 7%</v>
      </c>
      <c r="X382" s="119"/>
      <c r="Y382" s="101">
        <v>100</v>
      </c>
      <c r="Z382" s="119"/>
      <c r="AA382" s="117">
        <f>IF(H382="nio","_",(N382/Y382)*VLOOKUP(Q382,Aanpassing_frequenties,3,0))*VLOOKUP(Q382,Aanpassing_frequenties,4,0)</f>
        <v>61.5</v>
      </c>
      <c r="AB382" s="120">
        <f t="shared" si="47"/>
        <v>0</v>
      </c>
      <c r="AC382" s="119"/>
      <c r="AD382" s="117" t="str">
        <f t="shared" si="48"/>
        <v>_</v>
      </c>
      <c r="AE382" s="120" t="str">
        <f t="shared" si="49"/>
        <v>_</v>
      </c>
      <c r="AF382" s="119"/>
      <c r="AG382" s="117" t="str">
        <f t="shared" si="50"/>
        <v>_</v>
      </c>
      <c r="AH382" s="120" t="str">
        <f t="shared" si="51"/>
        <v>_</v>
      </c>
      <c r="AI382" s="119"/>
      <c r="AJ382" s="117" t="str">
        <f t="shared" si="52"/>
        <v>_</v>
      </c>
      <c r="AK382" s="120" t="str">
        <f t="shared" si="53"/>
        <v>_</v>
      </c>
      <c r="AL382" s="119"/>
      <c r="AM382" s="117">
        <f t="shared" si="54"/>
        <v>61.5</v>
      </c>
      <c r="AN382" s="120">
        <f t="shared" si="55"/>
        <v>0</v>
      </c>
      <c r="AO382" s="119"/>
      <c r="AS382" s="124"/>
    </row>
    <row r="383" spans="1:45">
      <c r="A383" s="7">
        <v>5</v>
      </c>
      <c r="B383" s="114" t="str">
        <f>VLOOKUP(A383,'Overzicht locaties'!C:D,2,0)</f>
        <v>ROC Campusbaan</v>
      </c>
      <c r="C383" s="95" t="s">
        <v>935</v>
      </c>
      <c r="D383" s="6" t="s">
        <v>1479</v>
      </c>
      <c r="E383" s="6"/>
      <c r="F383" s="95" t="s">
        <v>1037</v>
      </c>
      <c r="G383" s="95" t="s">
        <v>294</v>
      </c>
      <c r="H383" s="95">
        <v>6</v>
      </c>
      <c r="I383" s="115" t="str">
        <f t="shared" si="15"/>
        <v>Leslokalen theorie</v>
      </c>
      <c r="J383" s="95" t="s">
        <v>1577</v>
      </c>
      <c r="K383" s="116">
        <v>3</v>
      </c>
      <c r="L383" s="115" t="str">
        <f t="shared" si="44"/>
        <v>Harde vloer zonder polymeer beschermlaag, met behandeling</v>
      </c>
      <c r="M383" s="118">
        <v>41.7</v>
      </c>
      <c r="N383" s="117">
        <f t="shared" si="42"/>
        <v>41.7</v>
      </c>
      <c r="O383" s="149">
        <f t="shared" si="43"/>
        <v>0</v>
      </c>
      <c r="P383" s="119"/>
      <c r="Q383" s="95" t="s">
        <v>87</v>
      </c>
      <c r="R383" s="95"/>
      <c r="S383" s="95"/>
      <c r="T383" s="95"/>
      <c r="U383" s="119"/>
      <c r="V383" s="114" t="str">
        <f t="shared" si="45"/>
        <v>Les</v>
      </c>
      <c r="W383" s="114" t="str">
        <f t="shared" si="46"/>
        <v>AQL 7%</v>
      </c>
      <c r="X383" s="119"/>
      <c r="Y383" s="101">
        <v>100</v>
      </c>
      <c r="Z383" s="119"/>
      <c r="AA383" s="117">
        <f>IF(H383="nio","_",(N383/Y383)*VLOOKUP(Q383,Aanpassing_frequenties,3,0))*VLOOKUP(Q383,Aanpassing_frequenties,4,0)</f>
        <v>85.485000000000014</v>
      </c>
      <c r="AB383" s="120">
        <f t="shared" si="47"/>
        <v>0</v>
      </c>
      <c r="AC383" s="119"/>
      <c r="AD383" s="117" t="str">
        <f t="shared" si="48"/>
        <v>_</v>
      </c>
      <c r="AE383" s="120" t="str">
        <f t="shared" si="49"/>
        <v>_</v>
      </c>
      <c r="AF383" s="119"/>
      <c r="AG383" s="117" t="str">
        <f t="shared" si="50"/>
        <v>_</v>
      </c>
      <c r="AH383" s="120" t="str">
        <f t="shared" si="51"/>
        <v>_</v>
      </c>
      <c r="AI383" s="119"/>
      <c r="AJ383" s="117" t="str">
        <f t="shared" si="52"/>
        <v>_</v>
      </c>
      <c r="AK383" s="120" t="str">
        <f t="shared" si="53"/>
        <v>_</v>
      </c>
      <c r="AL383" s="119"/>
      <c r="AM383" s="117">
        <f t="shared" si="54"/>
        <v>85.485000000000014</v>
      </c>
      <c r="AN383" s="120">
        <f t="shared" si="55"/>
        <v>0</v>
      </c>
      <c r="AO383" s="119"/>
      <c r="AS383" s="124"/>
    </row>
    <row r="384" spans="1:45">
      <c r="A384" s="7">
        <v>5</v>
      </c>
      <c r="B384" s="114" t="str">
        <f>VLOOKUP(A384,'Overzicht locaties'!C:D,2,0)</f>
        <v>ROC Campusbaan</v>
      </c>
      <c r="C384" s="95" t="s">
        <v>935</v>
      </c>
      <c r="D384" s="6" t="s">
        <v>1480</v>
      </c>
      <c r="E384" s="6"/>
      <c r="F384" s="95" t="s">
        <v>1037</v>
      </c>
      <c r="G384" s="95" t="s">
        <v>294</v>
      </c>
      <c r="H384" s="95">
        <v>6</v>
      </c>
      <c r="I384" s="115" t="str">
        <f t="shared" si="15"/>
        <v>Leslokalen theorie</v>
      </c>
      <c r="J384" s="95" t="s">
        <v>1578</v>
      </c>
      <c r="K384" s="116">
        <v>3</v>
      </c>
      <c r="L384" s="115" t="str">
        <f t="shared" si="44"/>
        <v>Harde vloer zonder polymeer beschermlaag, met behandeling</v>
      </c>
      <c r="M384" s="118">
        <v>49.9</v>
      </c>
      <c r="N384" s="117">
        <f t="shared" si="42"/>
        <v>49.9</v>
      </c>
      <c r="O384" s="149">
        <f t="shared" si="43"/>
        <v>0</v>
      </c>
      <c r="P384" s="119"/>
      <c r="Q384" s="95" t="s">
        <v>87</v>
      </c>
      <c r="R384" s="95"/>
      <c r="S384" s="95"/>
      <c r="T384" s="95"/>
      <c r="U384" s="119"/>
      <c r="V384" s="114" t="str">
        <f t="shared" si="45"/>
        <v>Les</v>
      </c>
      <c r="W384" s="114" t="str">
        <f t="shared" si="46"/>
        <v>AQL 7%</v>
      </c>
      <c r="X384" s="119"/>
      <c r="Y384" s="101">
        <v>100</v>
      </c>
      <c r="Z384" s="119"/>
      <c r="AA384" s="117">
        <f>IF(H384="nio","_",(N384/Y384)*VLOOKUP(Q384,Aanpassing_frequenties,3,0))*VLOOKUP(Q384,Aanpassing_frequenties,4,0)</f>
        <v>102.295</v>
      </c>
      <c r="AB384" s="120">
        <f t="shared" si="47"/>
        <v>0</v>
      </c>
      <c r="AC384" s="119"/>
      <c r="AD384" s="117" t="str">
        <f t="shared" si="48"/>
        <v>_</v>
      </c>
      <c r="AE384" s="120" t="str">
        <f t="shared" si="49"/>
        <v>_</v>
      </c>
      <c r="AF384" s="119"/>
      <c r="AG384" s="117" t="str">
        <f t="shared" si="50"/>
        <v>_</v>
      </c>
      <c r="AH384" s="120" t="str">
        <f t="shared" si="51"/>
        <v>_</v>
      </c>
      <c r="AI384" s="119"/>
      <c r="AJ384" s="117" t="str">
        <f t="shared" si="52"/>
        <v>_</v>
      </c>
      <c r="AK384" s="120" t="str">
        <f t="shared" si="53"/>
        <v>_</v>
      </c>
      <c r="AL384" s="119"/>
      <c r="AM384" s="117">
        <f t="shared" si="54"/>
        <v>102.295</v>
      </c>
      <c r="AN384" s="120">
        <f t="shared" si="55"/>
        <v>0</v>
      </c>
      <c r="AO384" s="119"/>
      <c r="AS384" s="124"/>
    </row>
    <row r="385" spans="1:45">
      <c r="A385" s="7">
        <v>5</v>
      </c>
      <c r="B385" s="114" t="str">
        <f>VLOOKUP(A385,'Overzicht locaties'!C:D,2,0)</f>
        <v>ROC Campusbaan</v>
      </c>
      <c r="C385" s="95" t="s">
        <v>935</v>
      </c>
      <c r="D385" s="6" t="s">
        <v>1481</v>
      </c>
      <c r="E385" s="6"/>
      <c r="F385" s="95" t="s">
        <v>1037</v>
      </c>
      <c r="G385" s="95" t="s">
        <v>294</v>
      </c>
      <c r="H385" s="95">
        <v>6</v>
      </c>
      <c r="I385" s="115" t="str">
        <f t="shared" si="15"/>
        <v>Leslokalen theorie</v>
      </c>
      <c r="J385" s="95" t="s">
        <v>1578</v>
      </c>
      <c r="K385" s="116">
        <v>3</v>
      </c>
      <c r="L385" s="115" t="str">
        <f t="shared" si="44"/>
        <v>Harde vloer zonder polymeer beschermlaag, met behandeling</v>
      </c>
      <c r="M385" s="118">
        <v>49.9</v>
      </c>
      <c r="N385" s="117">
        <f t="shared" si="42"/>
        <v>49.9</v>
      </c>
      <c r="O385" s="149">
        <f t="shared" si="43"/>
        <v>0</v>
      </c>
      <c r="P385" s="119"/>
      <c r="Q385" s="95" t="s">
        <v>87</v>
      </c>
      <c r="R385" s="95"/>
      <c r="S385" s="95"/>
      <c r="T385" s="95"/>
      <c r="U385" s="119"/>
      <c r="V385" s="114" t="str">
        <f t="shared" si="45"/>
        <v>Les</v>
      </c>
      <c r="W385" s="114" t="str">
        <f t="shared" si="46"/>
        <v>AQL 7%</v>
      </c>
      <c r="X385" s="119"/>
      <c r="Y385" s="101">
        <v>100</v>
      </c>
      <c r="Z385" s="119"/>
      <c r="AA385" s="117">
        <f>IF(H385="nio","_",(N385/Y385)*VLOOKUP(Q385,Aanpassing_frequenties,3,0))*VLOOKUP(Q385,Aanpassing_frequenties,4,0)</f>
        <v>102.295</v>
      </c>
      <c r="AB385" s="120">
        <f t="shared" si="47"/>
        <v>0</v>
      </c>
      <c r="AC385" s="119"/>
      <c r="AD385" s="117" t="str">
        <f t="shared" si="48"/>
        <v>_</v>
      </c>
      <c r="AE385" s="120" t="str">
        <f t="shared" si="49"/>
        <v>_</v>
      </c>
      <c r="AF385" s="119"/>
      <c r="AG385" s="117" t="str">
        <f t="shared" si="50"/>
        <v>_</v>
      </c>
      <c r="AH385" s="120" t="str">
        <f t="shared" si="51"/>
        <v>_</v>
      </c>
      <c r="AI385" s="119"/>
      <c r="AJ385" s="117" t="str">
        <f t="shared" si="52"/>
        <v>_</v>
      </c>
      <c r="AK385" s="120" t="str">
        <f t="shared" si="53"/>
        <v>_</v>
      </c>
      <c r="AL385" s="119"/>
      <c r="AM385" s="117">
        <f t="shared" si="54"/>
        <v>102.295</v>
      </c>
      <c r="AN385" s="120">
        <f t="shared" si="55"/>
        <v>0</v>
      </c>
      <c r="AO385" s="119"/>
      <c r="AS385" s="124"/>
    </row>
    <row r="386" spans="1:45">
      <c r="A386" s="7">
        <v>5</v>
      </c>
      <c r="B386" s="114" t="str">
        <f>VLOOKUP(A386,'Overzicht locaties'!C:D,2,0)</f>
        <v>ROC Campusbaan</v>
      </c>
      <c r="C386" s="95" t="s">
        <v>935</v>
      </c>
      <c r="D386" s="6" t="s">
        <v>1482</v>
      </c>
      <c r="E386" s="6"/>
      <c r="F386" s="95" t="s">
        <v>1037</v>
      </c>
      <c r="G386" s="95" t="s">
        <v>294</v>
      </c>
      <c r="H386" s="95">
        <v>6</v>
      </c>
      <c r="I386" s="115" t="str">
        <f t="shared" si="15"/>
        <v>Leslokalen theorie</v>
      </c>
      <c r="J386" s="95" t="s">
        <v>1578</v>
      </c>
      <c r="K386" s="116">
        <v>3</v>
      </c>
      <c r="L386" s="115" t="str">
        <f t="shared" si="44"/>
        <v>Harde vloer zonder polymeer beschermlaag, met behandeling</v>
      </c>
      <c r="M386" s="118">
        <v>49.9</v>
      </c>
      <c r="N386" s="117">
        <f t="shared" si="42"/>
        <v>49.9</v>
      </c>
      <c r="O386" s="149">
        <f t="shared" si="43"/>
        <v>0</v>
      </c>
      <c r="P386" s="119"/>
      <c r="Q386" s="95" t="s">
        <v>87</v>
      </c>
      <c r="R386" s="95"/>
      <c r="S386" s="95"/>
      <c r="T386" s="95"/>
      <c r="U386" s="119"/>
      <c r="V386" s="114" t="str">
        <f t="shared" si="45"/>
        <v>Les</v>
      </c>
      <c r="W386" s="114" t="str">
        <f t="shared" si="46"/>
        <v>AQL 7%</v>
      </c>
      <c r="X386" s="119"/>
      <c r="Y386" s="101">
        <v>100</v>
      </c>
      <c r="Z386" s="119"/>
      <c r="AA386" s="117">
        <f>IF(H386="nio","_",(N386/Y386)*VLOOKUP(Q386,Aanpassing_frequenties,3,0))*VLOOKUP(Q386,Aanpassing_frequenties,4,0)</f>
        <v>102.295</v>
      </c>
      <c r="AB386" s="120">
        <f t="shared" si="47"/>
        <v>0</v>
      </c>
      <c r="AC386" s="119"/>
      <c r="AD386" s="117" t="str">
        <f t="shared" si="48"/>
        <v>_</v>
      </c>
      <c r="AE386" s="120" t="str">
        <f t="shared" si="49"/>
        <v>_</v>
      </c>
      <c r="AF386" s="119"/>
      <c r="AG386" s="117" t="str">
        <f t="shared" si="50"/>
        <v>_</v>
      </c>
      <c r="AH386" s="120" t="str">
        <f t="shared" si="51"/>
        <v>_</v>
      </c>
      <c r="AI386" s="119"/>
      <c r="AJ386" s="117" t="str">
        <f t="shared" si="52"/>
        <v>_</v>
      </c>
      <c r="AK386" s="120" t="str">
        <f t="shared" si="53"/>
        <v>_</v>
      </c>
      <c r="AL386" s="119"/>
      <c r="AM386" s="117">
        <f t="shared" si="54"/>
        <v>102.295</v>
      </c>
      <c r="AN386" s="120">
        <f t="shared" si="55"/>
        <v>0</v>
      </c>
      <c r="AO386" s="119"/>
      <c r="AS386" s="124"/>
    </row>
    <row r="387" spans="1:45">
      <c r="A387" s="7">
        <v>5</v>
      </c>
      <c r="B387" s="114" t="str">
        <f>VLOOKUP(A387,'Overzicht locaties'!C:D,2,0)</f>
        <v>ROC Campusbaan</v>
      </c>
      <c r="C387" s="95" t="s">
        <v>935</v>
      </c>
      <c r="D387" s="6" t="s">
        <v>1483</v>
      </c>
      <c r="E387" s="6"/>
      <c r="F387" s="95" t="s">
        <v>1094</v>
      </c>
      <c r="G387" s="95" t="s">
        <v>294</v>
      </c>
      <c r="H387" s="95">
        <v>1</v>
      </c>
      <c r="I387" s="115" t="str">
        <f t="shared" si="15"/>
        <v xml:space="preserve">Kantoorruimte / vergaderruimte </v>
      </c>
      <c r="J387" s="95" t="s">
        <v>1577</v>
      </c>
      <c r="K387" s="116">
        <v>3</v>
      </c>
      <c r="L387" s="115" t="str">
        <f t="shared" si="44"/>
        <v>Harde vloer zonder polymeer beschermlaag, met behandeling</v>
      </c>
      <c r="M387" s="118">
        <v>41.7</v>
      </c>
      <c r="N387" s="117">
        <f t="shared" si="42"/>
        <v>41.7</v>
      </c>
      <c r="O387" s="149">
        <f t="shared" si="43"/>
        <v>0</v>
      </c>
      <c r="P387" s="119"/>
      <c r="Q387" s="95" t="s">
        <v>87</v>
      </c>
      <c r="R387" s="95"/>
      <c r="S387" s="95"/>
      <c r="T387" s="95"/>
      <c r="U387" s="119"/>
      <c r="V387" s="114" t="str">
        <f t="shared" si="45"/>
        <v>Bureau</v>
      </c>
      <c r="W387" s="114" t="str">
        <f t="shared" si="46"/>
        <v>AQL 7%</v>
      </c>
      <c r="X387" s="119"/>
      <c r="Y387" s="101">
        <v>100</v>
      </c>
      <c r="Z387" s="119"/>
      <c r="AA387" s="117">
        <f>IF(H387="nio","_",(N387/Y387)*VLOOKUP(Q387,Aanpassing_frequenties,3,0))*VLOOKUP(Q387,Aanpassing_frequenties,4,0)</f>
        <v>85.485000000000014</v>
      </c>
      <c r="AB387" s="120">
        <f t="shared" si="47"/>
        <v>0</v>
      </c>
      <c r="AC387" s="119"/>
      <c r="AD387" s="117" t="str">
        <f t="shared" si="48"/>
        <v>_</v>
      </c>
      <c r="AE387" s="120" t="str">
        <f t="shared" si="49"/>
        <v>_</v>
      </c>
      <c r="AF387" s="119"/>
      <c r="AG387" s="117" t="str">
        <f t="shared" si="50"/>
        <v>_</v>
      </c>
      <c r="AH387" s="120" t="str">
        <f t="shared" si="51"/>
        <v>_</v>
      </c>
      <c r="AI387" s="119"/>
      <c r="AJ387" s="117" t="str">
        <f t="shared" si="52"/>
        <v>_</v>
      </c>
      <c r="AK387" s="120" t="str">
        <f t="shared" si="53"/>
        <v>_</v>
      </c>
      <c r="AL387" s="119"/>
      <c r="AM387" s="117">
        <f t="shared" si="54"/>
        <v>85.485000000000014</v>
      </c>
      <c r="AN387" s="120">
        <f t="shared" si="55"/>
        <v>0</v>
      </c>
      <c r="AO387" s="119"/>
      <c r="AS387" s="124"/>
    </row>
    <row r="388" spans="1:45">
      <c r="A388" s="7">
        <v>5</v>
      </c>
      <c r="B388" s="114" t="str">
        <f>VLOOKUP(A388,'Overzicht locaties'!C:D,2,0)</f>
        <v>ROC Campusbaan</v>
      </c>
      <c r="C388" s="95" t="s">
        <v>935</v>
      </c>
      <c r="D388" s="6" t="s">
        <v>1484</v>
      </c>
      <c r="E388" s="6"/>
      <c r="F388" s="95" t="s">
        <v>190</v>
      </c>
      <c r="G388" s="95" t="s">
        <v>293</v>
      </c>
      <c r="H388" s="95">
        <v>5</v>
      </c>
      <c r="I388" s="115" t="str">
        <f t="shared" si="15"/>
        <v>Pantry / keuken / koffie / restaurant</v>
      </c>
      <c r="J388" s="95" t="s">
        <v>1577</v>
      </c>
      <c r="K388" s="116">
        <v>3</v>
      </c>
      <c r="L388" s="115" t="str">
        <f t="shared" si="44"/>
        <v>Harde vloer zonder polymeer beschermlaag, met behandeling</v>
      </c>
      <c r="M388" s="118">
        <v>105.6</v>
      </c>
      <c r="N388" s="117">
        <f t="shared" si="42"/>
        <v>105.6</v>
      </c>
      <c r="O388" s="149">
        <f t="shared" si="43"/>
        <v>0</v>
      </c>
      <c r="P388" s="119"/>
      <c r="Q388" s="95" t="s">
        <v>87</v>
      </c>
      <c r="R388" s="95"/>
      <c r="S388" s="95"/>
      <c r="T388" s="95"/>
      <c r="U388" s="119"/>
      <c r="V388" s="114" t="str">
        <f t="shared" si="45"/>
        <v>Verkeer</v>
      </c>
      <c r="W388" s="114" t="str">
        <f t="shared" si="46"/>
        <v>AQL 7%</v>
      </c>
      <c r="X388" s="119"/>
      <c r="Y388" s="101">
        <v>100</v>
      </c>
      <c r="Z388" s="119"/>
      <c r="AA388" s="117">
        <f>IF(H388="nio","_",(N388/Y388)*VLOOKUP(Q388,Aanpassing_frequenties,3,0))*VLOOKUP(Q388,Aanpassing_frequenties,4,0)</f>
        <v>216.48000000000002</v>
      </c>
      <c r="AB388" s="120">
        <f t="shared" si="47"/>
        <v>0</v>
      </c>
      <c r="AC388" s="119"/>
      <c r="AD388" s="117" t="str">
        <f t="shared" si="48"/>
        <v>_</v>
      </c>
      <c r="AE388" s="120" t="str">
        <f t="shared" si="49"/>
        <v>_</v>
      </c>
      <c r="AF388" s="119"/>
      <c r="AG388" s="117" t="str">
        <f t="shared" si="50"/>
        <v>_</v>
      </c>
      <c r="AH388" s="120" t="str">
        <f t="shared" si="51"/>
        <v>_</v>
      </c>
      <c r="AI388" s="119"/>
      <c r="AJ388" s="117" t="str">
        <f t="shared" si="52"/>
        <v>_</v>
      </c>
      <c r="AK388" s="120" t="str">
        <f t="shared" si="53"/>
        <v>_</v>
      </c>
      <c r="AL388" s="119"/>
      <c r="AM388" s="117">
        <f t="shared" si="54"/>
        <v>216.48000000000002</v>
      </c>
      <c r="AN388" s="120">
        <f t="shared" si="55"/>
        <v>0</v>
      </c>
      <c r="AO388" s="119"/>
      <c r="AS388" s="124"/>
    </row>
    <row r="389" spans="1:45">
      <c r="A389" s="7">
        <v>5</v>
      </c>
      <c r="B389" s="114" t="str">
        <f>VLOOKUP(A389,'Overzicht locaties'!C:D,2,0)</f>
        <v>ROC Campusbaan</v>
      </c>
      <c r="C389" s="95" t="s">
        <v>935</v>
      </c>
      <c r="D389" s="6" t="s">
        <v>1485</v>
      </c>
      <c r="E389" s="6"/>
      <c r="F389" s="95" t="s">
        <v>1039</v>
      </c>
      <c r="G389" s="95" t="s">
        <v>294</v>
      </c>
      <c r="H389" s="95">
        <v>6</v>
      </c>
      <c r="I389" s="115" t="str">
        <f t="shared" si="15"/>
        <v>Leslokalen theorie</v>
      </c>
      <c r="J389" s="95" t="s">
        <v>1577</v>
      </c>
      <c r="K389" s="116">
        <v>3</v>
      </c>
      <c r="L389" s="115" t="str">
        <f t="shared" si="44"/>
        <v>Harde vloer zonder polymeer beschermlaag, met behandeling</v>
      </c>
      <c r="M389" s="118">
        <v>10.6</v>
      </c>
      <c r="N389" s="117">
        <f t="shared" si="42"/>
        <v>10.6</v>
      </c>
      <c r="O389" s="149">
        <f t="shared" si="43"/>
        <v>0</v>
      </c>
      <c r="P389" s="119"/>
      <c r="Q389" s="95" t="s">
        <v>87</v>
      </c>
      <c r="R389" s="95"/>
      <c r="S389" s="95"/>
      <c r="T389" s="95"/>
      <c r="U389" s="119"/>
      <c r="V389" s="114" t="str">
        <f t="shared" si="45"/>
        <v>Les</v>
      </c>
      <c r="W389" s="114" t="str">
        <f t="shared" si="46"/>
        <v>AQL 7%</v>
      </c>
      <c r="X389" s="119"/>
      <c r="Y389" s="101">
        <v>100</v>
      </c>
      <c r="Z389" s="119"/>
      <c r="AA389" s="117">
        <f>IF(H389="nio","_",(N389/Y389)*VLOOKUP(Q389,Aanpassing_frequenties,3,0))*VLOOKUP(Q389,Aanpassing_frequenties,4,0)</f>
        <v>21.73</v>
      </c>
      <c r="AB389" s="120">
        <f t="shared" si="47"/>
        <v>0</v>
      </c>
      <c r="AC389" s="119"/>
      <c r="AD389" s="117" t="str">
        <f t="shared" si="48"/>
        <v>_</v>
      </c>
      <c r="AE389" s="120" t="str">
        <f t="shared" si="49"/>
        <v>_</v>
      </c>
      <c r="AF389" s="119"/>
      <c r="AG389" s="117" t="str">
        <f t="shared" si="50"/>
        <v>_</v>
      </c>
      <c r="AH389" s="120" t="str">
        <f t="shared" si="51"/>
        <v>_</v>
      </c>
      <c r="AI389" s="119"/>
      <c r="AJ389" s="117" t="str">
        <f t="shared" si="52"/>
        <v>_</v>
      </c>
      <c r="AK389" s="120" t="str">
        <f t="shared" si="53"/>
        <v>_</v>
      </c>
      <c r="AL389" s="119"/>
      <c r="AM389" s="117">
        <f t="shared" si="54"/>
        <v>21.73</v>
      </c>
      <c r="AN389" s="120">
        <f t="shared" si="55"/>
        <v>0</v>
      </c>
      <c r="AO389" s="119"/>
      <c r="AS389" s="124"/>
    </row>
    <row r="390" spans="1:45">
      <c r="A390" s="7">
        <v>5</v>
      </c>
      <c r="B390" s="114" t="str">
        <f>VLOOKUP(A390,'Overzicht locaties'!C:D,2,0)</f>
        <v>ROC Campusbaan</v>
      </c>
      <c r="C390" s="95" t="s">
        <v>935</v>
      </c>
      <c r="D390" s="6" t="s">
        <v>1486</v>
      </c>
      <c r="E390" s="6"/>
      <c r="F390" s="95" t="s">
        <v>1067</v>
      </c>
      <c r="G390" s="95" t="s">
        <v>294</v>
      </c>
      <c r="H390" s="95">
        <v>7</v>
      </c>
      <c r="I390" s="115" t="str">
        <f t="shared" si="15"/>
        <v>Leslokalen praktijk</v>
      </c>
      <c r="J390" s="95" t="s">
        <v>1577</v>
      </c>
      <c r="K390" s="116">
        <v>3</v>
      </c>
      <c r="L390" s="115" t="str">
        <f t="shared" si="44"/>
        <v>Harde vloer zonder polymeer beschermlaag, met behandeling</v>
      </c>
      <c r="M390" s="118">
        <v>116.2</v>
      </c>
      <c r="N390" s="117">
        <f t="shared" si="42"/>
        <v>116.2</v>
      </c>
      <c r="O390" s="149">
        <f t="shared" si="43"/>
        <v>0</v>
      </c>
      <c r="P390" s="119"/>
      <c r="Q390" s="95" t="s">
        <v>95</v>
      </c>
      <c r="R390" s="95"/>
      <c r="S390" s="95"/>
      <c r="T390" s="95"/>
      <c r="U390" s="119"/>
      <c r="V390" s="114" t="str">
        <f t="shared" si="45"/>
        <v>Les</v>
      </c>
      <c r="W390" s="114" t="str">
        <f t="shared" si="46"/>
        <v>AQL 7%</v>
      </c>
      <c r="X390" s="119"/>
      <c r="Y390" s="101">
        <v>100</v>
      </c>
      <c r="Z390" s="119"/>
      <c r="AA390" s="117">
        <f>IF(H390="nio","_",(N390/Y390)*VLOOKUP(Q390,Aanpassing_frequenties,3,0))*VLOOKUP(Q390,Aanpassing_frequenties,4,0)</f>
        <v>47.641999999999996</v>
      </c>
      <c r="AB390" s="120">
        <f t="shared" si="47"/>
        <v>0</v>
      </c>
      <c r="AC390" s="119"/>
      <c r="AD390" s="117" t="str">
        <f t="shared" si="48"/>
        <v>_</v>
      </c>
      <c r="AE390" s="120" t="str">
        <f t="shared" si="49"/>
        <v>_</v>
      </c>
      <c r="AF390" s="119"/>
      <c r="AG390" s="117" t="str">
        <f t="shared" si="50"/>
        <v>_</v>
      </c>
      <c r="AH390" s="120" t="str">
        <f t="shared" si="51"/>
        <v>_</v>
      </c>
      <c r="AI390" s="119"/>
      <c r="AJ390" s="117" t="str">
        <f t="shared" si="52"/>
        <v>_</v>
      </c>
      <c r="AK390" s="120" t="str">
        <f t="shared" si="53"/>
        <v>_</v>
      </c>
      <c r="AL390" s="119"/>
      <c r="AM390" s="117">
        <f t="shared" si="54"/>
        <v>47.641999999999996</v>
      </c>
      <c r="AN390" s="120">
        <f t="shared" si="55"/>
        <v>0</v>
      </c>
      <c r="AO390" s="119"/>
      <c r="AS390" s="124"/>
    </row>
    <row r="391" spans="1:45">
      <c r="A391" s="7">
        <v>5</v>
      </c>
      <c r="B391" s="114" t="str">
        <f>VLOOKUP(A391,'Overzicht locaties'!C:D,2,0)</f>
        <v>ROC Campusbaan</v>
      </c>
      <c r="C391" s="95" t="s">
        <v>935</v>
      </c>
      <c r="D391" s="6" t="s">
        <v>1487</v>
      </c>
      <c r="E391" s="6"/>
      <c r="F391" s="95" t="s">
        <v>189</v>
      </c>
      <c r="G391" s="95" t="s">
        <v>293</v>
      </c>
      <c r="H391" s="95">
        <v>3</v>
      </c>
      <c r="I391" s="115" t="str">
        <f t="shared" si="15"/>
        <v>Verkeersruimte / Garderobe / Wachtruimte</v>
      </c>
      <c r="J391" s="95" t="s">
        <v>1578</v>
      </c>
      <c r="K391" s="116">
        <v>3</v>
      </c>
      <c r="L391" s="115" t="str">
        <f t="shared" si="44"/>
        <v>Harde vloer zonder polymeer beschermlaag, met behandeling</v>
      </c>
      <c r="M391" s="118">
        <v>108</v>
      </c>
      <c r="N391" s="117">
        <f t="shared" si="42"/>
        <v>108</v>
      </c>
      <c r="O391" s="149">
        <f t="shared" si="43"/>
        <v>0</v>
      </c>
      <c r="P391" s="119"/>
      <c r="Q391" s="95" t="s">
        <v>87</v>
      </c>
      <c r="R391" s="95"/>
      <c r="S391" s="95"/>
      <c r="T391" s="95"/>
      <c r="U391" s="119"/>
      <c r="V391" s="114" t="str">
        <f t="shared" si="45"/>
        <v>Verkeer</v>
      </c>
      <c r="W391" s="114" t="str">
        <f t="shared" si="46"/>
        <v>AQL 7%</v>
      </c>
      <c r="X391" s="119"/>
      <c r="Y391" s="101">
        <v>100</v>
      </c>
      <c r="Z391" s="119"/>
      <c r="AA391" s="117">
        <f>IF(H391="nio","_",(N391/Y391)*VLOOKUP(Q391,Aanpassing_frequenties,3,0))*VLOOKUP(Q391,Aanpassing_frequenties,4,0)</f>
        <v>221.4</v>
      </c>
      <c r="AB391" s="120">
        <f t="shared" si="47"/>
        <v>0</v>
      </c>
      <c r="AC391" s="119"/>
      <c r="AD391" s="117" t="str">
        <f t="shared" si="48"/>
        <v>_</v>
      </c>
      <c r="AE391" s="120" t="str">
        <f t="shared" si="49"/>
        <v>_</v>
      </c>
      <c r="AF391" s="119"/>
      <c r="AG391" s="117" t="str">
        <f t="shared" si="50"/>
        <v>_</v>
      </c>
      <c r="AH391" s="120" t="str">
        <f t="shared" si="51"/>
        <v>_</v>
      </c>
      <c r="AI391" s="119"/>
      <c r="AJ391" s="117" t="str">
        <f t="shared" si="52"/>
        <v>_</v>
      </c>
      <c r="AK391" s="120" t="str">
        <f t="shared" si="53"/>
        <v>_</v>
      </c>
      <c r="AL391" s="119"/>
      <c r="AM391" s="117">
        <f t="shared" si="54"/>
        <v>221.4</v>
      </c>
      <c r="AN391" s="120">
        <f t="shared" si="55"/>
        <v>0</v>
      </c>
      <c r="AO391" s="119"/>
      <c r="AS391" s="124"/>
    </row>
    <row r="392" spans="1:45">
      <c r="A392" s="7">
        <v>5</v>
      </c>
      <c r="B392" s="114" t="str">
        <f>VLOOKUP(A392,'Overzicht locaties'!C:D,2,0)</f>
        <v>ROC Campusbaan</v>
      </c>
      <c r="C392" s="95" t="s">
        <v>935</v>
      </c>
      <c r="D392" s="6" t="s">
        <v>1488</v>
      </c>
      <c r="E392" s="6"/>
      <c r="F392" s="95" t="s">
        <v>1055</v>
      </c>
      <c r="G392" s="95" t="s">
        <v>293</v>
      </c>
      <c r="H392" s="95">
        <v>3</v>
      </c>
      <c r="I392" s="115" t="str">
        <f t="shared" si="15"/>
        <v>Verkeersruimte / Garderobe / Wachtruimte</v>
      </c>
      <c r="J392" s="95" t="s">
        <v>1578</v>
      </c>
      <c r="K392" s="116">
        <v>3</v>
      </c>
      <c r="L392" s="115" t="str">
        <f t="shared" si="44"/>
        <v>Harde vloer zonder polymeer beschermlaag, met behandeling</v>
      </c>
      <c r="M392" s="118">
        <v>46</v>
      </c>
      <c r="N392" s="117">
        <f t="shared" si="42"/>
        <v>46</v>
      </c>
      <c r="O392" s="149">
        <f t="shared" si="43"/>
        <v>0</v>
      </c>
      <c r="P392" s="119"/>
      <c r="Q392" s="95" t="s">
        <v>87</v>
      </c>
      <c r="R392" s="95"/>
      <c r="S392" s="95"/>
      <c r="T392" s="95"/>
      <c r="U392" s="119"/>
      <c r="V392" s="114" t="str">
        <f t="shared" si="45"/>
        <v>Verkeer</v>
      </c>
      <c r="W392" s="114" t="str">
        <f t="shared" si="46"/>
        <v>AQL 7%</v>
      </c>
      <c r="X392" s="119"/>
      <c r="Y392" s="101">
        <v>100</v>
      </c>
      <c r="Z392" s="119"/>
      <c r="AA392" s="117">
        <f>IF(H392="nio","_",(N392/Y392)*VLOOKUP(Q392,Aanpassing_frequenties,3,0))*VLOOKUP(Q392,Aanpassing_frequenties,4,0)</f>
        <v>94.3</v>
      </c>
      <c r="AB392" s="120">
        <f t="shared" si="47"/>
        <v>0</v>
      </c>
      <c r="AC392" s="119"/>
      <c r="AD392" s="117" t="str">
        <f t="shared" si="48"/>
        <v>_</v>
      </c>
      <c r="AE392" s="120" t="str">
        <f t="shared" si="49"/>
        <v>_</v>
      </c>
      <c r="AF392" s="119"/>
      <c r="AG392" s="117" t="str">
        <f t="shared" si="50"/>
        <v>_</v>
      </c>
      <c r="AH392" s="120" t="str">
        <f t="shared" si="51"/>
        <v>_</v>
      </c>
      <c r="AI392" s="119"/>
      <c r="AJ392" s="117" t="str">
        <f t="shared" si="52"/>
        <v>_</v>
      </c>
      <c r="AK392" s="120" t="str">
        <f t="shared" si="53"/>
        <v>_</v>
      </c>
      <c r="AL392" s="119"/>
      <c r="AM392" s="117">
        <f t="shared" si="54"/>
        <v>94.3</v>
      </c>
      <c r="AN392" s="120">
        <f t="shared" si="55"/>
        <v>0</v>
      </c>
      <c r="AO392" s="119"/>
      <c r="AS392" s="124"/>
    </row>
    <row r="393" spans="1:45">
      <c r="A393" s="7">
        <v>5</v>
      </c>
      <c r="B393" s="114" t="str">
        <f>VLOOKUP(A393,'Overzicht locaties'!C:D,2,0)</f>
        <v>ROC Campusbaan</v>
      </c>
      <c r="C393" s="95" t="s">
        <v>935</v>
      </c>
      <c r="D393" s="6"/>
      <c r="E393" s="6"/>
      <c r="F393" s="95" t="s">
        <v>1095</v>
      </c>
      <c r="G393" s="95" t="s">
        <v>293</v>
      </c>
      <c r="H393" s="95">
        <v>5</v>
      </c>
      <c r="I393" s="115" t="str">
        <f t="shared" si="15"/>
        <v>Pantry / keuken / koffie / restaurant</v>
      </c>
      <c r="J393" s="95" t="s">
        <v>1578</v>
      </c>
      <c r="K393" s="116">
        <v>3</v>
      </c>
      <c r="L393" s="115" t="str">
        <f t="shared" si="44"/>
        <v>Harde vloer zonder polymeer beschermlaag, met behandeling</v>
      </c>
      <c r="M393" s="118">
        <v>32</v>
      </c>
      <c r="N393" s="117">
        <f t="shared" si="42"/>
        <v>32</v>
      </c>
      <c r="O393" s="149">
        <f t="shared" si="43"/>
        <v>0</v>
      </c>
      <c r="P393" s="119"/>
      <c r="Q393" s="95" t="s">
        <v>87</v>
      </c>
      <c r="R393" s="95"/>
      <c r="S393" s="95"/>
      <c r="T393" s="95"/>
      <c r="U393" s="119"/>
      <c r="V393" s="114" t="str">
        <f t="shared" si="45"/>
        <v>Verkeer</v>
      </c>
      <c r="W393" s="114" t="str">
        <f t="shared" si="46"/>
        <v>AQL 7%</v>
      </c>
      <c r="X393" s="119"/>
      <c r="Y393" s="101">
        <v>100</v>
      </c>
      <c r="Z393" s="119"/>
      <c r="AA393" s="117">
        <f>IF(H393="nio","_",(N393/Y393)*VLOOKUP(Q393,Aanpassing_frequenties,3,0))*VLOOKUP(Q393,Aanpassing_frequenties,4,0)</f>
        <v>65.599999999999994</v>
      </c>
      <c r="AB393" s="120">
        <f t="shared" si="47"/>
        <v>0</v>
      </c>
      <c r="AC393" s="119"/>
      <c r="AD393" s="117" t="str">
        <f t="shared" si="48"/>
        <v>_</v>
      </c>
      <c r="AE393" s="120" t="str">
        <f t="shared" si="49"/>
        <v>_</v>
      </c>
      <c r="AF393" s="119"/>
      <c r="AG393" s="117" t="str">
        <f t="shared" si="50"/>
        <v>_</v>
      </c>
      <c r="AH393" s="120" t="str">
        <f t="shared" si="51"/>
        <v>_</v>
      </c>
      <c r="AI393" s="119"/>
      <c r="AJ393" s="117" t="str">
        <f t="shared" si="52"/>
        <v>_</v>
      </c>
      <c r="AK393" s="120" t="str">
        <f t="shared" si="53"/>
        <v>_</v>
      </c>
      <c r="AL393" s="119"/>
      <c r="AM393" s="117">
        <f t="shared" si="54"/>
        <v>65.599999999999994</v>
      </c>
      <c r="AN393" s="120">
        <f t="shared" si="55"/>
        <v>0</v>
      </c>
      <c r="AO393" s="119"/>
      <c r="AS393" s="124"/>
    </row>
    <row r="394" spans="1:45">
      <c r="A394" s="7">
        <v>5</v>
      </c>
      <c r="B394" s="114" t="str">
        <f>VLOOKUP(A394,'Overzicht locaties'!C:D,2,0)</f>
        <v>ROC Campusbaan</v>
      </c>
      <c r="C394" s="95" t="s">
        <v>935</v>
      </c>
      <c r="D394" s="6" t="s">
        <v>1489</v>
      </c>
      <c r="E394" s="6"/>
      <c r="F394" s="95" t="s">
        <v>1096</v>
      </c>
      <c r="G394" s="95" t="s">
        <v>294</v>
      </c>
      <c r="H394" s="95">
        <v>7</v>
      </c>
      <c r="I394" s="115" t="str">
        <f t="shared" si="15"/>
        <v>Leslokalen praktijk</v>
      </c>
      <c r="J394" s="95" t="s">
        <v>1578</v>
      </c>
      <c r="K394" s="116">
        <v>3</v>
      </c>
      <c r="L394" s="115" t="str">
        <f t="shared" si="44"/>
        <v>Harde vloer zonder polymeer beschermlaag, met behandeling</v>
      </c>
      <c r="M394" s="118">
        <v>60.7</v>
      </c>
      <c r="N394" s="117">
        <f t="shared" si="42"/>
        <v>60.7</v>
      </c>
      <c r="O394" s="149">
        <f t="shared" si="43"/>
        <v>0</v>
      </c>
      <c r="P394" s="119"/>
      <c r="Q394" s="95" t="s">
        <v>95</v>
      </c>
      <c r="R394" s="95"/>
      <c r="S394" s="95"/>
      <c r="T394" s="95"/>
      <c r="U394" s="119"/>
      <c r="V394" s="114" t="str">
        <f t="shared" si="45"/>
        <v>Les</v>
      </c>
      <c r="W394" s="114" t="str">
        <f t="shared" si="46"/>
        <v>AQL 7%</v>
      </c>
      <c r="X394" s="119"/>
      <c r="Y394" s="101">
        <v>100</v>
      </c>
      <c r="Z394" s="119"/>
      <c r="AA394" s="117">
        <f>IF(H394="nio","_",(N394/Y394)*VLOOKUP(Q394,Aanpassing_frequenties,3,0))*VLOOKUP(Q394,Aanpassing_frequenties,4,0)</f>
        <v>24.887</v>
      </c>
      <c r="AB394" s="120">
        <f t="shared" si="47"/>
        <v>0</v>
      </c>
      <c r="AC394" s="119"/>
      <c r="AD394" s="117" t="str">
        <f t="shared" si="48"/>
        <v>_</v>
      </c>
      <c r="AE394" s="120" t="str">
        <f t="shared" si="49"/>
        <v>_</v>
      </c>
      <c r="AF394" s="119"/>
      <c r="AG394" s="117" t="str">
        <f t="shared" si="50"/>
        <v>_</v>
      </c>
      <c r="AH394" s="120" t="str">
        <f t="shared" si="51"/>
        <v>_</v>
      </c>
      <c r="AI394" s="119"/>
      <c r="AJ394" s="117" t="str">
        <f t="shared" si="52"/>
        <v>_</v>
      </c>
      <c r="AK394" s="120" t="str">
        <f t="shared" si="53"/>
        <v>_</v>
      </c>
      <c r="AL394" s="119"/>
      <c r="AM394" s="117">
        <f t="shared" si="54"/>
        <v>24.887</v>
      </c>
      <c r="AN394" s="120">
        <f t="shared" si="55"/>
        <v>0</v>
      </c>
      <c r="AO394" s="119"/>
      <c r="AS394" s="124"/>
    </row>
    <row r="395" spans="1:45">
      <c r="A395" s="7">
        <v>5</v>
      </c>
      <c r="B395" s="114" t="str">
        <f>VLOOKUP(A395,'Overzicht locaties'!C:D,2,0)</f>
        <v>ROC Campusbaan</v>
      </c>
      <c r="C395" s="95" t="s">
        <v>935</v>
      </c>
      <c r="D395" s="6" t="s">
        <v>1490</v>
      </c>
      <c r="E395" s="6"/>
      <c r="F395" s="95" t="s">
        <v>1097</v>
      </c>
      <c r="G395" s="95" t="s">
        <v>294</v>
      </c>
      <c r="H395" s="95">
        <v>7</v>
      </c>
      <c r="I395" s="115" t="str">
        <f t="shared" si="15"/>
        <v>Leslokalen praktijk</v>
      </c>
      <c r="J395" s="95" t="s">
        <v>1578</v>
      </c>
      <c r="K395" s="116">
        <v>3</v>
      </c>
      <c r="L395" s="115" t="str">
        <f t="shared" si="44"/>
        <v>Harde vloer zonder polymeer beschermlaag, met behandeling</v>
      </c>
      <c r="M395" s="118">
        <v>13.2</v>
      </c>
      <c r="N395" s="117">
        <f t="shared" si="42"/>
        <v>13.2</v>
      </c>
      <c r="O395" s="149">
        <f t="shared" si="43"/>
        <v>0</v>
      </c>
      <c r="P395" s="119"/>
      <c r="Q395" s="95" t="s">
        <v>95</v>
      </c>
      <c r="R395" s="95"/>
      <c r="S395" s="95"/>
      <c r="T395" s="95"/>
      <c r="U395" s="119"/>
      <c r="V395" s="114" t="str">
        <f t="shared" si="45"/>
        <v>Les</v>
      </c>
      <c r="W395" s="114" t="str">
        <f t="shared" si="46"/>
        <v>AQL 7%</v>
      </c>
      <c r="X395" s="119"/>
      <c r="Y395" s="101">
        <v>100</v>
      </c>
      <c r="Z395" s="119"/>
      <c r="AA395" s="117">
        <f>IF(H395="nio","_",(N395/Y395)*VLOOKUP(Q395,Aanpassing_frequenties,3,0))*VLOOKUP(Q395,Aanpassing_frequenties,4,0)</f>
        <v>5.4119999999999999</v>
      </c>
      <c r="AB395" s="120">
        <f t="shared" si="47"/>
        <v>0</v>
      </c>
      <c r="AC395" s="119"/>
      <c r="AD395" s="117" t="str">
        <f t="shared" si="48"/>
        <v>_</v>
      </c>
      <c r="AE395" s="120" t="str">
        <f t="shared" si="49"/>
        <v>_</v>
      </c>
      <c r="AF395" s="119"/>
      <c r="AG395" s="117" t="str">
        <f t="shared" si="50"/>
        <v>_</v>
      </c>
      <c r="AH395" s="120" t="str">
        <f t="shared" si="51"/>
        <v>_</v>
      </c>
      <c r="AI395" s="119"/>
      <c r="AJ395" s="117" t="str">
        <f t="shared" si="52"/>
        <v>_</v>
      </c>
      <c r="AK395" s="120" t="str">
        <f t="shared" si="53"/>
        <v>_</v>
      </c>
      <c r="AL395" s="119"/>
      <c r="AM395" s="117">
        <f t="shared" si="54"/>
        <v>5.4119999999999999</v>
      </c>
      <c r="AN395" s="120">
        <f t="shared" si="55"/>
        <v>0</v>
      </c>
      <c r="AO395" s="119"/>
      <c r="AS395" s="124"/>
    </row>
    <row r="396" spans="1:45">
      <c r="A396" s="7">
        <v>5</v>
      </c>
      <c r="B396" s="114" t="str">
        <f>VLOOKUP(A396,'Overzicht locaties'!C:D,2,0)</f>
        <v>ROC Campusbaan</v>
      </c>
      <c r="C396" s="95" t="s">
        <v>935</v>
      </c>
      <c r="D396" s="6" t="s">
        <v>1491</v>
      </c>
      <c r="E396" s="6"/>
      <c r="F396" s="95" t="s">
        <v>1098</v>
      </c>
      <c r="G396" s="95" t="s">
        <v>294</v>
      </c>
      <c r="H396" s="95">
        <v>7</v>
      </c>
      <c r="I396" s="115" t="str">
        <f t="shared" si="15"/>
        <v>Leslokalen praktijk</v>
      </c>
      <c r="J396" s="95" t="s">
        <v>1578</v>
      </c>
      <c r="K396" s="116">
        <v>3</v>
      </c>
      <c r="L396" s="115" t="str">
        <f t="shared" si="44"/>
        <v>Harde vloer zonder polymeer beschermlaag, met behandeling</v>
      </c>
      <c r="M396" s="118">
        <v>13.4</v>
      </c>
      <c r="N396" s="117">
        <f t="shared" si="42"/>
        <v>13.4</v>
      </c>
      <c r="O396" s="149">
        <f t="shared" si="43"/>
        <v>0</v>
      </c>
      <c r="P396" s="119"/>
      <c r="Q396" s="95" t="s">
        <v>95</v>
      </c>
      <c r="R396" s="95"/>
      <c r="S396" s="95"/>
      <c r="T396" s="95"/>
      <c r="U396" s="119"/>
      <c r="V396" s="114" t="str">
        <f t="shared" si="45"/>
        <v>Les</v>
      </c>
      <c r="W396" s="114" t="str">
        <f t="shared" si="46"/>
        <v>AQL 7%</v>
      </c>
      <c r="X396" s="119"/>
      <c r="Y396" s="101">
        <v>100</v>
      </c>
      <c r="Z396" s="119"/>
      <c r="AA396" s="117">
        <f>IF(H396="nio","_",(N396/Y396)*VLOOKUP(Q396,Aanpassing_frequenties,3,0))*VLOOKUP(Q396,Aanpassing_frequenties,4,0)</f>
        <v>5.4940000000000007</v>
      </c>
      <c r="AB396" s="120">
        <f t="shared" si="47"/>
        <v>0</v>
      </c>
      <c r="AC396" s="119"/>
      <c r="AD396" s="117" t="str">
        <f t="shared" si="48"/>
        <v>_</v>
      </c>
      <c r="AE396" s="120" t="str">
        <f t="shared" si="49"/>
        <v>_</v>
      </c>
      <c r="AF396" s="119"/>
      <c r="AG396" s="117" t="str">
        <f t="shared" si="50"/>
        <v>_</v>
      </c>
      <c r="AH396" s="120" t="str">
        <f t="shared" si="51"/>
        <v>_</v>
      </c>
      <c r="AI396" s="119"/>
      <c r="AJ396" s="117" t="str">
        <f t="shared" si="52"/>
        <v>_</v>
      </c>
      <c r="AK396" s="120" t="str">
        <f t="shared" si="53"/>
        <v>_</v>
      </c>
      <c r="AL396" s="119"/>
      <c r="AM396" s="117">
        <f t="shared" si="54"/>
        <v>5.4940000000000007</v>
      </c>
      <c r="AN396" s="120">
        <f t="shared" si="55"/>
        <v>0</v>
      </c>
      <c r="AO396" s="119"/>
      <c r="AS396" s="124"/>
    </row>
    <row r="397" spans="1:45">
      <c r="A397" s="7">
        <v>5</v>
      </c>
      <c r="B397" s="114" t="str">
        <f>VLOOKUP(A397,'Overzicht locaties'!C:D,2,0)</f>
        <v>ROC Campusbaan</v>
      </c>
      <c r="C397" s="95" t="s">
        <v>935</v>
      </c>
      <c r="D397" s="6" t="s">
        <v>1492</v>
      </c>
      <c r="E397" s="6"/>
      <c r="F397" s="95" t="s">
        <v>1096</v>
      </c>
      <c r="G397" s="95" t="s">
        <v>294</v>
      </c>
      <c r="H397" s="95">
        <v>7</v>
      </c>
      <c r="I397" s="115" t="str">
        <f t="shared" si="15"/>
        <v>Leslokalen praktijk</v>
      </c>
      <c r="J397" s="95" t="s">
        <v>1578</v>
      </c>
      <c r="K397" s="116">
        <v>3</v>
      </c>
      <c r="L397" s="115" t="str">
        <f t="shared" si="44"/>
        <v>Harde vloer zonder polymeer beschermlaag, met behandeling</v>
      </c>
      <c r="M397" s="118">
        <v>57.5</v>
      </c>
      <c r="N397" s="117">
        <f t="shared" si="42"/>
        <v>57.5</v>
      </c>
      <c r="O397" s="149">
        <f t="shared" si="43"/>
        <v>0</v>
      </c>
      <c r="P397" s="119"/>
      <c r="Q397" s="95" t="s">
        <v>95</v>
      </c>
      <c r="R397" s="95"/>
      <c r="S397" s="95"/>
      <c r="T397" s="95"/>
      <c r="U397" s="119"/>
      <c r="V397" s="114" t="str">
        <f t="shared" si="45"/>
        <v>Les</v>
      </c>
      <c r="W397" s="114" t="str">
        <f t="shared" si="46"/>
        <v>AQL 7%</v>
      </c>
      <c r="X397" s="119"/>
      <c r="Y397" s="101">
        <v>100</v>
      </c>
      <c r="Z397" s="119"/>
      <c r="AA397" s="117">
        <f>IF(H397="nio","_",(N397/Y397)*VLOOKUP(Q397,Aanpassing_frequenties,3,0))*VLOOKUP(Q397,Aanpassing_frequenties,4,0)</f>
        <v>23.574999999999999</v>
      </c>
      <c r="AB397" s="120">
        <f t="shared" si="47"/>
        <v>0</v>
      </c>
      <c r="AC397" s="119"/>
      <c r="AD397" s="117" t="str">
        <f t="shared" si="48"/>
        <v>_</v>
      </c>
      <c r="AE397" s="120" t="str">
        <f t="shared" si="49"/>
        <v>_</v>
      </c>
      <c r="AF397" s="119"/>
      <c r="AG397" s="117" t="str">
        <f t="shared" si="50"/>
        <v>_</v>
      </c>
      <c r="AH397" s="120" t="str">
        <f t="shared" si="51"/>
        <v>_</v>
      </c>
      <c r="AI397" s="119"/>
      <c r="AJ397" s="117" t="str">
        <f t="shared" si="52"/>
        <v>_</v>
      </c>
      <c r="AK397" s="120" t="str">
        <f t="shared" si="53"/>
        <v>_</v>
      </c>
      <c r="AL397" s="119"/>
      <c r="AM397" s="117">
        <f t="shared" si="54"/>
        <v>23.574999999999999</v>
      </c>
      <c r="AN397" s="120">
        <f t="shared" si="55"/>
        <v>0</v>
      </c>
      <c r="AO397" s="119"/>
      <c r="AS397" s="124"/>
    </row>
    <row r="398" spans="1:45">
      <c r="A398" s="7">
        <v>5</v>
      </c>
      <c r="B398" s="114" t="str">
        <f>VLOOKUP(A398,'Overzicht locaties'!C:D,2,0)</f>
        <v>ROC Campusbaan</v>
      </c>
      <c r="C398" s="95" t="s">
        <v>935</v>
      </c>
      <c r="D398" s="6" t="s">
        <v>1493</v>
      </c>
      <c r="E398" s="6"/>
      <c r="F398" s="95" t="s">
        <v>1037</v>
      </c>
      <c r="G398" s="95" t="s">
        <v>294</v>
      </c>
      <c r="H398" s="95">
        <v>6</v>
      </c>
      <c r="I398" s="115" t="str">
        <f t="shared" si="15"/>
        <v>Leslokalen theorie</v>
      </c>
      <c r="J398" s="95" t="s">
        <v>1578</v>
      </c>
      <c r="K398" s="116">
        <v>3</v>
      </c>
      <c r="L398" s="115" t="str">
        <f t="shared" si="44"/>
        <v>Harde vloer zonder polymeer beschermlaag, met behandeling</v>
      </c>
      <c r="M398" s="118">
        <v>51.3</v>
      </c>
      <c r="N398" s="117">
        <f t="shared" si="42"/>
        <v>51.3</v>
      </c>
      <c r="O398" s="149">
        <f t="shared" si="43"/>
        <v>0</v>
      </c>
      <c r="P398" s="119"/>
      <c r="Q398" s="95" t="s">
        <v>87</v>
      </c>
      <c r="R398" s="95"/>
      <c r="S398" s="95"/>
      <c r="T398" s="95"/>
      <c r="U398" s="119"/>
      <c r="V398" s="114" t="str">
        <f t="shared" si="45"/>
        <v>Les</v>
      </c>
      <c r="W398" s="114" t="str">
        <f t="shared" si="46"/>
        <v>AQL 7%</v>
      </c>
      <c r="X398" s="119"/>
      <c r="Y398" s="101">
        <v>100</v>
      </c>
      <c r="Z398" s="119"/>
      <c r="AA398" s="117">
        <f>IF(H398="nio","_",(N398/Y398)*VLOOKUP(Q398,Aanpassing_frequenties,3,0))*VLOOKUP(Q398,Aanpassing_frequenties,4,0)</f>
        <v>105.16500000000001</v>
      </c>
      <c r="AB398" s="120">
        <f t="shared" si="47"/>
        <v>0</v>
      </c>
      <c r="AC398" s="119"/>
      <c r="AD398" s="117" t="str">
        <f t="shared" si="48"/>
        <v>_</v>
      </c>
      <c r="AE398" s="120" t="str">
        <f t="shared" si="49"/>
        <v>_</v>
      </c>
      <c r="AF398" s="119"/>
      <c r="AG398" s="117" t="str">
        <f t="shared" si="50"/>
        <v>_</v>
      </c>
      <c r="AH398" s="120" t="str">
        <f t="shared" si="51"/>
        <v>_</v>
      </c>
      <c r="AI398" s="119"/>
      <c r="AJ398" s="117" t="str">
        <f t="shared" si="52"/>
        <v>_</v>
      </c>
      <c r="AK398" s="120" t="str">
        <f t="shared" si="53"/>
        <v>_</v>
      </c>
      <c r="AL398" s="119"/>
      <c r="AM398" s="117">
        <f t="shared" si="54"/>
        <v>105.16500000000001</v>
      </c>
      <c r="AN398" s="120">
        <f t="shared" si="55"/>
        <v>0</v>
      </c>
      <c r="AO398" s="119"/>
      <c r="AS398" s="124"/>
    </row>
    <row r="399" spans="1:45">
      <c r="A399" s="7">
        <v>5</v>
      </c>
      <c r="B399" s="114" t="str">
        <f>VLOOKUP(A399,'Overzicht locaties'!C:D,2,0)</f>
        <v>ROC Campusbaan</v>
      </c>
      <c r="C399" s="95" t="s">
        <v>935</v>
      </c>
      <c r="D399" s="6" t="s">
        <v>1494</v>
      </c>
      <c r="E399" s="6"/>
      <c r="F399" s="95" t="s">
        <v>192</v>
      </c>
      <c r="G399" s="95" t="s">
        <v>294</v>
      </c>
      <c r="H399" s="95">
        <v>1</v>
      </c>
      <c r="I399" s="115" t="str">
        <f t="shared" si="15"/>
        <v xml:space="preserve">Kantoorruimte / vergaderruimte </v>
      </c>
      <c r="J399" s="95" t="s">
        <v>1577</v>
      </c>
      <c r="K399" s="116">
        <v>3</v>
      </c>
      <c r="L399" s="115" t="str">
        <f t="shared" si="44"/>
        <v>Harde vloer zonder polymeer beschermlaag, met behandeling</v>
      </c>
      <c r="M399" s="118">
        <v>36.299999999999997</v>
      </c>
      <c r="N399" s="117">
        <f t="shared" si="42"/>
        <v>36.299999999999997</v>
      </c>
      <c r="O399" s="149">
        <f t="shared" si="43"/>
        <v>0</v>
      </c>
      <c r="P399" s="119"/>
      <c r="Q399" s="95" t="s">
        <v>87</v>
      </c>
      <c r="R399" s="95"/>
      <c r="S399" s="95"/>
      <c r="T399" s="95"/>
      <c r="U399" s="119"/>
      <c r="V399" s="114" t="str">
        <f t="shared" si="45"/>
        <v>Bureau</v>
      </c>
      <c r="W399" s="114" t="str">
        <f t="shared" si="46"/>
        <v>AQL 7%</v>
      </c>
      <c r="X399" s="119"/>
      <c r="Y399" s="101">
        <v>100</v>
      </c>
      <c r="Z399" s="119"/>
      <c r="AA399" s="117">
        <f>IF(H399="nio","_",(N399/Y399)*VLOOKUP(Q399,Aanpassing_frequenties,3,0))*VLOOKUP(Q399,Aanpassing_frequenties,4,0)</f>
        <v>74.414999999999992</v>
      </c>
      <c r="AB399" s="120">
        <f t="shared" si="47"/>
        <v>0</v>
      </c>
      <c r="AC399" s="119"/>
      <c r="AD399" s="117" t="str">
        <f t="shared" si="48"/>
        <v>_</v>
      </c>
      <c r="AE399" s="120" t="str">
        <f t="shared" si="49"/>
        <v>_</v>
      </c>
      <c r="AF399" s="119"/>
      <c r="AG399" s="117" t="str">
        <f t="shared" si="50"/>
        <v>_</v>
      </c>
      <c r="AH399" s="120" t="str">
        <f t="shared" si="51"/>
        <v>_</v>
      </c>
      <c r="AI399" s="119"/>
      <c r="AJ399" s="117" t="str">
        <f t="shared" si="52"/>
        <v>_</v>
      </c>
      <c r="AK399" s="120" t="str">
        <f t="shared" si="53"/>
        <v>_</v>
      </c>
      <c r="AL399" s="119"/>
      <c r="AM399" s="117">
        <f t="shared" si="54"/>
        <v>74.414999999999992</v>
      </c>
      <c r="AN399" s="120">
        <f t="shared" si="55"/>
        <v>0</v>
      </c>
      <c r="AO399" s="119"/>
      <c r="AS399" s="124"/>
    </row>
    <row r="400" spans="1:45">
      <c r="A400" s="7">
        <v>5</v>
      </c>
      <c r="B400" s="114" t="str">
        <f>VLOOKUP(A400,'Overzicht locaties'!C:D,2,0)</f>
        <v>ROC Campusbaan</v>
      </c>
      <c r="C400" s="95" t="s">
        <v>935</v>
      </c>
      <c r="D400" s="6" t="s">
        <v>1495</v>
      </c>
      <c r="E400" s="6"/>
      <c r="F400" s="95" t="s">
        <v>1037</v>
      </c>
      <c r="G400" s="95" t="s">
        <v>294</v>
      </c>
      <c r="H400" s="95">
        <v>6</v>
      </c>
      <c r="I400" s="115" t="str">
        <f t="shared" si="15"/>
        <v>Leslokalen theorie</v>
      </c>
      <c r="J400" s="95" t="s">
        <v>1577</v>
      </c>
      <c r="K400" s="116">
        <v>3</v>
      </c>
      <c r="L400" s="115" t="str">
        <f t="shared" si="44"/>
        <v>Harde vloer zonder polymeer beschermlaag, met behandeling</v>
      </c>
      <c r="M400" s="118">
        <v>55</v>
      </c>
      <c r="N400" s="117">
        <f t="shared" si="42"/>
        <v>55</v>
      </c>
      <c r="O400" s="149">
        <f t="shared" si="43"/>
        <v>0</v>
      </c>
      <c r="P400" s="119"/>
      <c r="Q400" s="95" t="s">
        <v>87</v>
      </c>
      <c r="R400" s="95"/>
      <c r="S400" s="95"/>
      <c r="T400" s="95"/>
      <c r="U400" s="119"/>
      <c r="V400" s="114" t="str">
        <f t="shared" si="45"/>
        <v>Les</v>
      </c>
      <c r="W400" s="114" t="str">
        <f t="shared" si="46"/>
        <v>AQL 7%</v>
      </c>
      <c r="X400" s="119"/>
      <c r="Y400" s="101">
        <v>100</v>
      </c>
      <c r="Z400" s="119"/>
      <c r="AA400" s="117">
        <f>IF(H400="nio","_",(N400/Y400)*VLOOKUP(Q400,Aanpassing_frequenties,3,0))*VLOOKUP(Q400,Aanpassing_frequenties,4,0)</f>
        <v>112.75000000000001</v>
      </c>
      <c r="AB400" s="120">
        <f t="shared" si="47"/>
        <v>0</v>
      </c>
      <c r="AC400" s="119"/>
      <c r="AD400" s="117" t="str">
        <f t="shared" si="48"/>
        <v>_</v>
      </c>
      <c r="AE400" s="120" t="str">
        <f t="shared" si="49"/>
        <v>_</v>
      </c>
      <c r="AF400" s="119"/>
      <c r="AG400" s="117" t="str">
        <f t="shared" si="50"/>
        <v>_</v>
      </c>
      <c r="AH400" s="120" t="str">
        <f t="shared" si="51"/>
        <v>_</v>
      </c>
      <c r="AI400" s="119"/>
      <c r="AJ400" s="117" t="str">
        <f t="shared" si="52"/>
        <v>_</v>
      </c>
      <c r="AK400" s="120" t="str">
        <f t="shared" si="53"/>
        <v>_</v>
      </c>
      <c r="AL400" s="119"/>
      <c r="AM400" s="117">
        <f t="shared" si="54"/>
        <v>112.75000000000001</v>
      </c>
      <c r="AN400" s="120">
        <f t="shared" si="55"/>
        <v>0</v>
      </c>
      <c r="AO400" s="119"/>
      <c r="AS400" s="124"/>
    </row>
    <row r="401" spans="1:45">
      <c r="A401" s="7">
        <v>5</v>
      </c>
      <c r="B401" s="114" t="str">
        <f>VLOOKUP(A401,'Overzicht locaties'!C:D,2,0)</f>
        <v>ROC Campusbaan</v>
      </c>
      <c r="C401" s="95" t="s">
        <v>935</v>
      </c>
      <c r="D401" s="6" t="s">
        <v>1496</v>
      </c>
      <c r="E401" s="6"/>
      <c r="F401" s="95" t="s">
        <v>1039</v>
      </c>
      <c r="G401" s="95" t="s">
        <v>294</v>
      </c>
      <c r="H401" s="95">
        <v>6</v>
      </c>
      <c r="I401" s="115" t="str">
        <f t="shared" si="15"/>
        <v>Leslokalen theorie</v>
      </c>
      <c r="J401" s="95" t="s">
        <v>1577</v>
      </c>
      <c r="K401" s="116">
        <v>3</v>
      </c>
      <c r="L401" s="115" t="str">
        <f t="shared" si="44"/>
        <v>Harde vloer zonder polymeer beschermlaag, met behandeling</v>
      </c>
      <c r="M401" s="118">
        <v>6.7</v>
      </c>
      <c r="N401" s="117">
        <f t="shared" si="42"/>
        <v>6.7</v>
      </c>
      <c r="O401" s="149">
        <f t="shared" si="43"/>
        <v>0</v>
      </c>
      <c r="P401" s="119"/>
      <c r="Q401" s="95" t="s">
        <v>87</v>
      </c>
      <c r="R401" s="95"/>
      <c r="S401" s="95"/>
      <c r="T401" s="95"/>
      <c r="U401" s="119"/>
      <c r="V401" s="114" t="str">
        <f t="shared" si="45"/>
        <v>Les</v>
      </c>
      <c r="W401" s="114" t="str">
        <f t="shared" si="46"/>
        <v>AQL 7%</v>
      </c>
      <c r="X401" s="119"/>
      <c r="Y401" s="101">
        <v>100</v>
      </c>
      <c r="Z401" s="119"/>
      <c r="AA401" s="117">
        <f>IF(H401="nio","_",(N401/Y401)*VLOOKUP(Q401,Aanpassing_frequenties,3,0))*VLOOKUP(Q401,Aanpassing_frequenties,4,0)</f>
        <v>13.735000000000001</v>
      </c>
      <c r="AB401" s="120">
        <f t="shared" si="47"/>
        <v>0</v>
      </c>
      <c r="AC401" s="119"/>
      <c r="AD401" s="117" t="str">
        <f t="shared" si="48"/>
        <v>_</v>
      </c>
      <c r="AE401" s="120" t="str">
        <f t="shared" si="49"/>
        <v>_</v>
      </c>
      <c r="AF401" s="119"/>
      <c r="AG401" s="117" t="str">
        <f t="shared" si="50"/>
        <v>_</v>
      </c>
      <c r="AH401" s="120" t="str">
        <f t="shared" si="51"/>
        <v>_</v>
      </c>
      <c r="AI401" s="119"/>
      <c r="AJ401" s="117" t="str">
        <f t="shared" si="52"/>
        <v>_</v>
      </c>
      <c r="AK401" s="120" t="str">
        <f t="shared" si="53"/>
        <v>_</v>
      </c>
      <c r="AL401" s="119"/>
      <c r="AM401" s="117">
        <f t="shared" si="54"/>
        <v>13.735000000000001</v>
      </c>
      <c r="AN401" s="120">
        <f t="shared" si="55"/>
        <v>0</v>
      </c>
      <c r="AO401" s="119"/>
      <c r="AS401" s="124"/>
    </row>
    <row r="402" spans="1:45">
      <c r="A402" s="7">
        <v>5</v>
      </c>
      <c r="B402" s="114" t="str">
        <f>VLOOKUP(A402,'Overzicht locaties'!C:D,2,0)</f>
        <v>ROC Campusbaan</v>
      </c>
      <c r="C402" s="95" t="s">
        <v>935</v>
      </c>
      <c r="D402" s="6" t="s">
        <v>1497</v>
      </c>
      <c r="E402" s="6"/>
      <c r="F402" s="95" t="s">
        <v>1039</v>
      </c>
      <c r="G402" s="95" t="s">
        <v>294</v>
      </c>
      <c r="H402" s="95">
        <v>6</v>
      </c>
      <c r="I402" s="115" t="str">
        <f t="shared" si="15"/>
        <v>Leslokalen theorie</v>
      </c>
      <c r="J402" s="95" t="s">
        <v>1577</v>
      </c>
      <c r="K402" s="116">
        <v>3</v>
      </c>
      <c r="L402" s="115" t="str">
        <f t="shared" si="44"/>
        <v>Harde vloer zonder polymeer beschermlaag, met behandeling</v>
      </c>
      <c r="M402" s="118">
        <v>6.7</v>
      </c>
      <c r="N402" s="117">
        <f t="shared" si="42"/>
        <v>6.7</v>
      </c>
      <c r="O402" s="149">
        <f t="shared" si="43"/>
        <v>0</v>
      </c>
      <c r="P402" s="119"/>
      <c r="Q402" s="95" t="s">
        <v>87</v>
      </c>
      <c r="R402" s="95"/>
      <c r="S402" s="95"/>
      <c r="T402" s="95"/>
      <c r="U402" s="119"/>
      <c r="V402" s="114" t="str">
        <f t="shared" si="45"/>
        <v>Les</v>
      </c>
      <c r="W402" s="114" t="str">
        <f t="shared" si="46"/>
        <v>AQL 7%</v>
      </c>
      <c r="X402" s="119"/>
      <c r="Y402" s="101">
        <v>100</v>
      </c>
      <c r="Z402" s="119"/>
      <c r="AA402" s="117">
        <f>IF(H402="nio","_",(N402/Y402)*VLOOKUP(Q402,Aanpassing_frequenties,3,0))*VLOOKUP(Q402,Aanpassing_frequenties,4,0)</f>
        <v>13.735000000000001</v>
      </c>
      <c r="AB402" s="120">
        <f t="shared" si="47"/>
        <v>0</v>
      </c>
      <c r="AC402" s="119"/>
      <c r="AD402" s="117" t="str">
        <f t="shared" si="48"/>
        <v>_</v>
      </c>
      <c r="AE402" s="120" t="str">
        <f t="shared" si="49"/>
        <v>_</v>
      </c>
      <c r="AF402" s="119"/>
      <c r="AG402" s="117" t="str">
        <f t="shared" si="50"/>
        <v>_</v>
      </c>
      <c r="AH402" s="120" t="str">
        <f t="shared" si="51"/>
        <v>_</v>
      </c>
      <c r="AI402" s="119"/>
      <c r="AJ402" s="117" t="str">
        <f t="shared" si="52"/>
        <v>_</v>
      </c>
      <c r="AK402" s="120" t="str">
        <f t="shared" si="53"/>
        <v>_</v>
      </c>
      <c r="AL402" s="119"/>
      <c r="AM402" s="117">
        <f t="shared" si="54"/>
        <v>13.735000000000001</v>
      </c>
      <c r="AN402" s="120">
        <f t="shared" si="55"/>
        <v>0</v>
      </c>
      <c r="AO402" s="119"/>
      <c r="AS402" s="124"/>
    </row>
    <row r="403" spans="1:45">
      <c r="A403" s="7">
        <v>5</v>
      </c>
      <c r="B403" s="114" t="str">
        <f>VLOOKUP(A403,'Overzicht locaties'!C:D,2,0)</f>
        <v>ROC Campusbaan</v>
      </c>
      <c r="C403" s="95" t="s">
        <v>935</v>
      </c>
      <c r="D403" s="6" t="s">
        <v>1498</v>
      </c>
      <c r="E403" s="6"/>
      <c r="F403" s="95" t="s">
        <v>1099</v>
      </c>
      <c r="G403" s="95" t="s">
        <v>294</v>
      </c>
      <c r="H403" s="95">
        <v>7</v>
      </c>
      <c r="I403" s="115" t="str">
        <f t="shared" si="15"/>
        <v>Leslokalen praktijk</v>
      </c>
      <c r="J403" s="95" t="s">
        <v>1577</v>
      </c>
      <c r="K403" s="116">
        <v>3</v>
      </c>
      <c r="L403" s="115" t="str">
        <f t="shared" si="44"/>
        <v>Harde vloer zonder polymeer beschermlaag, met behandeling</v>
      </c>
      <c r="M403" s="118">
        <v>98.1</v>
      </c>
      <c r="N403" s="117">
        <f t="shared" si="42"/>
        <v>98.1</v>
      </c>
      <c r="O403" s="149">
        <f t="shared" si="43"/>
        <v>0</v>
      </c>
      <c r="P403" s="119"/>
      <c r="Q403" s="95" t="s">
        <v>95</v>
      </c>
      <c r="R403" s="95"/>
      <c r="S403" s="95"/>
      <c r="T403" s="95"/>
      <c r="U403" s="119"/>
      <c r="V403" s="114" t="str">
        <f t="shared" si="45"/>
        <v>Les</v>
      </c>
      <c r="W403" s="114" t="str">
        <f t="shared" si="46"/>
        <v>AQL 7%</v>
      </c>
      <c r="X403" s="119"/>
      <c r="Y403" s="101">
        <v>100</v>
      </c>
      <c r="Z403" s="119"/>
      <c r="AA403" s="117">
        <f>IF(H403="nio","_",(N403/Y403)*VLOOKUP(Q403,Aanpassing_frequenties,3,0))*VLOOKUP(Q403,Aanpassing_frequenties,4,0)</f>
        <v>40.220999999999997</v>
      </c>
      <c r="AB403" s="120">
        <f t="shared" si="47"/>
        <v>0</v>
      </c>
      <c r="AC403" s="119"/>
      <c r="AD403" s="117" t="str">
        <f t="shared" si="48"/>
        <v>_</v>
      </c>
      <c r="AE403" s="120" t="str">
        <f t="shared" si="49"/>
        <v>_</v>
      </c>
      <c r="AF403" s="119"/>
      <c r="AG403" s="117" t="str">
        <f t="shared" si="50"/>
        <v>_</v>
      </c>
      <c r="AH403" s="120" t="str">
        <f t="shared" si="51"/>
        <v>_</v>
      </c>
      <c r="AI403" s="119"/>
      <c r="AJ403" s="117" t="str">
        <f t="shared" si="52"/>
        <v>_</v>
      </c>
      <c r="AK403" s="120" t="str">
        <f t="shared" si="53"/>
        <v>_</v>
      </c>
      <c r="AL403" s="119"/>
      <c r="AM403" s="117">
        <f t="shared" si="54"/>
        <v>40.220999999999997</v>
      </c>
      <c r="AN403" s="120">
        <f t="shared" si="55"/>
        <v>0</v>
      </c>
      <c r="AO403" s="119"/>
      <c r="AS403" s="124"/>
    </row>
    <row r="404" spans="1:45">
      <c r="A404" s="7">
        <v>5</v>
      </c>
      <c r="B404" s="114" t="str">
        <f>VLOOKUP(A404,'Overzicht locaties'!C:D,2,0)</f>
        <v>ROC Campusbaan</v>
      </c>
      <c r="C404" s="95" t="s">
        <v>935</v>
      </c>
      <c r="D404" s="6" t="s">
        <v>1499</v>
      </c>
      <c r="E404" s="6"/>
      <c r="F404" s="95" t="s">
        <v>1098</v>
      </c>
      <c r="G404" s="95" t="s">
        <v>294</v>
      </c>
      <c r="H404" s="95">
        <v>7</v>
      </c>
      <c r="I404" s="115" t="str">
        <f t="shared" si="15"/>
        <v>Leslokalen praktijk</v>
      </c>
      <c r="J404" s="95" t="s">
        <v>1577</v>
      </c>
      <c r="K404" s="116">
        <v>3</v>
      </c>
      <c r="L404" s="115" t="str">
        <f t="shared" si="44"/>
        <v>Harde vloer zonder polymeer beschermlaag, met behandeling</v>
      </c>
      <c r="M404" s="118">
        <v>11.7</v>
      </c>
      <c r="N404" s="117">
        <f t="shared" si="42"/>
        <v>11.7</v>
      </c>
      <c r="O404" s="149">
        <f t="shared" si="43"/>
        <v>0</v>
      </c>
      <c r="P404" s="119"/>
      <c r="Q404" s="95" t="s">
        <v>95</v>
      </c>
      <c r="R404" s="95"/>
      <c r="S404" s="95"/>
      <c r="T404" s="95"/>
      <c r="U404" s="119"/>
      <c r="V404" s="114" t="str">
        <f t="shared" si="45"/>
        <v>Les</v>
      </c>
      <c r="W404" s="114" t="str">
        <f t="shared" si="46"/>
        <v>AQL 7%</v>
      </c>
      <c r="X404" s="119"/>
      <c r="Y404" s="101">
        <v>100</v>
      </c>
      <c r="Z404" s="119"/>
      <c r="AA404" s="117">
        <f>IF(H404="nio","_",(N404/Y404)*VLOOKUP(Q404,Aanpassing_frequenties,3,0))*VLOOKUP(Q404,Aanpassing_frequenties,4,0)</f>
        <v>4.7969999999999997</v>
      </c>
      <c r="AB404" s="120">
        <f t="shared" si="47"/>
        <v>0</v>
      </c>
      <c r="AC404" s="119"/>
      <c r="AD404" s="117" t="str">
        <f t="shared" si="48"/>
        <v>_</v>
      </c>
      <c r="AE404" s="120" t="str">
        <f t="shared" si="49"/>
        <v>_</v>
      </c>
      <c r="AF404" s="119"/>
      <c r="AG404" s="117" t="str">
        <f t="shared" si="50"/>
        <v>_</v>
      </c>
      <c r="AH404" s="120" t="str">
        <f t="shared" si="51"/>
        <v>_</v>
      </c>
      <c r="AI404" s="119"/>
      <c r="AJ404" s="117" t="str">
        <f t="shared" si="52"/>
        <v>_</v>
      </c>
      <c r="AK404" s="120" t="str">
        <f t="shared" si="53"/>
        <v>_</v>
      </c>
      <c r="AL404" s="119"/>
      <c r="AM404" s="117">
        <f t="shared" si="54"/>
        <v>4.7969999999999997</v>
      </c>
      <c r="AN404" s="120">
        <f t="shared" si="55"/>
        <v>0</v>
      </c>
      <c r="AO404" s="119"/>
      <c r="AS404" s="124"/>
    </row>
    <row r="405" spans="1:45">
      <c r="A405" s="7">
        <v>5</v>
      </c>
      <c r="B405" s="114" t="str">
        <f>VLOOKUP(A405,'Overzicht locaties'!C:D,2,0)</f>
        <v>ROC Campusbaan</v>
      </c>
      <c r="C405" s="95" t="s">
        <v>935</v>
      </c>
      <c r="D405" s="6" t="s">
        <v>1500</v>
      </c>
      <c r="E405" s="6"/>
      <c r="F405" s="95" t="s">
        <v>1059</v>
      </c>
      <c r="G405" s="95" t="s">
        <v>293</v>
      </c>
      <c r="H405" s="95">
        <v>2</v>
      </c>
      <c r="I405" s="115" t="str">
        <f t="shared" si="15"/>
        <v>Sanitaire ruimte</v>
      </c>
      <c r="J405" s="95" t="s">
        <v>795</v>
      </c>
      <c r="K405" s="116">
        <v>3</v>
      </c>
      <c r="L405" s="115" t="str">
        <f t="shared" si="44"/>
        <v>Harde vloer zonder polymeer beschermlaag, met behandeling</v>
      </c>
      <c r="M405" s="118">
        <v>24</v>
      </c>
      <c r="N405" s="117">
        <f t="shared" si="42"/>
        <v>24</v>
      </c>
      <c r="O405" s="149">
        <f t="shared" si="43"/>
        <v>0</v>
      </c>
      <c r="P405" s="119"/>
      <c r="Q405" s="95" t="s">
        <v>303</v>
      </c>
      <c r="R405" s="95"/>
      <c r="S405" s="95"/>
      <c r="T405" s="95"/>
      <c r="U405" s="119"/>
      <c r="V405" s="114" t="str">
        <f t="shared" si="45"/>
        <v>Sanitair</v>
      </c>
      <c r="W405" s="114" t="str">
        <f t="shared" si="46"/>
        <v>AQL 4%</v>
      </c>
      <c r="X405" s="119"/>
      <c r="Y405" s="101">
        <v>100</v>
      </c>
      <c r="Z405" s="119"/>
      <c r="AA405" s="117">
        <f>IF(H405="nio","_",(N405/Y405)*VLOOKUP(Q405,Aanpassing_frequenties,3,0))*VLOOKUP(Q405,Aanpassing_frequenties,4,0)</f>
        <v>147.6</v>
      </c>
      <c r="AB405" s="120">
        <f t="shared" si="47"/>
        <v>0</v>
      </c>
      <c r="AC405" s="119"/>
      <c r="AD405" s="117" t="str">
        <f t="shared" si="48"/>
        <v>_</v>
      </c>
      <c r="AE405" s="120" t="str">
        <f t="shared" si="49"/>
        <v>_</v>
      </c>
      <c r="AF405" s="119"/>
      <c r="AG405" s="117" t="str">
        <f t="shared" si="50"/>
        <v>_</v>
      </c>
      <c r="AH405" s="120" t="str">
        <f t="shared" si="51"/>
        <v>_</v>
      </c>
      <c r="AI405" s="119"/>
      <c r="AJ405" s="117" t="str">
        <f t="shared" si="52"/>
        <v>_</v>
      </c>
      <c r="AK405" s="120" t="str">
        <f t="shared" si="53"/>
        <v>_</v>
      </c>
      <c r="AL405" s="119"/>
      <c r="AM405" s="117">
        <f t="shared" si="54"/>
        <v>147.6</v>
      </c>
      <c r="AN405" s="120">
        <f t="shared" si="55"/>
        <v>0</v>
      </c>
      <c r="AO405" s="119"/>
      <c r="AS405" s="124"/>
    </row>
    <row r="406" spans="1:45">
      <c r="A406" s="7">
        <v>5</v>
      </c>
      <c r="B406" s="114" t="str">
        <f>VLOOKUP(A406,'Overzicht locaties'!C:D,2,0)</f>
        <v>ROC Campusbaan</v>
      </c>
      <c r="C406" s="95" t="s">
        <v>935</v>
      </c>
      <c r="D406" s="6" t="s">
        <v>1501</v>
      </c>
      <c r="E406" s="6"/>
      <c r="F406" s="95" t="s">
        <v>1084</v>
      </c>
      <c r="G406" s="95" t="s">
        <v>293</v>
      </c>
      <c r="H406" s="95">
        <v>2</v>
      </c>
      <c r="I406" s="115" t="str">
        <f t="shared" si="15"/>
        <v>Sanitaire ruimte</v>
      </c>
      <c r="J406" s="95" t="s">
        <v>795</v>
      </c>
      <c r="K406" s="116">
        <v>3</v>
      </c>
      <c r="L406" s="115" t="str">
        <f t="shared" si="44"/>
        <v>Harde vloer zonder polymeer beschermlaag, met behandeling</v>
      </c>
      <c r="M406" s="118">
        <v>24</v>
      </c>
      <c r="N406" s="117">
        <f t="shared" si="42"/>
        <v>24</v>
      </c>
      <c r="O406" s="149">
        <f t="shared" si="43"/>
        <v>0</v>
      </c>
      <c r="P406" s="119"/>
      <c r="Q406" s="95" t="s">
        <v>303</v>
      </c>
      <c r="R406" s="95"/>
      <c r="S406" s="95"/>
      <c r="T406" s="95"/>
      <c r="U406" s="119"/>
      <c r="V406" s="114" t="str">
        <f t="shared" si="45"/>
        <v>Sanitair</v>
      </c>
      <c r="W406" s="114" t="str">
        <f t="shared" si="46"/>
        <v>AQL 4%</v>
      </c>
      <c r="X406" s="119"/>
      <c r="Y406" s="101">
        <v>100</v>
      </c>
      <c r="Z406" s="119"/>
      <c r="AA406" s="117">
        <f>IF(H406="nio","_",(N406/Y406)*VLOOKUP(Q406,Aanpassing_frequenties,3,0))*VLOOKUP(Q406,Aanpassing_frequenties,4,0)</f>
        <v>147.6</v>
      </c>
      <c r="AB406" s="120">
        <f t="shared" si="47"/>
        <v>0</v>
      </c>
      <c r="AC406" s="119"/>
      <c r="AD406" s="117" t="str">
        <f t="shared" si="48"/>
        <v>_</v>
      </c>
      <c r="AE406" s="120" t="str">
        <f t="shared" si="49"/>
        <v>_</v>
      </c>
      <c r="AF406" s="119"/>
      <c r="AG406" s="117" t="str">
        <f t="shared" si="50"/>
        <v>_</v>
      </c>
      <c r="AH406" s="120" t="str">
        <f t="shared" si="51"/>
        <v>_</v>
      </c>
      <c r="AI406" s="119"/>
      <c r="AJ406" s="117" t="str">
        <f t="shared" si="52"/>
        <v>_</v>
      </c>
      <c r="AK406" s="120" t="str">
        <f t="shared" si="53"/>
        <v>_</v>
      </c>
      <c r="AL406" s="119"/>
      <c r="AM406" s="117">
        <f t="shared" si="54"/>
        <v>147.6</v>
      </c>
      <c r="AN406" s="120">
        <f t="shared" si="55"/>
        <v>0</v>
      </c>
      <c r="AO406" s="150"/>
      <c r="AS406" s="124"/>
    </row>
    <row r="407" spans="1:45">
      <c r="A407" s="7">
        <v>5</v>
      </c>
      <c r="B407" s="114" t="str">
        <f>VLOOKUP(A407,'Overzicht locaties'!C:D,2,0)</f>
        <v>ROC Campusbaan</v>
      </c>
      <c r="C407" s="95" t="s">
        <v>935</v>
      </c>
      <c r="D407" s="6" t="s">
        <v>1502</v>
      </c>
      <c r="E407" s="6"/>
      <c r="F407" s="95" t="s">
        <v>189</v>
      </c>
      <c r="G407" s="95" t="s">
        <v>293</v>
      </c>
      <c r="H407" s="95">
        <v>3</v>
      </c>
      <c r="I407" s="115" t="str">
        <f t="shared" si="15"/>
        <v>Verkeersruimte / Garderobe / Wachtruimte</v>
      </c>
      <c r="J407" s="95" t="s">
        <v>1577</v>
      </c>
      <c r="K407" s="116">
        <v>3</v>
      </c>
      <c r="L407" s="115" t="str">
        <f t="shared" si="44"/>
        <v>Harde vloer zonder polymeer beschermlaag, met behandeling</v>
      </c>
      <c r="M407" s="118">
        <v>90</v>
      </c>
      <c r="N407" s="117">
        <f t="shared" si="42"/>
        <v>90</v>
      </c>
      <c r="O407" s="149">
        <f t="shared" si="43"/>
        <v>0</v>
      </c>
      <c r="P407" s="119"/>
      <c r="Q407" s="95" t="s">
        <v>87</v>
      </c>
      <c r="R407" s="95"/>
      <c r="S407" s="95"/>
      <c r="T407" s="95"/>
      <c r="U407" s="119"/>
      <c r="V407" s="114" t="str">
        <f t="shared" si="45"/>
        <v>Verkeer</v>
      </c>
      <c r="W407" s="114" t="str">
        <f t="shared" si="46"/>
        <v>AQL 7%</v>
      </c>
      <c r="X407" s="119"/>
      <c r="Y407" s="101">
        <v>100</v>
      </c>
      <c r="Z407" s="119"/>
      <c r="AA407" s="117">
        <f>IF(H407="nio","_",(N407/Y407)*VLOOKUP(Q407,Aanpassing_frequenties,3,0))*VLOOKUP(Q407,Aanpassing_frequenties,4,0)</f>
        <v>184.5</v>
      </c>
      <c r="AB407" s="120">
        <f t="shared" si="47"/>
        <v>0</v>
      </c>
      <c r="AC407" s="119"/>
      <c r="AD407" s="117" t="str">
        <f t="shared" si="48"/>
        <v>_</v>
      </c>
      <c r="AE407" s="120" t="str">
        <f t="shared" si="49"/>
        <v>_</v>
      </c>
      <c r="AF407" s="119"/>
      <c r="AG407" s="117" t="str">
        <f t="shared" si="50"/>
        <v>_</v>
      </c>
      <c r="AH407" s="120" t="str">
        <f t="shared" si="51"/>
        <v>_</v>
      </c>
      <c r="AI407" s="119"/>
      <c r="AJ407" s="117" t="str">
        <f t="shared" si="52"/>
        <v>_</v>
      </c>
      <c r="AK407" s="120" t="str">
        <f t="shared" si="53"/>
        <v>_</v>
      </c>
      <c r="AL407" s="119"/>
      <c r="AM407" s="117">
        <f t="shared" si="54"/>
        <v>184.5</v>
      </c>
      <c r="AN407" s="120">
        <f t="shared" si="55"/>
        <v>0</v>
      </c>
      <c r="AO407" s="150"/>
      <c r="AS407" s="124"/>
    </row>
    <row r="408" spans="1:45">
      <c r="A408" s="7">
        <v>5</v>
      </c>
      <c r="B408" s="114" t="str">
        <f>VLOOKUP(A408,'Overzicht locaties'!C:D,2,0)</f>
        <v>ROC Campusbaan</v>
      </c>
      <c r="C408" s="95" t="s">
        <v>935</v>
      </c>
      <c r="D408" s="6" t="s">
        <v>1503</v>
      </c>
      <c r="E408" s="6"/>
      <c r="F408" s="95" t="s">
        <v>1100</v>
      </c>
      <c r="G408" s="95" t="s">
        <v>293</v>
      </c>
      <c r="H408" s="95">
        <v>3</v>
      </c>
      <c r="I408" s="115" t="str">
        <f t="shared" si="15"/>
        <v>Verkeersruimte / Garderobe / Wachtruimte</v>
      </c>
      <c r="J408" s="95" t="s">
        <v>700</v>
      </c>
      <c r="K408" s="116">
        <v>2</v>
      </c>
      <c r="L408" s="115" t="str">
        <f t="shared" si="44"/>
        <v>Harde vloeren zonder extra behandeling</v>
      </c>
      <c r="M408" s="118">
        <v>8</v>
      </c>
      <c r="N408" s="117">
        <f t="shared" si="42"/>
        <v>8</v>
      </c>
      <c r="O408" s="149">
        <f t="shared" si="43"/>
        <v>0</v>
      </c>
      <c r="P408" s="119"/>
      <c r="Q408" s="95" t="s">
        <v>87</v>
      </c>
      <c r="R408" s="95"/>
      <c r="S408" s="95"/>
      <c r="T408" s="95"/>
      <c r="U408" s="119"/>
      <c r="V408" s="114" t="str">
        <f t="shared" si="45"/>
        <v>Verkeer</v>
      </c>
      <c r="W408" s="114" t="str">
        <f t="shared" si="46"/>
        <v>AQL 7%</v>
      </c>
      <c r="X408" s="119"/>
      <c r="Y408" s="101">
        <v>100</v>
      </c>
      <c r="Z408" s="119"/>
      <c r="AA408" s="117">
        <f>IF(H408="nio","_",(N408/Y408)*VLOOKUP(Q408,Aanpassing_frequenties,3,0))*VLOOKUP(Q408,Aanpassing_frequenties,4,0)</f>
        <v>16.399999999999999</v>
      </c>
      <c r="AB408" s="120">
        <f t="shared" si="47"/>
        <v>0</v>
      </c>
      <c r="AC408" s="119"/>
      <c r="AD408" s="117" t="str">
        <f t="shared" si="48"/>
        <v>_</v>
      </c>
      <c r="AE408" s="120" t="str">
        <f t="shared" si="49"/>
        <v>_</v>
      </c>
      <c r="AF408" s="119"/>
      <c r="AG408" s="117" t="str">
        <f t="shared" si="50"/>
        <v>_</v>
      </c>
      <c r="AH408" s="120" t="str">
        <f t="shared" si="51"/>
        <v>_</v>
      </c>
      <c r="AI408" s="119"/>
      <c r="AJ408" s="117" t="str">
        <f t="shared" si="52"/>
        <v>_</v>
      </c>
      <c r="AK408" s="120" t="str">
        <f t="shared" si="53"/>
        <v>_</v>
      </c>
      <c r="AL408" s="119"/>
      <c r="AM408" s="117">
        <f t="shared" si="54"/>
        <v>16.399999999999999</v>
      </c>
      <c r="AN408" s="120">
        <f t="shared" si="55"/>
        <v>0</v>
      </c>
      <c r="AO408" s="119"/>
      <c r="AS408" s="124"/>
    </row>
    <row r="409" spans="1:45">
      <c r="A409" s="7">
        <v>5</v>
      </c>
      <c r="B409" s="114" t="str">
        <f>VLOOKUP(A409,'Overzicht locaties'!C:D,2,0)</f>
        <v>ROC Campusbaan</v>
      </c>
      <c r="C409" s="95" t="s">
        <v>935</v>
      </c>
      <c r="D409" s="6" t="s">
        <v>1504</v>
      </c>
      <c r="E409" s="6"/>
      <c r="F409" s="95" t="s">
        <v>1060</v>
      </c>
      <c r="G409" s="95" t="s">
        <v>293</v>
      </c>
      <c r="H409" s="95">
        <v>3</v>
      </c>
      <c r="I409" s="115" t="str">
        <f t="shared" si="15"/>
        <v>Verkeersruimte / Garderobe / Wachtruimte</v>
      </c>
      <c r="J409" s="95" t="s">
        <v>1578</v>
      </c>
      <c r="K409" s="116">
        <v>3</v>
      </c>
      <c r="L409" s="115" t="str">
        <f t="shared" si="44"/>
        <v>Harde vloer zonder polymeer beschermlaag, met behandeling</v>
      </c>
      <c r="M409" s="118">
        <v>32</v>
      </c>
      <c r="N409" s="117">
        <f t="shared" si="42"/>
        <v>32</v>
      </c>
      <c r="O409" s="149">
        <f t="shared" si="43"/>
        <v>0</v>
      </c>
      <c r="P409" s="119"/>
      <c r="Q409" s="95" t="s">
        <v>87</v>
      </c>
      <c r="R409" s="95"/>
      <c r="S409" s="95"/>
      <c r="T409" s="95"/>
      <c r="U409" s="119"/>
      <c r="V409" s="114" t="str">
        <f t="shared" si="45"/>
        <v>Verkeer</v>
      </c>
      <c r="W409" s="114" t="str">
        <f t="shared" si="46"/>
        <v>AQL 7%</v>
      </c>
      <c r="X409" s="119"/>
      <c r="Y409" s="101">
        <v>100</v>
      </c>
      <c r="Z409" s="119"/>
      <c r="AA409" s="117">
        <f>IF(H409="nio","_",(N409/Y409)*VLOOKUP(Q409,Aanpassing_frequenties,3,0))*VLOOKUP(Q409,Aanpassing_frequenties,4,0)</f>
        <v>65.599999999999994</v>
      </c>
      <c r="AB409" s="120">
        <f t="shared" si="47"/>
        <v>0</v>
      </c>
      <c r="AC409" s="119"/>
      <c r="AD409" s="117" t="str">
        <f t="shared" si="48"/>
        <v>_</v>
      </c>
      <c r="AE409" s="120" t="str">
        <f t="shared" si="49"/>
        <v>_</v>
      </c>
      <c r="AF409" s="119"/>
      <c r="AG409" s="117" t="str">
        <f t="shared" si="50"/>
        <v>_</v>
      </c>
      <c r="AH409" s="120" t="str">
        <f t="shared" si="51"/>
        <v>_</v>
      </c>
      <c r="AI409" s="119"/>
      <c r="AJ409" s="117" t="str">
        <f t="shared" si="52"/>
        <v>_</v>
      </c>
      <c r="AK409" s="120" t="str">
        <f t="shared" si="53"/>
        <v>_</v>
      </c>
      <c r="AL409" s="119"/>
      <c r="AM409" s="117">
        <f t="shared" si="54"/>
        <v>65.599999999999994</v>
      </c>
      <c r="AN409" s="120">
        <f t="shared" si="55"/>
        <v>0</v>
      </c>
      <c r="AO409" s="119"/>
      <c r="AS409" s="124"/>
    </row>
    <row r="410" spans="1:45">
      <c r="A410" s="7">
        <v>5</v>
      </c>
      <c r="B410" s="114" t="str">
        <f>VLOOKUP(A410,'Overzicht locaties'!C:D,2,0)</f>
        <v>ROC Campusbaan</v>
      </c>
      <c r="C410" s="95" t="s">
        <v>935</v>
      </c>
      <c r="D410" s="6" t="s">
        <v>1505</v>
      </c>
      <c r="E410" s="6"/>
      <c r="F410" s="95" t="s">
        <v>1101</v>
      </c>
      <c r="G410" s="95" t="s">
        <v>294</v>
      </c>
      <c r="H410" s="95">
        <v>1</v>
      </c>
      <c r="I410" s="115" t="str">
        <f t="shared" si="15"/>
        <v xml:space="preserve">Kantoorruimte / vergaderruimte </v>
      </c>
      <c r="J410" s="95" t="s">
        <v>1577</v>
      </c>
      <c r="K410" s="116">
        <v>3</v>
      </c>
      <c r="L410" s="115" t="str">
        <f t="shared" si="44"/>
        <v>Harde vloer zonder polymeer beschermlaag, met behandeling</v>
      </c>
      <c r="M410" s="118">
        <v>50.3</v>
      </c>
      <c r="N410" s="117">
        <f t="shared" si="42"/>
        <v>50.3</v>
      </c>
      <c r="O410" s="149">
        <f t="shared" si="43"/>
        <v>0</v>
      </c>
      <c r="P410" s="119"/>
      <c r="Q410" s="95" t="s">
        <v>87</v>
      </c>
      <c r="R410" s="95"/>
      <c r="S410" s="95"/>
      <c r="T410" s="95"/>
      <c r="U410" s="119"/>
      <c r="V410" s="114" t="str">
        <f t="shared" si="45"/>
        <v>Bureau</v>
      </c>
      <c r="W410" s="114" t="str">
        <f t="shared" si="46"/>
        <v>AQL 7%</v>
      </c>
      <c r="X410" s="119"/>
      <c r="Y410" s="101">
        <v>100</v>
      </c>
      <c r="Z410" s="119"/>
      <c r="AA410" s="117">
        <f>IF(H410="nio","_",(N410/Y410)*VLOOKUP(Q410,Aanpassing_frequenties,3,0))*VLOOKUP(Q410,Aanpassing_frequenties,4,0)</f>
        <v>103.11499999999999</v>
      </c>
      <c r="AB410" s="120">
        <f t="shared" si="47"/>
        <v>0</v>
      </c>
      <c r="AC410" s="119"/>
      <c r="AD410" s="117" t="str">
        <f t="shared" si="48"/>
        <v>_</v>
      </c>
      <c r="AE410" s="120" t="str">
        <f t="shared" si="49"/>
        <v>_</v>
      </c>
      <c r="AF410" s="119"/>
      <c r="AG410" s="117" t="str">
        <f t="shared" si="50"/>
        <v>_</v>
      </c>
      <c r="AH410" s="120" t="str">
        <f t="shared" si="51"/>
        <v>_</v>
      </c>
      <c r="AI410" s="119"/>
      <c r="AJ410" s="117" t="str">
        <f t="shared" si="52"/>
        <v>_</v>
      </c>
      <c r="AK410" s="120" t="str">
        <f t="shared" si="53"/>
        <v>_</v>
      </c>
      <c r="AL410" s="119"/>
      <c r="AM410" s="117">
        <f t="shared" si="54"/>
        <v>103.11499999999999</v>
      </c>
      <c r="AN410" s="120">
        <f t="shared" si="55"/>
        <v>0</v>
      </c>
      <c r="AO410" s="119"/>
      <c r="AS410" s="124"/>
    </row>
    <row r="411" spans="1:45">
      <c r="A411" s="7">
        <v>5</v>
      </c>
      <c r="B411" s="114" t="str">
        <f>VLOOKUP(A411,'Overzicht locaties'!C:D,2,0)</f>
        <v>ROC Campusbaan</v>
      </c>
      <c r="C411" s="95" t="s">
        <v>935</v>
      </c>
      <c r="D411" s="6" t="s">
        <v>1506</v>
      </c>
      <c r="E411" s="6"/>
      <c r="F411" s="95" t="s">
        <v>1039</v>
      </c>
      <c r="G411" s="95" t="s">
        <v>294</v>
      </c>
      <c r="H411" s="95">
        <v>6</v>
      </c>
      <c r="I411" s="115" t="str">
        <f t="shared" si="15"/>
        <v>Leslokalen theorie</v>
      </c>
      <c r="J411" s="95" t="s">
        <v>1577</v>
      </c>
      <c r="K411" s="116">
        <v>3</v>
      </c>
      <c r="L411" s="115" t="str">
        <f t="shared" si="44"/>
        <v>Harde vloer zonder polymeer beschermlaag, met behandeling</v>
      </c>
      <c r="M411" s="118">
        <v>11.6</v>
      </c>
      <c r="N411" s="117">
        <f t="shared" si="42"/>
        <v>11.6</v>
      </c>
      <c r="O411" s="149">
        <f t="shared" si="43"/>
        <v>0</v>
      </c>
      <c r="P411" s="119"/>
      <c r="Q411" s="95" t="s">
        <v>87</v>
      </c>
      <c r="R411" s="95"/>
      <c r="S411" s="95"/>
      <c r="T411" s="95"/>
      <c r="U411" s="119"/>
      <c r="V411" s="114" t="str">
        <f t="shared" si="45"/>
        <v>Les</v>
      </c>
      <c r="W411" s="114" t="str">
        <f t="shared" si="46"/>
        <v>AQL 7%</v>
      </c>
      <c r="X411" s="119"/>
      <c r="Y411" s="101">
        <v>100</v>
      </c>
      <c r="Z411" s="119"/>
      <c r="AA411" s="117">
        <f>IF(H411="nio","_",(N411/Y411)*VLOOKUP(Q411,Aanpassing_frequenties,3,0))*VLOOKUP(Q411,Aanpassing_frequenties,4,0)</f>
        <v>23.779999999999998</v>
      </c>
      <c r="AB411" s="120">
        <f t="shared" si="47"/>
        <v>0</v>
      </c>
      <c r="AC411" s="119"/>
      <c r="AD411" s="117" t="str">
        <f t="shared" si="48"/>
        <v>_</v>
      </c>
      <c r="AE411" s="120" t="str">
        <f t="shared" si="49"/>
        <v>_</v>
      </c>
      <c r="AF411" s="119"/>
      <c r="AG411" s="117" t="str">
        <f t="shared" si="50"/>
        <v>_</v>
      </c>
      <c r="AH411" s="120" t="str">
        <f t="shared" si="51"/>
        <v>_</v>
      </c>
      <c r="AI411" s="119"/>
      <c r="AJ411" s="117" t="str">
        <f t="shared" si="52"/>
        <v>_</v>
      </c>
      <c r="AK411" s="120" t="str">
        <f t="shared" si="53"/>
        <v>_</v>
      </c>
      <c r="AL411" s="119"/>
      <c r="AM411" s="117">
        <f t="shared" si="54"/>
        <v>23.779999999999998</v>
      </c>
      <c r="AN411" s="120">
        <f t="shared" si="55"/>
        <v>0</v>
      </c>
      <c r="AO411" s="119"/>
      <c r="AS411" s="124"/>
    </row>
    <row r="412" spans="1:45">
      <c r="A412" s="7">
        <v>5</v>
      </c>
      <c r="B412" s="114" t="str">
        <f>VLOOKUP(A412,'Overzicht locaties'!C:D,2,0)</f>
        <v>ROC Campusbaan</v>
      </c>
      <c r="C412" s="95" t="s">
        <v>935</v>
      </c>
      <c r="D412" s="6" t="s">
        <v>1507</v>
      </c>
      <c r="E412" s="6"/>
      <c r="F412" s="95" t="s">
        <v>1039</v>
      </c>
      <c r="G412" s="95" t="s">
        <v>294</v>
      </c>
      <c r="H412" s="95">
        <v>6</v>
      </c>
      <c r="I412" s="115" t="str">
        <f t="shared" si="15"/>
        <v>Leslokalen theorie</v>
      </c>
      <c r="J412" s="95" t="s">
        <v>1577</v>
      </c>
      <c r="K412" s="116">
        <v>3</v>
      </c>
      <c r="L412" s="115" t="str">
        <f t="shared" si="44"/>
        <v>Harde vloer zonder polymeer beschermlaag, met behandeling</v>
      </c>
      <c r="M412" s="118">
        <v>12.5</v>
      </c>
      <c r="N412" s="117">
        <f t="shared" si="42"/>
        <v>12.5</v>
      </c>
      <c r="O412" s="149">
        <f t="shared" si="43"/>
        <v>0</v>
      </c>
      <c r="P412" s="119"/>
      <c r="Q412" s="95" t="s">
        <v>87</v>
      </c>
      <c r="R412" s="95"/>
      <c r="S412" s="95"/>
      <c r="T412" s="95"/>
      <c r="U412" s="119"/>
      <c r="V412" s="114" t="str">
        <f t="shared" si="45"/>
        <v>Les</v>
      </c>
      <c r="W412" s="114" t="str">
        <f t="shared" si="46"/>
        <v>AQL 7%</v>
      </c>
      <c r="X412" s="119"/>
      <c r="Y412" s="101">
        <v>100</v>
      </c>
      <c r="Z412" s="119"/>
      <c r="AA412" s="117">
        <f>IF(H412="nio","_",(N412/Y412)*VLOOKUP(Q412,Aanpassing_frequenties,3,0))*VLOOKUP(Q412,Aanpassing_frequenties,4,0)</f>
        <v>25.625</v>
      </c>
      <c r="AB412" s="120">
        <f t="shared" si="47"/>
        <v>0</v>
      </c>
      <c r="AC412" s="119"/>
      <c r="AD412" s="117" t="str">
        <f t="shared" si="48"/>
        <v>_</v>
      </c>
      <c r="AE412" s="120" t="str">
        <f t="shared" si="49"/>
        <v>_</v>
      </c>
      <c r="AF412" s="119"/>
      <c r="AG412" s="117" t="str">
        <f t="shared" si="50"/>
        <v>_</v>
      </c>
      <c r="AH412" s="120" t="str">
        <f t="shared" si="51"/>
        <v>_</v>
      </c>
      <c r="AI412" s="119"/>
      <c r="AJ412" s="117" t="str">
        <f t="shared" si="52"/>
        <v>_</v>
      </c>
      <c r="AK412" s="120" t="str">
        <f t="shared" si="53"/>
        <v>_</v>
      </c>
      <c r="AL412" s="119"/>
      <c r="AM412" s="117">
        <f t="shared" si="54"/>
        <v>25.625</v>
      </c>
      <c r="AN412" s="120">
        <f t="shared" si="55"/>
        <v>0</v>
      </c>
      <c r="AO412" s="119"/>
      <c r="AS412" s="124"/>
    </row>
    <row r="413" spans="1:45">
      <c r="A413" s="7">
        <v>5</v>
      </c>
      <c r="B413" s="114" t="str">
        <f>VLOOKUP(A413,'Overzicht locaties'!C:D,2,0)</f>
        <v>ROC Campusbaan</v>
      </c>
      <c r="C413" s="95" t="s">
        <v>935</v>
      </c>
      <c r="D413" s="6" t="s">
        <v>1508</v>
      </c>
      <c r="E413" s="6"/>
      <c r="F413" s="95" t="s">
        <v>1087</v>
      </c>
      <c r="G413" s="95" t="s">
        <v>294</v>
      </c>
      <c r="H413" s="95">
        <v>1</v>
      </c>
      <c r="I413" s="115" t="str">
        <f t="shared" si="15"/>
        <v xml:space="preserve">Kantoorruimte / vergaderruimte </v>
      </c>
      <c r="J413" s="95" t="s">
        <v>1577</v>
      </c>
      <c r="K413" s="116">
        <v>3</v>
      </c>
      <c r="L413" s="115" t="str">
        <f t="shared" si="44"/>
        <v>Harde vloer zonder polymeer beschermlaag, met behandeling</v>
      </c>
      <c r="M413" s="118">
        <v>13.4</v>
      </c>
      <c r="N413" s="117">
        <f t="shared" si="42"/>
        <v>13.4</v>
      </c>
      <c r="O413" s="149">
        <f t="shared" si="43"/>
        <v>0</v>
      </c>
      <c r="P413" s="119"/>
      <c r="Q413" s="95" t="s">
        <v>87</v>
      </c>
      <c r="R413" s="95"/>
      <c r="S413" s="95"/>
      <c r="T413" s="95"/>
      <c r="U413" s="119"/>
      <c r="V413" s="114" t="str">
        <f t="shared" si="45"/>
        <v>Bureau</v>
      </c>
      <c r="W413" s="114" t="str">
        <f t="shared" si="46"/>
        <v>AQL 7%</v>
      </c>
      <c r="X413" s="119"/>
      <c r="Y413" s="101">
        <v>100</v>
      </c>
      <c r="Z413" s="119"/>
      <c r="AA413" s="117">
        <f>IF(H413="nio","_",(N413/Y413)*VLOOKUP(Q413,Aanpassing_frequenties,3,0))*VLOOKUP(Q413,Aanpassing_frequenties,4,0)</f>
        <v>27.470000000000002</v>
      </c>
      <c r="AB413" s="120">
        <f t="shared" si="47"/>
        <v>0</v>
      </c>
      <c r="AC413" s="119"/>
      <c r="AD413" s="117" t="str">
        <f t="shared" si="48"/>
        <v>_</v>
      </c>
      <c r="AE413" s="120" t="str">
        <f t="shared" si="49"/>
        <v>_</v>
      </c>
      <c r="AF413" s="119"/>
      <c r="AG413" s="117" t="str">
        <f t="shared" si="50"/>
        <v>_</v>
      </c>
      <c r="AH413" s="120" t="str">
        <f t="shared" si="51"/>
        <v>_</v>
      </c>
      <c r="AI413" s="119"/>
      <c r="AJ413" s="117" t="str">
        <f t="shared" si="52"/>
        <v>_</v>
      </c>
      <c r="AK413" s="120" t="str">
        <f t="shared" si="53"/>
        <v>_</v>
      </c>
      <c r="AL413" s="119"/>
      <c r="AM413" s="117">
        <f t="shared" si="54"/>
        <v>27.470000000000002</v>
      </c>
      <c r="AN413" s="120">
        <f t="shared" si="55"/>
        <v>0</v>
      </c>
      <c r="AO413" s="119"/>
      <c r="AS413" s="124"/>
    </row>
    <row r="414" spans="1:45">
      <c r="A414" s="7">
        <v>5</v>
      </c>
      <c r="B414" s="114" t="str">
        <f>VLOOKUP(A414,'Overzicht locaties'!C:D,2,0)</f>
        <v>ROC Campusbaan</v>
      </c>
      <c r="C414" s="95" t="s">
        <v>935</v>
      </c>
      <c r="D414" s="6" t="s">
        <v>1509</v>
      </c>
      <c r="E414" s="6"/>
      <c r="F414" s="95" t="s">
        <v>188</v>
      </c>
      <c r="G414" s="95" t="s">
        <v>294</v>
      </c>
      <c r="H414" s="95">
        <v>1</v>
      </c>
      <c r="I414" s="115" t="str">
        <f t="shared" si="15"/>
        <v xml:space="preserve">Kantoorruimte / vergaderruimte </v>
      </c>
      <c r="J414" s="95" t="s">
        <v>1577</v>
      </c>
      <c r="K414" s="116">
        <v>3</v>
      </c>
      <c r="L414" s="115" t="str">
        <f t="shared" si="44"/>
        <v>Harde vloer zonder polymeer beschermlaag, met behandeling</v>
      </c>
      <c r="M414" s="118">
        <v>7.2</v>
      </c>
      <c r="N414" s="117">
        <f t="shared" si="42"/>
        <v>7.2</v>
      </c>
      <c r="O414" s="149">
        <f t="shared" si="43"/>
        <v>0</v>
      </c>
      <c r="P414" s="119"/>
      <c r="Q414" s="95" t="s">
        <v>87</v>
      </c>
      <c r="R414" s="95"/>
      <c r="S414" s="95"/>
      <c r="T414" s="95"/>
      <c r="U414" s="119"/>
      <c r="V414" s="114" t="str">
        <f t="shared" si="45"/>
        <v>Bureau</v>
      </c>
      <c r="W414" s="114" t="str">
        <f t="shared" si="46"/>
        <v>AQL 7%</v>
      </c>
      <c r="X414" s="119"/>
      <c r="Y414" s="101">
        <v>100</v>
      </c>
      <c r="Z414" s="119"/>
      <c r="AA414" s="117">
        <f>IF(H414="nio","_",(N414/Y414)*VLOOKUP(Q414,Aanpassing_frequenties,3,0))*VLOOKUP(Q414,Aanpassing_frequenties,4,0)</f>
        <v>14.760000000000002</v>
      </c>
      <c r="AB414" s="120">
        <f t="shared" si="47"/>
        <v>0</v>
      </c>
      <c r="AC414" s="119"/>
      <c r="AD414" s="117" t="str">
        <f t="shared" si="48"/>
        <v>_</v>
      </c>
      <c r="AE414" s="120" t="str">
        <f t="shared" si="49"/>
        <v>_</v>
      </c>
      <c r="AF414" s="119"/>
      <c r="AG414" s="117" t="str">
        <f t="shared" si="50"/>
        <v>_</v>
      </c>
      <c r="AH414" s="120" t="str">
        <f t="shared" si="51"/>
        <v>_</v>
      </c>
      <c r="AI414" s="119"/>
      <c r="AJ414" s="117" t="str">
        <f t="shared" si="52"/>
        <v>_</v>
      </c>
      <c r="AK414" s="120" t="str">
        <f t="shared" si="53"/>
        <v>_</v>
      </c>
      <c r="AL414" s="119"/>
      <c r="AM414" s="117">
        <f t="shared" si="54"/>
        <v>14.760000000000002</v>
      </c>
      <c r="AN414" s="120">
        <f t="shared" si="55"/>
        <v>0</v>
      </c>
      <c r="AO414" s="119"/>
      <c r="AS414" s="124"/>
    </row>
    <row r="415" spans="1:45">
      <c r="A415" s="7">
        <v>5</v>
      </c>
      <c r="B415" s="114" t="str">
        <f>VLOOKUP(A415,'Overzicht locaties'!C:D,2,0)</f>
        <v>ROC Campusbaan</v>
      </c>
      <c r="C415" s="95" t="s">
        <v>935</v>
      </c>
      <c r="D415" s="6" t="s">
        <v>1510</v>
      </c>
      <c r="E415" s="6"/>
      <c r="F415" s="95" t="s">
        <v>1037</v>
      </c>
      <c r="G415" s="95" t="s">
        <v>294</v>
      </c>
      <c r="H415" s="95">
        <v>6</v>
      </c>
      <c r="I415" s="115" t="str">
        <f t="shared" si="15"/>
        <v>Leslokalen theorie</v>
      </c>
      <c r="J415" s="95" t="s">
        <v>1578</v>
      </c>
      <c r="K415" s="116">
        <v>3</v>
      </c>
      <c r="L415" s="115" t="str">
        <f t="shared" si="44"/>
        <v>Harde vloer zonder polymeer beschermlaag, met behandeling</v>
      </c>
      <c r="M415" s="118">
        <v>46.1</v>
      </c>
      <c r="N415" s="117">
        <f t="shared" si="42"/>
        <v>46.1</v>
      </c>
      <c r="O415" s="149">
        <f t="shared" si="43"/>
        <v>0</v>
      </c>
      <c r="P415" s="119"/>
      <c r="Q415" s="95" t="s">
        <v>87</v>
      </c>
      <c r="R415" s="95"/>
      <c r="S415" s="95"/>
      <c r="T415" s="95"/>
      <c r="U415" s="119"/>
      <c r="V415" s="114" t="str">
        <f t="shared" si="45"/>
        <v>Les</v>
      </c>
      <c r="W415" s="114" t="str">
        <f t="shared" si="46"/>
        <v>AQL 7%</v>
      </c>
      <c r="X415" s="119"/>
      <c r="Y415" s="101">
        <v>100</v>
      </c>
      <c r="Z415" s="119"/>
      <c r="AA415" s="117">
        <f>IF(H415="nio","_",(N415/Y415)*VLOOKUP(Q415,Aanpassing_frequenties,3,0))*VLOOKUP(Q415,Aanpassing_frequenties,4,0)</f>
        <v>94.50500000000001</v>
      </c>
      <c r="AB415" s="120">
        <f t="shared" si="47"/>
        <v>0</v>
      </c>
      <c r="AC415" s="119"/>
      <c r="AD415" s="117" t="str">
        <f t="shared" si="48"/>
        <v>_</v>
      </c>
      <c r="AE415" s="120" t="str">
        <f t="shared" si="49"/>
        <v>_</v>
      </c>
      <c r="AF415" s="119"/>
      <c r="AG415" s="117" t="str">
        <f t="shared" si="50"/>
        <v>_</v>
      </c>
      <c r="AH415" s="120" t="str">
        <f t="shared" si="51"/>
        <v>_</v>
      </c>
      <c r="AI415" s="119"/>
      <c r="AJ415" s="117" t="str">
        <f t="shared" si="52"/>
        <v>_</v>
      </c>
      <c r="AK415" s="120" t="str">
        <f t="shared" si="53"/>
        <v>_</v>
      </c>
      <c r="AL415" s="119"/>
      <c r="AM415" s="117">
        <f t="shared" si="54"/>
        <v>94.50500000000001</v>
      </c>
      <c r="AN415" s="120">
        <f t="shared" si="55"/>
        <v>0</v>
      </c>
      <c r="AO415" s="119"/>
      <c r="AS415" s="124"/>
    </row>
    <row r="416" spans="1:45">
      <c r="A416" s="7">
        <v>5</v>
      </c>
      <c r="B416" s="114" t="str">
        <f>VLOOKUP(A416,'Overzicht locaties'!C:D,2,0)</f>
        <v>ROC Campusbaan</v>
      </c>
      <c r="C416" s="95" t="s">
        <v>935</v>
      </c>
      <c r="D416" s="6" t="s">
        <v>1511</v>
      </c>
      <c r="E416" s="6"/>
      <c r="F416" s="95" t="s">
        <v>1079</v>
      </c>
      <c r="G416" s="95" t="s">
        <v>294</v>
      </c>
      <c r="H416" s="95">
        <v>7</v>
      </c>
      <c r="I416" s="115" t="str">
        <f t="shared" si="15"/>
        <v>Leslokalen praktijk</v>
      </c>
      <c r="J416" s="95" t="s">
        <v>1578</v>
      </c>
      <c r="K416" s="116">
        <v>3</v>
      </c>
      <c r="L416" s="115" t="str">
        <f t="shared" si="44"/>
        <v>Harde vloer zonder polymeer beschermlaag, met behandeling</v>
      </c>
      <c r="M416" s="118">
        <v>48.2</v>
      </c>
      <c r="N416" s="117">
        <f t="shared" si="42"/>
        <v>48.2</v>
      </c>
      <c r="O416" s="149">
        <f t="shared" si="43"/>
        <v>0</v>
      </c>
      <c r="P416" s="119"/>
      <c r="Q416" s="95" t="s">
        <v>95</v>
      </c>
      <c r="R416" s="95"/>
      <c r="S416" s="95"/>
      <c r="T416" s="95"/>
      <c r="U416" s="119"/>
      <c r="V416" s="114" t="str">
        <f t="shared" si="45"/>
        <v>Les</v>
      </c>
      <c r="W416" s="114" t="str">
        <f t="shared" si="46"/>
        <v>AQL 7%</v>
      </c>
      <c r="X416" s="119"/>
      <c r="Y416" s="101">
        <v>100</v>
      </c>
      <c r="Z416" s="119"/>
      <c r="AA416" s="117">
        <f>IF(H416="nio","_",(N416/Y416)*VLOOKUP(Q416,Aanpassing_frequenties,3,0))*VLOOKUP(Q416,Aanpassing_frequenties,4,0)</f>
        <v>19.762</v>
      </c>
      <c r="AB416" s="120">
        <f t="shared" si="47"/>
        <v>0</v>
      </c>
      <c r="AC416" s="119"/>
      <c r="AD416" s="117" t="str">
        <f t="shared" si="48"/>
        <v>_</v>
      </c>
      <c r="AE416" s="120" t="str">
        <f t="shared" si="49"/>
        <v>_</v>
      </c>
      <c r="AF416" s="119"/>
      <c r="AG416" s="117" t="str">
        <f t="shared" si="50"/>
        <v>_</v>
      </c>
      <c r="AH416" s="120" t="str">
        <f t="shared" si="51"/>
        <v>_</v>
      </c>
      <c r="AI416" s="119"/>
      <c r="AJ416" s="117" t="str">
        <f t="shared" si="52"/>
        <v>_</v>
      </c>
      <c r="AK416" s="120" t="str">
        <f t="shared" si="53"/>
        <v>_</v>
      </c>
      <c r="AL416" s="119"/>
      <c r="AM416" s="117">
        <f t="shared" si="54"/>
        <v>19.762</v>
      </c>
      <c r="AN416" s="120">
        <f t="shared" si="55"/>
        <v>0</v>
      </c>
      <c r="AO416" s="119"/>
      <c r="AS416" s="124"/>
    </row>
    <row r="417" spans="1:45">
      <c r="A417" s="7">
        <v>5</v>
      </c>
      <c r="B417" s="114" t="str">
        <f>VLOOKUP(A417,'Overzicht locaties'!C:D,2,0)</f>
        <v>ROC Campusbaan</v>
      </c>
      <c r="C417" s="95" t="s">
        <v>935</v>
      </c>
      <c r="D417" s="6" t="s">
        <v>1512</v>
      </c>
      <c r="E417" s="6"/>
      <c r="F417" s="95" t="s">
        <v>1102</v>
      </c>
      <c r="G417" s="95" t="s">
        <v>294</v>
      </c>
      <c r="H417" s="95">
        <v>7</v>
      </c>
      <c r="I417" s="115" t="str">
        <f t="shared" si="15"/>
        <v>Leslokalen praktijk</v>
      </c>
      <c r="J417" s="95" t="s">
        <v>1578</v>
      </c>
      <c r="K417" s="116">
        <v>3</v>
      </c>
      <c r="L417" s="115" t="str">
        <f t="shared" si="44"/>
        <v>Harde vloer zonder polymeer beschermlaag, met behandeling</v>
      </c>
      <c r="M417" s="118">
        <v>52.8</v>
      </c>
      <c r="N417" s="117">
        <f t="shared" si="42"/>
        <v>52.8</v>
      </c>
      <c r="O417" s="149">
        <f t="shared" si="43"/>
        <v>0</v>
      </c>
      <c r="P417" s="119"/>
      <c r="Q417" s="95" t="s">
        <v>95</v>
      </c>
      <c r="R417" s="95"/>
      <c r="S417" s="95"/>
      <c r="T417" s="95"/>
      <c r="U417" s="119"/>
      <c r="V417" s="114" t="str">
        <f t="shared" si="45"/>
        <v>Les</v>
      </c>
      <c r="W417" s="114" t="str">
        <f t="shared" si="46"/>
        <v>AQL 7%</v>
      </c>
      <c r="X417" s="119"/>
      <c r="Y417" s="101">
        <v>100</v>
      </c>
      <c r="Z417" s="119"/>
      <c r="AA417" s="117">
        <f>IF(H417="nio","_",(N417/Y417)*VLOOKUP(Q417,Aanpassing_frequenties,3,0))*VLOOKUP(Q417,Aanpassing_frequenties,4,0)</f>
        <v>21.648</v>
      </c>
      <c r="AB417" s="120">
        <f t="shared" si="47"/>
        <v>0</v>
      </c>
      <c r="AC417" s="119"/>
      <c r="AD417" s="117" t="str">
        <f t="shared" si="48"/>
        <v>_</v>
      </c>
      <c r="AE417" s="120" t="str">
        <f t="shared" si="49"/>
        <v>_</v>
      </c>
      <c r="AF417" s="119"/>
      <c r="AG417" s="117" t="str">
        <f t="shared" si="50"/>
        <v>_</v>
      </c>
      <c r="AH417" s="120" t="str">
        <f t="shared" si="51"/>
        <v>_</v>
      </c>
      <c r="AI417" s="119"/>
      <c r="AJ417" s="117" t="str">
        <f t="shared" si="52"/>
        <v>_</v>
      </c>
      <c r="AK417" s="120" t="str">
        <f t="shared" si="53"/>
        <v>_</v>
      </c>
      <c r="AL417" s="119"/>
      <c r="AM417" s="117">
        <f t="shared" si="54"/>
        <v>21.648</v>
      </c>
      <c r="AN417" s="120">
        <f t="shared" si="55"/>
        <v>0</v>
      </c>
      <c r="AO417" s="119"/>
      <c r="AS417" s="124"/>
    </row>
    <row r="418" spans="1:45">
      <c r="A418" s="7">
        <v>5</v>
      </c>
      <c r="B418" s="114" t="str">
        <f>VLOOKUP(A418,'Overzicht locaties'!C:D,2,0)</f>
        <v>ROC Campusbaan</v>
      </c>
      <c r="C418" s="95" t="s">
        <v>935</v>
      </c>
      <c r="D418" s="6" t="s">
        <v>1513</v>
      </c>
      <c r="E418" s="6"/>
      <c r="F418" s="95" t="s">
        <v>136</v>
      </c>
      <c r="G418" s="95" t="s">
        <v>293</v>
      </c>
      <c r="H418" s="95">
        <v>3</v>
      </c>
      <c r="I418" s="115" t="str">
        <f t="shared" si="15"/>
        <v>Verkeersruimte / Garderobe / Wachtruimte</v>
      </c>
      <c r="J418" s="95" t="s">
        <v>1577</v>
      </c>
      <c r="K418" s="116">
        <v>3</v>
      </c>
      <c r="L418" s="115" t="str">
        <f t="shared" si="44"/>
        <v>Harde vloer zonder polymeer beschermlaag, met behandeling</v>
      </c>
      <c r="M418" s="118">
        <v>63.2</v>
      </c>
      <c r="N418" s="117">
        <f t="shared" si="42"/>
        <v>63.2</v>
      </c>
      <c r="O418" s="149">
        <f t="shared" si="43"/>
        <v>0</v>
      </c>
      <c r="P418" s="119"/>
      <c r="Q418" s="95" t="s">
        <v>87</v>
      </c>
      <c r="R418" s="95"/>
      <c r="S418" s="95"/>
      <c r="T418" s="95"/>
      <c r="U418" s="119"/>
      <c r="V418" s="114" t="str">
        <f t="shared" si="45"/>
        <v>Verkeer</v>
      </c>
      <c r="W418" s="114" t="str">
        <f t="shared" si="46"/>
        <v>AQL 7%</v>
      </c>
      <c r="X418" s="119"/>
      <c r="Y418" s="101">
        <v>100</v>
      </c>
      <c r="Z418" s="119"/>
      <c r="AA418" s="117">
        <f>IF(H418="nio","_",(N418/Y418)*VLOOKUP(Q418,Aanpassing_frequenties,3,0))*VLOOKUP(Q418,Aanpassing_frequenties,4,0)</f>
        <v>129.56</v>
      </c>
      <c r="AB418" s="120">
        <f t="shared" si="47"/>
        <v>0</v>
      </c>
      <c r="AC418" s="119"/>
      <c r="AD418" s="117" t="str">
        <f t="shared" si="48"/>
        <v>_</v>
      </c>
      <c r="AE418" s="120" t="str">
        <f t="shared" si="49"/>
        <v>_</v>
      </c>
      <c r="AF418" s="119"/>
      <c r="AG418" s="117" t="str">
        <f t="shared" si="50"/>
        <v>_</v>
      </c>
      <c r="AH418" s="120" t="str">
        <f t="shared" si="51"/>
        <v>_</v>
      </c>
      <c r="AI418" s="119"/>
      <c r="AJ418" s="117" t="str">
        <f t="shared" si="52"/>
        <v>_</v>
      </c>
      <c r="AK418" s="120" t="str">
        <f t="shared" si="53"/>
        <v>_</v>
      </c>
      <c r="AL418" s="119"/>
      <c r="AM418" s="117">
        <f t="shared" si="54"/>
        <v>129.56</v>
      </c>
      <c r="AN418" s="120">
        <f t="shared" si="55"/>
        <v>0</v>
      </c>
      <c r="AO418" s="119"/>
      <c r="AS418" s="124"/>
    </row>
    <row r="419" spans="1:45">
      <c r="A419" s="7">
        <v>5</v>
      </c>
      <c r="B419" s="114" t="str">
        <f>VLOOKUP(A419,'Overzicht locaties'!C:D,2,0)</f>
        <v>ROC Campusbaan</v>
      </c>
      <c r="C419" s="95" t="s">
        <v>935</v>
      </c>
      <c r="D419" s="6" t="s">
        <v>1514</v>
      </c>
      <c r="E419" s="6"/>
      <c r="F419" s="95" t="s">
        <v>1103</v>
      </c>
      <c r="G419" s="95" t="s">
        <v>293</v>
      </c>
      <c r="H419" s="95">
        <v>3</v>
      </c>
      <c r="I419" s="115" t="str">
        <f t="shared" si="15"/>
        <v>Verkeersruimte / Garderobe / Wachtruimte</v>
      </c>
      <c r="J419" s="95" t="s">
        <v>700</v>
      </c>
      <c r="K419" s="116">
        <v>2</v>
      </c>
      <c r="L419" s="115" t="str">
        <f t="shared" si="44"/>
        <v>Harde vloeren zonder extra behandeling</v>
      </c>
      <c r="M419" s="118">
        <v>8</v>
      </c>
      <c r="N419" s="117">
        <f t="shared" si="42"/>
        <v>8</v>
      </c>
      <c r="O419" s="149">
        <f t="shared" si="43"/>
        <v>0</v>
      </c>
      <c r="P419" s="119"/>
      <c r="Q419" s="95" t="s">
        <v>87</v>
      </c>
      <c r="R419" s="95"/>
      <c r="S419" s="95"/>
      <c r="T419" s="95"/>
      <c r="U419" s="119"/>
      <c r="V419" s="114" t="str">
        <f t="shared" si="45"/>
        <v>Verkeer</v>
      </c>
      <c r="W419" s="114" t="str">
        <f t="shared" si="46"/>
        <v>AQL 7%</v>
      </c>
      <c r="X419" s="119"/>
      <c r="Y419" s="101">
        <v>100</v>
      </c>
      <c r="Z419" s="119"/>
      <c r="AA419" s="117">
        <f>IF(H419="nio","_",(N419/Y419)*VLOOKUP(Q419,Aanpassing_frequenties,3,0))*VLOOKUP(Q419,Aanpassing_frequenties,4,0)</f>
        <v>16.399999999999999</v>
      </c>
      <c r="AB419" s="120">
        <f t="shared" si="47"/>
        <v>0</v>
      </c>
      <c r="AC419" s="119"/>
      <c r="AD419" s="117" t="str">
        <f t="shared" si="48"/>
        <v>_</v>
      </c>
      <c r="AE419" s="120" t="str">
        <f t="shared" si="49"/>
        <v>_</v>
      </c>
      <c r="AF419" s="119"/>
      <c r="AG419" s="117" t="str">
        <f t="shared" si="50"/>
        <v>_</v>
      </c>
      <c r="AH419" s="120" t="str">
        <f t="shared" si="51"/>
        <v>_</v>
      </c>
      <c r="AI419" s="119"/>
      <c r="AJ419" s="117" t="str">
        <f t="shared" si="52"/>
        <v>_</v>
      </c>
      <c r="AK419" s="120" t="str">
        <f t="shared" si="53"/>
        <v>_</v>
      </c>
      <c r="AL419" s="119"/>
      <c r="AM419" s="117">
        <f t="shared" si="54"/>
        <v>16.399999999999999</v>
      </c>
      <c r="AN419" s="120">
        <f t="shared" si="55"/>
        <v>0</v>
      </c>
      <c r="AO419" s="119"/>
      <c r="AS419" s="124"/>
    </row>
    <row r="420" spans="1:45">
      <c r="A420" s="7">
        <v>5</v>
      </c>
      <c r="B420" s="114" t="str">
        <f>VLOOKUP(A420,'Overzicht locaties'!C:D,2,0)</f>
        <v>ROC Campusbaan</v>
      </c>
      <c r="C420" s="95" t="s">
        <v>935</v>
      </c>
      <c r="D420" s="6" t="s">
        <v>1515</v>
      </c>
      <c r="E420" s="6"/>
      <c r="F420" s="95" t="s">
        <v>1104</v>
      </c>
      <c r="G420" s="95" t="s">
        <v>293</v>
      </c>
      <c r="H420" s="95">
        <v>3</v>
      </c>
      <c r="I420" s="115" t="str">
        <f t="shared" si="15"/>
        <v>Verkeersruimte / Garderobe / Wachtruimte</v>
      </c>
      <c r="J420" s="95" t="s">
        <v>1578</v>
      </c>
      <c r="K420" s="116">
        <v>3</v>
      </c>
      <c r="L420" s="115" t="str">
        <f t="shared" si="44"/>
        <v>Harde vloer zonder polymeer beschermlaag, met behandeling</v>
      </c>
      <c r="M420" s="118">
        <v>20</v>
      </c>
      <c r="N420" s="117">
        <f t="shared" si="42"/>
        <v>20</v>
      </c>
      <c r="O420" s="149">
        <f t="shared" si="43"/>
        <v>0</v>
      </c>
      <c r="P420" s="119"/>
      <c r="Q420" s="95" t="s">
        <v>87</v>
      </c>
      <c r="R420" s="95"/>
      <c r="S420" s="95"/>
      <c r="T420" s="95"/>
      <c r="U420" s="119"/>
      <c r="V420" s="114" t="str">
        <f t="shared" si="45"/>
        <v>Verkeer</v>
      </c>
      <c r="W420" s="114" t="str">
        <f t="shared" si="46"/>
        <v>AQL 7%</v>
      </c>
      <c r="X420" s="119"/>
      <c r="Y420" s="101">
        <v>100</v>
      </c>
      <c r="Z420" s="119"/>
      <c r="AA420" s="117">
        <f>IF(H420="nio","_",(N420/Y420)*VLOOKUP(Q420,Aanpassing_frequenties,3,0))*VLOOKUP(Q420,Aanpassing_frequenties,4,0)</f>
        <v>41</v>
      </c>
      <c r="AB420" s="120">
        <f t="shared" si="47"/>
        <v>0</v>
      </c>
      <c r="AC420" s="119"/>
      <c r="AD420" s="117" t="str">
        <f t="shared" si="48"/>
        <v>_</v>
      </c>
      <c r="AE420" s="120" t="str">
        <f t="shared" si="49"/>
        <v>_</v>
      </c>
      <c r="AF420" s="119"/>
      <c r="AG420" s="117" t="str">
        <f t="shared" si="50"/>
        <v>_</v>
      </c>
      <c r="AH420" s="120" t="str">
        <f t="shared" si="51"/>
        <v>_</v>
      </c>
      <c r="AI420" s="119"/>
      <c r="AJ420" s="117" t="str">
        <f t="shared" si="52"/>
        <v>_</v>
      </c>
      <c r="AK420" s="120" t="str">
        <f t="shared" si="53"/>
        <v>_</v>
      </c>
      <c r="AL420" s="119"/>
      <c r="AM420" s="117">
        <f t="shared" si="54"/>
        <v>41</v>
      </c>
      <c r="AN420" s="120">
        <f t="shared" si="55"/>
        <v>0</v>
      </c>
      <c r="AO420" s="119"/>
      <c r="AS420" s="124"/>
    </row>
    <row r="421" spans="1:45">
      <c r="A421" s="7">
        <v>5</v>
      </c>
      <c r="B421" s="114" t="str">
        <f>VLOOKUP(A421,'Overzicht locaties'!C:D,2,0)</f>
        <v>ROC Campusbaan</v>
      </c>
      <c r="C421" s="95" t="s">
        <v>935</v>
      </c>
      <c r="D421" s="6" t="s">
        <v>1516</v>
      </c>
      <c r="E421" s="6"/>
      <c r="F421" s="95" t="s">
        <v>1037</v>
      </c>
      <c r="G421" s="95" t="s">
        <v>294</v>
      </c>
      <c r="H421" s="95">
        <v>6</v>
      </c>
      <c r="I421" s="115" t="str">
        <f t="shared" si="15"/>
        <v>Leslokalen theorie</v>
      </c>
      <c r="J421" s="95" t="s">
        <v>1577</v>
      </c>
      <c r="K421" s="116">
        <v>3</v>
      </c>
      <c r="L421" s="115" t="str">
        <f t="shared" si="44"/>
        <v>Harde vloer zonder polymeer beschermlaag, met behandeling</v>
      </c>
      <c r="M421" s="118">
        <v>56.2</v>
      </c>
      <c r="N421" s="117">
        <f t="shared" si="42"/>
        <v>56.2</v>
      </c>
      <c r="O421" s="149">
        <f t="shared" si="43"/>
        <v>0</v>
      </c>
      <c r="P421" s="119"/>
      <c r="Q421" s="95" t="s">
        <v>87</v>
      </c>
      <c r="R421" s="95"/>
      <c r="S421" s="95"/>
      <c r="T421" s="95"/>
      <c r="U421" s="119"/>
      <c r="V421" s="114" t="str">
        <f t="shared" si="45"/>
        <v>Les</v>
      </c>
      <c r="W421" s="114" t="str">
        <f t="shared" si="46"/>
        <v>AQL 7%</v>
      </c>
      <c r="X421" s="119"/>
      <c r="Y421" s="101">
        <v>100</v>
      </c>
      <c r="Z421" s="119"/>
      <c r="AA421" s="117">
        <f>IF(H421="nio","_",(N421/Y421)*VLOOKUP(Q421,Aanpassing_frequenties,3,0))*VLOOKUP(Q421,Aanpassing_frequenties,4,0)</f>
        <v>115.21000000000001</v>
      </c>
      <c r="AB421" s="120">
        <f t="shared" si="47"/>
        <v>0</v>
      </c>
      <c r="AC421" s="119"/>
      <c r="AD421" s="117" t="str">
        <f t="shared" si="48"/>
        <v>_</v>
      </c>
      <c r="AE421" s="120" t="str">
        <f t="shared" si="49"/>
        <v>_</v>
      </c>
      <c r="AF421" s="119"/>
      <c r="AG421" s="117" t="str">
        <f t="shared" si="50"/>
        <v>_</v>
      </c>
      <c r="AH421" s="120" t="str">
        <f t="shared" si="51"/>
        <v>_</v>
      </c>
      <c r="AI421" s="119"/>
      <c r="AJ421" s="117" t="str">
        <f t="shared" si="52"/>
        <v>_</v>
      </c>
      <c r="AK421" s="120" t="str">
        <f t="shared" si="53"/>
        <v>_</v>
      </c>
      <c r="AL421" s="119"/>
      <c r="AM421" s="117">
        <f t="shared" si="54"/>
        <v>115.21000000000001</v>
      </c>
      <c r="AN421" s="120">
        <f t="shared" si="55"/>
        <v>0</v>
      </c>
      <c r="AO421" s="119"/>
      <c r="AS421" s="124"/>
    </row>
    <row r="422" spans="1:45">
      <c r="A422" s="7">
        <v>5</v>
      </c>
      <c r="B422" s="114" t="str">
        <f>VLOOKUP(A422,'Overzicht locaties'!C:D,2,0)</f>
        <v>ROC Campusbaan</v>
      </c>
      <c r="C422" s="95" t="s">
        <v>935</v>
      </c>
      <c r="D422" s="6" t="s">
        <v>1517</v>
      </c>
      <c r="E422" s="6"/>
      <c r="F422" s="95" t="s">
        <v>1087</v>
      </c>
      <c r="G422" s="95" t="s">
        <v>294</v>
      </c>
      <c r="H422" s="95">
        <v>1</v>
      </c>
      <c r="I422" s="115" t="str">
        <f t="shared" si="15"/>
        <v xml:space="preserve">Kantoorruimte / vergaderruimte </v>
      </c>
      <c r="J422" s="95" t="s">
        <v>1577</v>
      </c>
      <c r="K422" s="116">
        <v>3</v>
      </c>
      <c r="L422" s="115" t="str">
        <f t="shared" si="44"/>
        <v>Harde vloer zonder polymeer beschermlaag, met behandeling</v>
      </c>
      <c r="M422" s="118">
        <v>10.1</v>
      </c>
      <c r="N422" s="117">
        <f t="shared" si="42"/>
        <v>10.1</v>
      </c>
      <c r="O422" s="149">
        <f t="shared" si="43"/>
        <v>0</v>
      </c>
      <c r="P422" s="119"/>
      <c r="Q422" s="95" t="s">
        <v>87</v>
      </c>
      <c r="R422" s="95"/>
      <c r="S422" s="95"/>
      <c r="T422" s="95"/>
      <c r="U422" s="119"/>
      <c r="V422" s="114" t="str">
        <f t="shared" si="45"/>
        <v>Bureau</v>
      </c>
      <c r="W422" s="114" t="str">
        <f t="shared" si="46"/>
        <v>AQL 7%</v>
      </c>
      <c r="X422" s="119"/>
      <c r="Y422" s="101">
        <v>100</v>
      </c>
      <c r="Z422" s="119"/>
      <c r="AA422" s="117">
        <f>IF(H422="nio","_",(N422/Y422)*VLOOKUP(Q422,Aanpassing_frequenties,3,0))*VLOOKUP(Q422,Aanpassing_frequenties,4,0)</f>
        <v>20.704999999999998</v>
      </c>
      <c r="AB422" s="120">
        <f t="shared" si="47"/>
        <v>0</v>
      </c>
      <c r="AC422" s="119"/>
      <c r="AD422" s="117" t="str">
        <f t="shared" si="48"/>
        <v>_</v>
      </c>
      <c r="AE422" s="120" t="str">
        <f t="shared" si="49"/>
        <v>_</v>
      </c>
      <c r="AF422" s="119"/>
      <c r="AG422" s="117" t="str">
        <f t="shared" si="50"/>
        <v>_</v>
      </c>
      <c r="AH422" s="120" t="str">
        <f t="shared" si="51"/>
        <v>_</v>
      </c>
      <c r="AI422" s="119"/>
      <c r="AJ422" s="117" t="str">
        <f t="shared" si="52"/>
        <v>_</v>
      </c>
      <c r="AK422" s="120" t="str">
        <f t="shared" si="53"/>
        <v>_</v>
      </c>
      <c r="AL422" s="119"/>
      <c r="AM422" s="117">
        <f t="shared" si="54"/>
        <v>20.704999999999998</v>
      </c>
      <c r="AN422" s="120">
        <f t="shared" si="55"/>
        <v>0</v>
      </c>
      <c r="AO422" s="119"/>
      <c r="AS422" s="124"/>
    </row>
    <row r="423" spans="1:45">
      <c r="A423" s="7">
        <v>5</v>
      </c>
      <c r="B423" s="114" t="str">
        <f>VLOOKUP(A423,'Overzicht locaties'!C:D,2,0)</f>
        <v>ROC Campusbaan</v>
      </c>
      <c r="C423" s="95" t="s">
        <v>935</v>
      </c>
      <c r="D423" s="6" t="s">
        <v>1518</v>
      </c>
      <c r="E423" s="6"/>
      <c r="F423" s="95" t="s">
        <v>193</v>
      </c>
      <c r="G423" s="95" t="s">
        <v>294</v>
      </c>
      <c r="H423" s="95">
        <v>8</v>
      </c>
      <c r="I423" s="115" t="str">
        <f t="shared" si="15"/>
        <v>Overig / Magazijn / Archief / Berging / Technische ruimte</v>
      </c>
      <c r="J423" s="95" t="s">
        <v>1577</v>
      </c>
      <c r="K423" s="116">
        <v>3</v>
      </c>
      <c r="L423" s="115" t="str">
        <f t="shared" si="44"/>
        <v>Harde vloer zonder polymeer beschermlaag, met behandeling</v>
      </c>
      <c r="M423" s="118">
        <v>8.1</v>
      </c>
      <c r="N423" s="117">
        <f t="shared" si="42"/>
        <v>8.1</v>
      </c>
      <c r="O423" s="149">
        <f t="shared" si="43"/>
        <v>0</v>
      </c>
      <c r="P423" s="119"/>
      <c r="Q423" s="95" t="s">
        <v>101</v>
      </c>
      <c r="R423" s="95"/>
      <c r="S423" s="95"/>
      <c r="T423" s="95"/>
      <c r="U423" s="119"/>
      <c r="V423" s="114" t="str">
        <f t="shared" si="45"/>
        <v>Verkeer</v>
      </c>
      <c r="W423" s="114" t="str">
        <f t="shared" si="46"/>
        <v>AQL 7%</v>
      </c>
      <c r="X423" s="119"/>
      <c r="Y423" s="101">
        <v>100</v>
      </c>
      <c r="Z423" s="119"/>
      <c r="AA423" s="117">
        <f>IF(H423="nio","_",(N423/Y423)*VLOOKUP(Q423,Aanpassing_frequenties,3,0))*VLOOKUP(Q423,Aanpassing_frequenties,4,0)</f>
        <v>0.97199999999999998</v>
      </c>
      <c r="AB423" s="120">
        <f t="shared" si="47"/>
        <v>0</v>
      </c>
      <c r="AC423" s="119"/>
      <c r="AD423" s="117" t="str">
        <f t="shared" si="48"/>
        <v>_</v>
      </c>
      <c r="AE423" s="120" t="str">
        <f t="shared" si="49"/>
        <v>_</v>
      </c>
      <c r="AF423" s="119"/>
      <c r="AG423" s="117" t="str">
        <f t="shared" si="50"/>
        <v>_</v>
      </c>
      <c r="AH423" s="120" t="str">
        <f t="shared" si="51"/>
        <v>_</v>
      </c>
      <c r="AI423" s="119"/>
      <c r="AJ423" s="117" t="str">
        <f t="shared" si="52"/>
        <v>_</v>
      </c>
      <c r="AK423" s="120" t="str">
        <f t="shared" si="53"/>
        <v>_</v>
      </c>
      <c r="AL423" s="119"/>
      <c r="AM423" s="117">
        <f t="shared" si="54"/>
        <v>0.97199999999999998</v>
      </c>
      <c r="AN423" s="120">
        <f t="shared" si="55"/>
        <v>0</v>
      </c>
      <c r="AO423" s="119"/>
      <c r="AS423" s="124"/>
    </row>
    <row r="424" spans="1:45">
      <c r="A424" s="7">
        <v>5</v>
      </c>
      <c r="B424" s="114" t="str">
        <f>VLOOKUP(A424,'Overzicht locaties'!C:D,2,0)</f>
        <v>ROC Campusbaan</v>
      </c>
      <c r="C424" s="95" t="s">
        <v>935</v>
      </c>
      <c r="D424" s="6" t="s">
        <v>1519</v>
      </c>
      <c r="E424" s="6"/>
      <c r="F424" s="95" t="s">
        <v>1037</v>
      </c>
      <c r="G424" s="95" t="s">
        <v>294</v>
      </c>
      <c r="H424" s="95">
        <v>6</v>
      </c>
      <c r="I424" s="115" t="str">
        <f t="shared" si="15"/>
        <v>Leslokalen theorie</v>
      </c>
      <c r="J424" s="95" t="s">
        <v>1577</v>
      </c>
      <c r="K424" s="116">
        <v>3</v>
      </c>
      <c r="L424" s="115" t="str">
        <f t="shared" si="44"/>
        <v>Harde vloer zonder polymeer beschermlaag, met behandeling</v>
      </c>
      <c r="M424" s="118">
        <v>56.8</v>
      </c>
      <c r="N424" s="117">
        <f t="shared" si="42"/>
        <v>56.8</v>
      </c>
      <c r="O424" s="149">
        <f t="shared" si="43"/>
        <v>0</v>
      </c>
      <c r="P424" s="119"/>
      <c r="Q424" s="95" t="s">
        <v>87</v>
      </c>
      <c r="R424" s="95"/>
      <c r="S424" s="95"/>
      <c r="T424" s="95"/>
      <c r="U424" s="119"/>
      <c r="V424" s="114" t="str">
        <f t="shared" si="45"/>
        <v>Les</v>
      </c>
      <c r="W424" s="114" t="str">
        <f t="shared" si="46"/>
        <v>AQL 7%</v>
      </c>
      <c r="X424" s="119"/>
      <c r="Y424" s="101">
        <v>100</v>
      </c>
      <c r="Z424" s="119"/>
      <c r="AA424" s="117">
        <f>IF(H424="nio","_",(N424/Y424)*VLOOKUP(Q424,Aanpassing_frequenties,3,0))*VLOOKUP(Q424,Aanpassing_frequenties,4,0)</f>
        <v>116.43999999999998</v>
      </c>
      <c r="AB424" s="120">
        <f t="shared" si="47"/>
        <v>0</v>
      </c>
      <c r="AC424" s="119"/>
      <c r="AD424" s="117" t="str">
        <f t="shared" si="48"/>
        <v>_</v>
      </c>
      <c r="AE424" s="120" t="str">
        <f t="shared" si="49"/>
        <v>_</v>
      </c>
      <c r="AF424" s="119"/>
      <c r="AG424" s="117" t="str">
        <f t="shared" si="50"/>
        <v>_</v>
      </c>
      <c r="AH424" s="120" t="str">
        <f t="shared" si="51"/>
        <v>_</v>
      </c>
      <c r="AI424" s="119"/>
      <c r="AJ424" s="117" t="str">
        <f t="shared" si="52"/>
        <v>_</v>
      </c>
      <c r="AK424" s="120" t="str">
        <f t="shared" si="53"/>
        <v>_</v>
      </c>
      <c r="AL424" s="119"/>
      <c r="AM424" s="117">
        <f t="shared" si="54"/>
        <v>116.43999999999998</v>
      </c>
      <c r="AN424" s="120">
        <f t="shared" si="55"/>
        <v>0</v>
      </c>
      <c r="AO424" s="119"/>
      <c r="AS424" s="124"/>
    </row>
    <row r="425" spans="1:45">
      <c r="A425" s="7">
        <v>5</v>
      </c>
      <c r="B425" s="114" t="str">
        <f>VLOOKUP(A425,'Overzicht locaties'!C:D,2,0)</f>
        <v>ROC Campusbaan</v>
      </c>
      <c r="C425" s="95" t="s">
        <v>935</v>
      </c>
      <c r="D425" s="6" t="s">
        <v>1520</v>
      </c>
      <c r="E425" s="6"/>
      <c r="F425" s="95" t="s">
        <v>1105</v>
      </c>
      <c r="G425" s="95" t="s">
        <v>294</v>
      </c>
      <c r="H425" s="95">
        <v>1</v>
      </c>
      <c r="I425" s="115" t="str">
        <f t="shared" si="15"/>
        <v xml:space="preserve">Kantoorruimte / vergaderruimte </v>
      </c>
      <c r="J425" s="95" t="s">
        <v>1577</v>
      </c>
      <c r="K425" s="116">
        <v>3</v>
      </c>
      <c r="L425" s="115" t="str">
        <f t="shared" si="44"/>
        <v>Harde vloer zonder polymeer beschermlaag, met behandeling</v>
      </c>
      <c r="M425" s="118">
        <v>40.9</v>
      </c>
      <c r="N425" s="117">
        <f t="shared" si="42"/>
        <v>40.9</v>
      </c>
      <c r="O425" s="149">
        <f t="shared" si="43"/>
        <v>0</v>
      </c>
      <c r="P425" s="119"/>
      <c r="Q425" s="95" t="s">
        <v>87</v>
      </c>
      <c r="R425" s="95"/>
      <c r="S425" s="95"/>
      <c r="T425" s="95"/>
      <c r="U425" s="119"/>
      <c r="V425" s="114" t="str">
        <f t="shared" si="45"/>
        <v>Bureau</v>
      </c>
      <c r="W425" s="114" t="str">
        <f t="shared" si="46"/>
        <v>AQL 7%</v>
      </c>
      <c r="X425" s="119"/>
      <c r="Y425" s="101">
        <v>100</v>
      </c>
      <c r="Z425" s="119"/>
      <c r="AA425" s="117">
        <f>IF(H425="nio","_",(N425/Y425)*VLOOKUP(Q425,Aanpassing_frequenties,3,0))*VLOOKUP(Q425,Aanpassing_frequenties,4,0)</f>
        <v>83.844999999999999</v>
      </c>
      <c r="AB425" s="120">
        <f t="shared" si="47"/>
        <v>0</v>
      </c>
      <c r="AC425" s="119"/>
      <c r="AD425" s="117" t="str">
        <f t="shared" si="48"/>
        <v>_</v>
      </c>
      <c r="AE425" s="120" t="str">
        <f t="shared" si="49"/>
        <v>_</v>
      </c>
      <c r="AF425" s="119"/>
      <c r="AG425" s="117" t="str">
        <f t="shared" si="50"/>
        <v>_</v>
      </c>
      <c r="AH425" s="120" t="str">
        <f t="shared" si="51"/>
        <v>_</v>
      </c>
      <c r="AI425" s="119"/>
      <c r="AJ425" s="117" t="str">
        <f t="shared" si="52"/>
        <v>_</v>
      </c>
      <c r="AK425" s="120" t="str">
        <f t="shared" si="53"/>
        <v>_</v>
      </c>
      <c r="AL425" s="119"/>
      <c r="AM425" s="117">
        <f t="shared" si="54"/>
        <v>83.844999999999999</v>
      </c>
      <c r="AN425" s="120">
        <f t="shared" si="55"/>
        <v>0</v>
      </c>
      <c r="AO425" s="119"/>
      <c r="AS425" s="124"/>
    </row>
    <row r="426" spans="1:45">
      <c r="A426" s="7">
        <v>5</v>
      </c>
      <c r="B426" s="114" t="str">
        <f>VLOOKUP(A426,'Overzicht locaties'!C:D,2,0)</f>
        <v>ROC Campusbaan</v>
      </c>
      <c r="C426" s="95" t="s">
        <v>935</v>
      </c>
      <c r="D426" s="6" t="s">
        <v>1521</v>
      </c>
      <c r="E426" s="6"/>
      <c r="F426" s="95" t="s">
        <v>1106</v>
      </c>
      <c r="G426" s="95" t="s">
        <v>294</v>
      </c>
      <c r="H426" s="95">
        <v>7</v>
      </c>
      <c r="I426" s="115" t="str">
        <f t="shared" si="15"/>
        <v>Leslokalen praktijk</v>
      </c>
      <c r="J426" s="95" t="s">
        <v>1577</v>
      </c>
      <c r="K426" s="116">
        <v>3</v>
      </c>
      <c r="L426" s="115" t="str">
        <f t="shared" si="44"/>
        <v>Harde vloer zonder polymeer beschermlaag, met behandeling</v>
      </c>
      <c r="M426" s="118">
        <v>100.9</v>
      </c>
      <c r="N426" s="117">
        <f t="shared" si="42"/>
        <v>100.9</v>
      </c>
      <c r="O426" s="149">
        <f t="shared" si="43"/>
        <v>0</v>
      </c>
      <c r="P426" s="119"/>
      <c r="Q426" s="95" t="s">
        <v>95</v>
      </c>
      <c r="R426" s="95"/>
      <c r="S426" s="95"/>
      <c r="T426" s="95"/>
      <c r="U426" s="119"/>
      <c r="V426" s="114" t="str">
        <f t="shared" si="45"/>
        <v>Les</v>
      </c>
      <c r="W426" s="114" t="str">
        <f t="shared" si="46"/>
        <v>AQL 7%</v>
      </c>
      <c r="X426" s="119"/>
      <c r="Y426" s="101">
        <v>100</v>
      </c>
      <c r="Z426" s="119"/>
      <c r="AA426" s="117">
        <f>IF(H426="nio","_",(N426/Y426)*VLOOKUP(Q426,Aanpassing_frequenties,3,0))*VLOOKUP(Q426,Aanpassing_frequenties,4,0)</f>
        <v>41.369000000000007</v>
      </c>
      <c r="AB426" s="120">
        <f t="shared" si="47"/>
        <v>0</v>
      </c>
      <c r="AC426" s="119"/>
      <c r="AD426" s="117" t="str">
        <f t="shared" si="48"/>
        <v>_</v>
      </c>
      <c r="AE426" s="120" t="str">
        <f t="shared" si="49"/>
        <v>_</v>
      </c>
      <c r="AF426" s="119"/>
      <c r="AG426" s="117" t="str">
        <f t="shared" si="50"/>
        <v>_</v>
      </c>
      <c r="AH426" s="120" t="str">
        <f t="shared" si="51"/>
        <v>_</v>
      </c>
      <c r="AI426" s="119"/>
      <c r="AJ426" s="117" t="str">
        <f t="shared" si="52"/>
        <v>_</v>
      </c>
      <c r="AK426" s="120" t="str">
        <f t="shared" si="53"/>
        <v>_</v>
      </c>
      <c r="AL426" s="119"/>
      <c r="AM426" s="117">
        <f t="shared" si="54"/>
        <v>41.369000000000007</v>
      </c>
      <c r="AN426" s="120">
        <f t="shared" si="55"/>
        <v>0</v>
      </c>
      <c r="AO426" s="119"/>
      <c r="AS426" s="124"/>
    </row>
    <row r="427" spans="1:45">
      <c r="A427" s="7">
        <v>5</v>
      </c>
      <c r="B427" s="114" t="str">
        <f>VLOOKUP(A427,'Overzicht locaties'!C:D,2,0)</f>
        <v>ROC Campusbaan</v>
      </c>
      <c r="C427" s="95" t="s">
        <v>935</v>
      </c>
      <c r="D427" s="6" t="s">
        <v>1522</v>
      </c>
      <c r="E427" s="6"/>
      <c r="F427" s="95" t="s">
        <v>1037</v>
      </c>
      <c r="G427" s="95" t="s">
        <v>294</v>
      </c>
      <c r="H427" s="95">
        <v>6</v>
      </c>
      <c r="I427" s="115" t="str">
        <f t="shared" si="15"/>
        <v>Leslokalen theorie</v>
      </c>
      <c r="J427" s="95" t="s">
        <v>1577</v>
      </c>
      <c r="K427" s="116">
        <v>3</v>
      </c>
      <c r="L427" s="115" t="str">
        <f t="shared" si="44"/>
        <v>Harde vloer zonder polymeer beschermlaag, met behandeling</v>
      </c>
      <c r="M427" s="118">
        <v>49.3</v>
      </c>
      <c r="N427" s="117">
        <f t="shared" si="42"/>
        <v>49.3</v>
      </c>
      <c r="O427" s="149">
        <f t="shared" si="43"/>
        <v>0</v>
      </c>
      <c r="P427" s="119"/>
      <c r="Q427" s="95" t="s">
        <v>87</v>
      </c>
      <c r="R427" s="95"/>
      <c r="S427" s="95"/>
      <c r="T427" s="95"/>
      <c r="U427" s="119"/>
      <c r="V427" s="114" t="str">
        <f t="shared" si="45"/>
        <v>Les</v>
      </c>
      <c r="W427" s="114" t="str">
        <f t="shared" si="46"/>
        <v>AQL 7%</v>
      </c>
      <c r="X427" s="119"/>
      <c r="Y427" s="101">
        <v>100</v>
      </c>
      <c r="Z427" s="119"/>
      <c r="AA427" s="117">
        <f>IF(H427="nio","_",(N427/Y427)*VLOOKUP(Q427,Aanpassing_frequenties,3,0))*VLOOKUP(Q427,Aanpassing_frequenties,4,0)</f>
        <v>101.065</v>
      </c>
      <c r="AB427" s="120">
        <f t="shared" si="47"/>
        <v>0</v>
      </c>
      <c r="AC427" s="119"/>
      <c r="AD427" s="117" t="str">
        <f t="shared" si="48"/>
        <v>_</v>
      </c>
      <c r="AE427" s="120" t="str">
        <f t="shared" si="49"/>
        <v>_</v>
      </c>
      <c r="AF427" s="119"/>
      <c r="AG427" s="117" t="str">
        <f t="shared" si="50"/>
        <v>_</v>
      </c>
      <c r="AH427" s="120" t="str">
        <f t="shared" si="51"/>
        <v>_</v>
      </c>
      <c r="AI427" s="119"/>
      <c r="AJ427" s="117" t="str">
        <f t="shared" si="52"/>
        <v>_</v>
      </c>
      <c r="AK427" s="120" t="str">
        <f t="shared" si="53"/>
        <v>_</v>
      </c>
      <c r="AL427" s="119"/>
      <c r="AM427" s="117">
        <f t="shared" si="54"/>
        <v>101.065</v>
      </c>
      <c r="AN427" s="120">
        <f t="shared" si="55"/>
        <v>0</v>
      </c>
      <c r="AO427" s="119"/>
      <c r="AS427" s="124"/>
    </row>
    <row r="428" spans="1:45">
      <c r="A428" s="7">
        <v>5</v>
      </c>
      <c r="B428" s="114" t="str">
        <f>VLOOKUP(A428,'Overzicht locaties'!C:D,2,0)</f>
        <v>ROC Campusbaan</v>
      </c>
      <c r="C428" s="95" t="s">
        <v>935</v>
      </c>
      <c r="D428" s="6" t="s">
        <v>1523</v>
      </c>
      <c r="E428" s="6"/>
      <c r="F428" s="95" t="s">
        <v>1087</v>
      </c>
      <c r="G428" s="95" t="s">
        <v>294</v>
      </c>
      <c r="H428" s="95">
        <v>1</v>
      </c>
      <c r="I428" s="115" t="str">
        <f t="shared" si="15"/>
        <v xml:space="preserve">Kantoorruimte / vergaderruimte </v>
      </c>
      <c r="J428" s="95" t="s">
        <v>1577</v>
      </c>
      <c r="K428" s="116">
        <v>3</v>
      </c>
      <c r="L428" s="115" t="str">
        <f t="shared" si="44"/>
        <v>Harde vloer zonder polymeer beschermlaag, met behandeling</v>
      </c>
      <c r="M428" s="118">
        <v>12.2</v>
      </c>
      <c r="N428" s="117">
        <f t="shared" si="42"/>
        <v>12.2</v>
      </c>
      <c r="O428" s="149">
        <f t="shared" si="43"/>
        <v>0</v>
      </c>
      <c r="P428" s="119"/>
      <c r="Q428" s="95" t="s">
        <v>87</v>
      </c>
      <c r="R428" s="95"/>
      <c r="S428" s="95"/>
      <c r="T428" s="95"/>
      <c r="U428" s="119"/>
      <c r="V428" s="114" t="str">
        <f t="shared" si="45"/>
        <v>Bureau</v>
      </c>
      <c r="W428" s="114" t="str">
        <f t="shared" si="46"/>
        <v>AQL 7%</v>
      </c>
      <c r="X428" s="119"/>
      <c r="Y428" s="101">
        <v>100</v>
      </c>
      <c r="Z428" s="119"/>
      <c r="AA428" s="117">
        <f>IF(H428="nio","_",(N428/Y428)*VLOOKUP(Q428,Aanpassing_frequenties,3,0))*VLOOKUP(Q428,Aanpassing_frequenties,4,0)</f>
        <v>25.009999999999998</v>
      </c>
      <c r="AB428" s="120">
        <f t="shared" si="47"/>
        <v>0</v>
      </c>
      <c r="AC428" s="119"/>
      <c r="AD428" s="117" t="str">
        <f t="shared" si="48"/>
        <v>_</v>
      </c>
      <c r="AE428" s="120" t="str">
        <f t="shared" si="49"/>
        <v>_</v>
      </c>
      <c r="AF428" s="119"/>
      <c r="AG428" s="117" t="str">
        <f t="shared" si="50"/>
        <v>_</v>
      </c>
      <c r="AH428" s="120" t="str">
        <f t="shared" si="51"/>
        <v>_</v>
      </c>
      <c r="AI428" s="119"/>
      <c r="AJ428" s="117" t="str">
        <f t="shared" si="52"/>
        <v>_</v>
      </c>
      <c r="AK428" s="120" t="str">
        <f t="shared" si="53"/>
        <v>_</v>
      </c>
      <c r="AL428" s="119"/>
      <c r="AM428" s="117">
        <f t="shared" si="54"/>
        <v>25.009999999999998</v>
      </c>
      <c r="AN428" s="120">
        <f t="shared" si="55"/>
        <v>0</v>
      </c>
      <c r="AO428" s="119"/>
      <c r="AS428" s="124"/>
    </row>
    <row r="429" spans="1:45">
      <c r="A429" s="7">
        <v>5</v>
      </c>
      <c r="B429" s="114" t="str">
        <f>VLOOKUP(A429,'Overzicht locaties'!C:D,2,0)</f>
        <v>ROC Campusbaan</v>
      </c>
      <c r="C429" s="95" t="s">
        <v>935</v>
      </c>
      <c r="D429" s="6" t="s">
        <v>1524</v>
      </c>
      <c r="E429" s="6"/>
      <c r="F429" s="95" t="s">
        <v>1087</v>
      </c>
      <c r="G429" s="95" t="s">
        <v>294</v>
      </c>
      <c r="H429" s="95">
        <v>1</v>
      </c>
      <c r="I429" s="115" t="str">
        <f t="shared" si="15"/>
        <v xml:space="preserve">Kantoorruimte / vergaderruimte </v>
      </c>
      <c r="J429" s="95" t="s">
        <v>1577</v>
      </c>
      <c r="K429" s="116">
        <v>3</v>
      </c>
      <c r="L429" s="115" t="str">
        <f t="shared" si="44"/>
        <v>Harde vloer zonder polymeer beschermlaag, met behandeling</v>
      </c>
      <c r="M429" s="118">
        <v>46.1</v>
      </c>
      <c r="N429" s="117">
        <f t="shared" si="42"/>
        <v>46.1</v>
      </c>
      <c r="O429" s="149">
        <f t="shared" si="43"/>
        <v>0</v>
      </c>
      <c r="P429" s="119"/>
      <c r="Q429" s="95" t="s">
        <v>87</v>
      </c>
      <c r="R429" s="95"/>
      <c r="S429" s="95"/>
      <c r="T429" s="95"/>
      <c r="U429" s="119"/>
      <c r="V429" s="114" t="str">
        <f t="shared" si="45"/>
        <v>Bureau</v>
      </c>
      <c r="W429" s="114" t="str">
        <f t="shared" si="46"/>
        <v>AQL 7%</v>
      </c>
      <c r="X429" s="119"/>
      <c r="Y429" s="101">
        <v>100</v>
      </c>
      <c r="Z429" s="119"/>
      <c r="AA429" s="117">
        <f>IF(H429="nio","_",(N429/Y429)*VLOOKUP(Q429,Aanpassing_frequenties,3,0))*VLOOKUP(Q429,Aanpassing_frequenties,4,0)</f>
        <v>94.50500000000001</v>
      </c>
      <c r="AB429" s="120">
        <f t="shared" si="47"/>
        <v>0</v>
      </c>
      <c r="AC429" s="119"/>
      <c r="AD429" s="117" t="str">
        <f t="shared" si="48"/>
        <v>_</v>
      </c>
      <c r="AE429" s="120" t="str">
        <f t="shared" si="49"/>
        <v>_</v>
      </c>
      <c r="AF429" s="119"/>
      <c r="AG429" s="117" t="str">
        <f t="shared" si="50"/>
        <v>_</v>
      </c>
      <c r="AH429" s="120" t="str">
        <f t="shared" si="51"/>
        <v>_</v>
      </c>
      <c r="AI429" s="119"/>
      <c r="AJ429" s="117" t="str">
        <f t="shared" si="52"/>
        <v>_</v>
      </c>
      <c r="AK429" s="120" t="str">
        <f t="shared" si="53"/>
        <v>_</v>
      </c>
      <c r="AL429" s="119"/>
      <c r="AM429" s="117">
        <f t="shared" si="54"/>
        <v>94.50500000000001</v>
      </c>
      <c r="AN429" s="120">
        <f t="shared" si="55"/>
        <v>0</v>
      </c>
      <c r="AO429" s="119"/>
      <c r="AS429" s="124"/>
    </row>
    <row r="430" spans="1:45">
      <c r="A430" s="7">
        <v>5</v>
      </c>
      <c r="B430" s="114" t="str">
        <f>VLOOKUP(A430,'Overzicht locaties'!C:D,2,0)</f>
        <v>ROC Campusbaan</v>
      </c>
      <c r="C430" s="95" t="s">
        <v>935</v>
      </c>
      <c r="D430" s="6" t="s">
        <v>1525</v>
      </c>
      <c r="E430" s="6"/>
      <c r="F430" s="95" t="s">
        <v>1087</v>
      </c>
      <c r="G430" s="95" t="s">
        <v>294</v>
      </c>
      <c r="H430" s="95">
        <v>1</v>
      </c>
      <c r="I430" s="115" t="str">
        <f t="shared" si="15"/>
        <v xml:space="preserve">Kantoorruimte / vergaderruimte </v>
      </c>
      <c r="J430" s="95" t="s">
        <v>1577</v>
      </c>
      <c r="K430" s="116">
        <v>3</v>
      </c>
      <c r="L430" s="115" t="str">
        <f t="shared" si="44"/>
        <v>Harde vloer zonder polymeer beschermlaag, met behandeling</v>
      </c>
      <c r="M430" s="118">
        <v>12.2</v>
      </c>
      <c r="N430" s="117">
        <f t="shared" si="42"/>
        <v>12.2</v>
      </c>
      <c r="O430" s="149">
        <f t="shared" si="43"/>
        <v>0</v>
      </c>
      <c r="P430" s="119"/>
      <c r="Q430" s="95" t="s">
        <v>87</v>
      </c>
      <c r="R430" s="95"/>
      <c r="S430" s="95"/>
      <c r="T430" s="95"/>
      <c r="U430" s="119"/>
      <c r="V430" s="114" t="str">
        <f t="shared" si="45"/>
        <v>Bureau</v>
      </c>
      <c r="W430" s="114" t="str">
        <f t="shared" si="46"/>
        <v>AQL 7%</v>
      </c>
      <c r="X430" s="119"/>
      <c r="Y430" s="101">
        <v>100</v>
      </c>
      <c r="Z430" s="119"/>
      <c r="AA430" s="117">
        <f>IF(H430="nio","_",(N430/Y430)*VLOOKUP(Q430,Aanpassing_frequenties,3,0))*VLOOKUP(Q430,Aanpassing_frequenties,4,0)</f>
        <v>25.009999999999998</v>
      </c>
      <c r="AB430" s="120">
        <f t="shared" si="47"/>
        <v>0</v>
      </c>
      <c r="AC430" s="119"/>
      <c r="AD430" s="117" t="str">
        <f t="shared" si="48"/>
        <v>_</v>
      </c>
      <c r="AE430" s="120" t="str">
        <f t="shared" si="49"/>
        <v>_</v>
      </c>
      <c r="AF430" s="119"/>
      <c r="AG430" s="117" t="str">
        <f t="shared" si="50"/>
        <v>_</v>
      </c>
      <c r="AH430" s="120" t="str">
        <f t="shared" si="51"/>
        <v>_</v>
      </c>
      <c r="AI430" s="119"/>
      <c r="AJ430" s="117" t="str">
        <f t="shared" si="52"/>
        <v>_</v>
      </c>
      <c r="AK430" s="120" t="str">
        <f t="shared" si="53"/>
        <v>_</v>
      </c>
      <c r="AL430" s="119"/>
      <c r="AM430" s="117">
        <f t="shared" si="54"/>
        <v>25.009999999999998</v>
      </c>
      <c r="AN430" s="120">
        <f t="shared" si="55"/>
        <v>0</v>
      </c>
      <c r="AO430" s="119"/>
      <c r="AS430" s="124"/>
    </row>
    <row r="431" spans="1:45">
      <c r="A431" s="7">
        <v>5</v>
      </c>
      <c r="B431" s="114" t="str">
        <f>VLOOKUP(A431,'Overzicht locaties'!C:D,2,0)</f>
        <v>ROC Campusbaan</v>
      </c>
      <c r="C431" s="95" t="s">
        <v>935</v>
      </c>
      <c r="D431" s="6" t="s">
        <v>1526</v>
      </c>
      <c r="E431" s="6"/>
      <c r="F431" s="95" t="s">
        <v>189</v>
      </c>
      <c r="G431" s="95" t="s">
        <v>293</v>
      </c>
      <c r="H431" s="95">
        <v>3</v>
      </c>
      <c r="I431" s="115" t="str">
        <f t="shared" si="15"/>
        <v>Verkeersruimte / Garderobe / Wachtruimte</v>
      </c>
      <c r="J431" s="95" t="s">
        <v>1577</v>
      </c>
      <c r="K431" s="116">
        <v>3</v>
      </c>
      <c r="L431" s="115" t="str">
        <f t="shared" si="44"/>
        <v>Harde vloer zonder polymeer beschermlaag, met behandeling</v>
      </c>
      <c r="M431" s="118">
        <v>136.9</v>
      </c>
      <c r="N431" s="117">
        <f t="shared" si="42"/>
        <v>136.9</v>
      </c>
      <c r="O431" s="149">
        <f t="shared" si="43"/>
        <v>0</v>
      </c>
      <c r="P431" s="119"/>
      <c r="Q431" s="95" t="s">
        <v>87</v>
      </c>
      <c r="R431" s="95"/>
      <c r="S431" s="95"/>
      <c r="T431" s="95"/>
      <c r="U431" s="119"/>
      <c r="V431" s="114" t="str">
        <f t="shared" si="45"/>
        <v>Verkeer</v>
      </c>
      <c r="W431" s="114" t="str">
        <f t="shared" si="46"/>
        <v>AQL 7%</v>
      </c>
      <c r="X431" s="119"/>
      <c r="Y431" s="101">
        <v>100</v>
      </c>
      <c r="Z431" s="119"/>
      <c r="AA431" s="117">
        <f>IF(H431="nio","_",(N431/Y431)*VLOOKUP(Q431,Aanpassing_frequenties,3,0))*VLOOKUP(Q431,Aanpassing_frequenties,4,0)</f>
        <v>280.64499999999998</v>
      </c>
      <c r="AB431" s="120">
        <f t="shared" si="47"/>
        <v>0</v>
      </c>
      <c r="AC431" s="119"/>
      <c r="AD431" s="117" t="str">
        <f t="shared" si="48"/>
        <v>_</v>
      </c>
      <c r="AE431" s="120" t="str">
        <f t="shared" si="49"/>
        <v>_</v>
      </c>
      <c r="AF431" s="119"/>
      <c r="AG431" s="117" t="str">
        <f t="shared" si="50"/>
        <v>_</v>
      </c>
      <c r="AH431" s="120" t="str">
        <f t="shared" si="51"/>
        <v>_</v>
      </c>
      <c r="AI431" s="119"/>
      <c r="AJ431" s="117" t="str">
        <f t="shared" si="52"/>
        <v>_</v>
      </c>
      <c r="AK431" s="120" t="str">
        <f t="shared" si="53"/>
        <v>_</v>
      </c>
      <c r="AL431" s="119"/>
      <c r="AM431" s="117">
        <f t="shared" si="54"/>
        <v>280.64499999999998</v>
      </c>
      <c r="AN431" s="120">
        <f t="shared" si="55"/>
        <v>0</v>
      </c>
      <c r="AO431" s="119"/>
      <c r="AS431" s="124"/>
    </row>
    <row r="432" spans="1:45">
      <c r="A432" s="7">
        <v>5</v>
      </c>
      <c r="B432" s="114" t="str">
        <f>VLOOKUP(A432,'Overzicht locaties'!C:D,2,0)</f>
        <v>ROC Campusbaan</v>
      </c>
      <c r="C432" s="95" t="s">
        <v>935</v>
      </c>
      <c r="D432" s="6" t="s">
        <v>1527</v>
      </c>
      <c r="E432" s="6"/>
      <c r="F432" s="95" t="s">
        <v>1107</v>
      </c>
      <c r="G432" s="95" t="s">
        <v>293</v>
      </c>
      <c r="H432" s="95">
        <v>3</v>
      </c>
      <c r="I432" s="115" t="str">
        <f t="shared" si="15"/>
        <v>Verkeersruimte / Garderobe / Wachtruimte</v>
      </c>
      <c r="J432" s="95" t="s">
        <v>1578</v>
      </c>
      <c r="K432" s="116">
        <v>3</v>
      </c>
      <c r="L432" s="115" t="str">
        <f t="shared" si="44"/>
        <v>Harde vloer zonder polymeer beschermlaag, met behandeling</v>
      </c>
      <c r="M432" s="118">
        <v>16.600000000000001</v>
      </c>
      <c r="N432" s="117">
        <f t="shared" si="42"/>
        <v>16.600000000000001</v>
      </c>
      <c r="O432" s="149">
        <f t="shared" si="43"/>
        <v>0</v>
      </c>
      <c r="P432" s="119"/>
      <c r="Q432" s="95" t="s">
        <v>87</v>
      </c>
      <c r="R432" s="95"/>
      <c r="S432" s="95"/>
      <c r="T432" s="95"/>
      <c r="U432" s="119"/>
      <c r="V432" s="114" t="str">
        <f t="shared" si="45"/>
        <v>Verkeer</v>
      </c>
      <c r="W432" s="114" t="str">
        <f t="shared" si="46"/>
        <v>AQL 7%</v>
      </c>
      <c r="X432" s="119"/>
      <c r="Y432" s="101">
        <v>100</v>
      </c>
      <c r="Z432" s="119"/>
      <c r="AA432" s="117">
        <f>IF(H432="nio","_",(N432/Y432)*VLOOKUP(Q432,Aanpassing_frequenties,3,0))*VLOOKUP(Q432,Aanpassing_frequenties,4,0)</f>
        <v>34.03</v>
      </c>
      <c r="AB432" s="120">
        <f t="shared" si="47"/>
        <v>0</v>
      </c>
      <c r="AC432" s="119"/>
      <c r="AD432" s="117" t="str">
        <f t="shared" si="48"/>
        <v>_</v>
      </c>
      <c r="AE432" s="120" t="str">
        <f t="shared" si="49"/>
        <v>_</v>
      </c>
      <c r="AF432" s="119"/>
      <c r="AG432" s="117" t="str">
        <f t="shared" si="50"/>
        <v>_</v>
      </c>
      <c r="AH432" s="120" t="str">
        <f t="shared" si="51"/>
        <v>_</v>
      </c>
      <c r="AI432" s="119"/>
      <c r="AJ432" s="117" t="str">
        <f t="shared" si="52"/>
        <v>_</v>
      </c>
      <c r="AK432" s="120" t="str">
        <f t="shared" si="53"/>
        <v>_</v>
      </c>
      <c r="AL432" s="119"/>
      <c r="AM432" s="117">
        <f t="shared" si="54"/>
        <v>34.03</v>
      </c>
      <c r="AN432" s="120">
        <f t="shared" si="55"/>
        <v>0</v>
      </c>
      <c r="AO432" s="119"/>
      <c r="AS432" s="124"/>
    </row>
    <row r="433" spans="1:45">
      <c r="A433" s="7">
        <v>5</v>
      </c>
      <c r="B433" s="114" t="str">
        <f>VLOOKUP(A433,'Overzicht locaties'!C:D,2,0)</f>
        <v>ROC Campusbaan</v>
      </c>
      <c r="C433" s="95" t="s">
        <v>935</v>
      </c>
      <c r="D433" s="6" t="s">
        <v>1528</v>
      </c>
      <c r="E433" s="6"/>
      <c r="F433" s="95" t="s">
        <v>1039</v>
      </c>
      <c r="G433" s="95" t="s">
        <v>294</v>
      </c>
      <c r="H433" s="95">
        <v>6</v>
      </c>
      <c r="I433" s="115" t="str">
        <f t="shared" si="15"/>
        <v>Leslokalen theorie</v>
      </c>
      <c r="J433" s="95" t="s">
        <v>1577</v>
      </c>
      <c r="K433" s="116">
        <v>3</v>
      </c>
      <c r="L433" s="115" t="str">
        <f t="shared" si="44"/>
        <v>Harde vloer zonder polymeer beschermlaag, met behandeling</v>
      </c>
      <c r="M433" s="118">
        <v>50.2</v>
      </c>
      <c r="N433" s="117">
        <f t="shared" si="42"/>
        <v>50.2</v>
      </c>
      <c r="O433" s="149">
        <f t="shared" si="43"/>
        <v>0</v>
      </c>
      <c r="P433" s="119"/>
      <c r="Q433" s="95" t="s">
        <v>87</v>
      </c>
      <c r="R433" s="95"/>
      <c r="S433" s="95"/>
      <c r="T433" s="95"/>
      <c r="U433" s="119"/>
      <c r="V433" s="114" t="str">
        <f t="shared" si="45"/>
        <v>Les</v>
      </c>
      <c r="W433" s="114" t="str">
        <f t="shared" si="46"/>
        <v>AQL 7%</v>
      </c>
      <c r="X433" s="119"/>
      <c r="Y433" s="101">
        <v>100</v>
      </c>
      <c r="Z433" s="119"/>
      <c r="AA433" s="117">
        <f>IF(H433="nio","_",(N433/Y433)*VLOOKUP(Q433,Aanpassing_frequenties,3,0))*VLOOKUP(Q433,Aanpassing_frequenties,4,0)</f>
        <v>102.91</v>
      </c>
      <c r="AB433" s="120">
        <f t="shared" si="47"/>
        <v>0</v>
      </c>
      <c r="AC433" s="119"/>
      <c r="AD433" s="117" t="str">
        <f t="shared" si="48"/>
        <v>_</v>
      </c>
      <c r="AE433" s="120" t="str">
        <f t="shared" si="49"/>
        <v>_</v>
      </c>
      <c r="AF433" s="119"/>
      <c r="AG433" s="117" t="str">
        <f t="shared" si="50"/>
        <v>_</v>
      </c>
      <c r="AH433" s="120" t="str">
        <f t="shared" si="51"/>
        <v>_</v>
      </c>
      <c r="AI433" s="119"/>
      <c r="AJ433" s="117" t="str">
        <f t="shared" si="52"/>
        <v>_</v>
      </c>
      <c r="AK433" s="120" t="str">
        <f t="shared" si="53"/>
        <v>_</v>
      </c>
      <c r="AL433" s="119"/>
      <c r="AM433" s="117">
        <f t="shared" si="54"/>
        <v>102.91</v>
      </c>
      <c r="AN433" s="120">
        <f t="shared" si="55"/>
        <v>0</v>
      </c>
      <c r="AO433" s="119"/>
      <c r="AS433" s="124"/>
    </row>
    <row r="434" spans="1:45">
      <c r="A434" s="7">
        <v>5</v>
      </c>
      <c r="B434" s="114" t="str">
        <f>VLOOKUP(A434,'Overzicht locaties'!C:D,2,0)</f>
        <v>ROC Campusbaan</v>
      </c>
      <c r="C434" s="95" t="s">
        <v>935</v>
      </c>
      <c r="D434" s="6" t="s">
        <v>1529</v>
      </c>
      <c r="E434" s="6"/>
      <c r="F434" s="95" t="s">
        <v>190</v>
      </c>
      <c r="G434" s="95" t="s">
        <v>293</v>
      </c>
      <c r="H434" s="95">
        <v>5</v>
      </c>
      <c r="I434" s="115" t="str">
        <f t="shared" si="15"/>
        <v>Pantry / keuken / koffie / restaurant</v>
      </c>
      <c r="J434" s="95" t="s">
        <v>1577</v>
      </c>
      <c r="K434" s="116">
        <v>3</v>
      </c>
      <c r="L434" s="115" t="str">
        <f t="shared" si="44"/>
        <v>Harde vloer zonder polymeer beschermlaag, met behandeling</v>
      </c>
      <c r="M434" s="118">
        <v>81.099999999999994</v>
      </c>
      <c r="N434" s="117">
        <f t="shared" si="42"/>
        <v>81.099999999999994</v>
      </c>
      <c r="O434" s="149">
        <f t="shared" si="43"/>
        <v>0</v>
      </c>
      <c r="P434" s="119"/>
      <c r="Q434" s="95" t="s">
        <v>87</v>
      </c>
      <c r="R434" s="95"/>
      <c r="S434" s="95"/>
      <c r="T434" s="95"/>
      <c r="U434" s="119"/>
      <c r="V434" s="114" t="str">
        <f t="shared" si="45"/>
        <v>Verkeer</v>
      </c>
      <c r="W434" s="114" t="str">
        <f t="shared" si="46"/>
        <v>AQL 7%</v>
      </c>
      <c r="X434" s="119"/>
      <c r="Y434" s="101">
        <v>100</v>
      </c>
      <c r="Z434" s="119"/>
      <c r="AA434" s="117">
        <f>IF(H434="nio","_",(N434/Y434)*VLOOKUP(Q434,Aanpassing_frequenties,3,0))*VLOOKUP(Q434,Aanpassing_frequenties,4,0)</f>
        <v>166.255</v>
      </c>
      <c r="AB434" s="120">
        <f t="shared" si="47"/>
        <v>0</v>
      </c>
      <c r="AC434" s="119"/>
      <c r="AD434" s="117" t="str">
        <f t="shared" si="48"/>
        <v>_</v>
      </c>
      <c r="AE434" s="120" t="str">
        <f t="shared" si="49"/>
        <v>_</v>
      </c>
      <c r="AF434" s="119"/>
      <c r="AG434" s="117" t="str">
        <f t="shared" si="50"/>
        <v>_</v>
      </c>
      <c r="AH434" s="120" t="str">
        <f t="shared" si="51"/>
        <v>_</v>
      </c>
      <c r="AI434" s="119"/>
      <c r="AJ434" s="117" t="str">
        <f t="shared" si="52"/>
        <v>_</v>
      </c>
      <c r="AK434" s="120" t="str">
        <f t="shared" si="53"/>
        <v>_</v>
      </c>
      <c r="AL434" s="119"/>
      <c r="AM434" s="117">
        <f t="shared" si="54"/>
        <v>166.255</v>
      </c>
      <c r="AN434" s="120">
        <f t="shared" si="55"/>
        <v>0</v>
      </c>
      <c r="AO434" s="119"/>
      <c r="AS434" s="124"/>
    </row>
    <row r="435" spans="1:45">
      <c r="A435" s="7">
        <v>5</v>
      </c>
      <c r="B435" s="114" t="str">
        <f>VLOOKUP(A435,'Overzicht locaties'!C:D,2,0)</f>
        <v>ROC Campusbaan</v>
      </c>
      <c r="C435" s="95" t="s">
        <v>935</v>
      </c>
      <c r="D435" s="6" t="s">
        <v>1530</v>
      </c>
      <c r="E435" s="6"/>
      <c r="F435" s="95" t="s">
        <v>193</v>
      </c>
      <c r="G435" s="95" t="s">
        <v>294</v>
      </c>
      <c r="H435" s="95">
        <v>8</v>
      </c>
      <c r="I435" s="115" t="str">
        <f t="shared" si="15"/>
        <v>Overig / Magazijn / Archief / Berging / Technische ruimte</v>
      </c>
      <c r="J435" s="95" t="s">
        <v>1577</v>
      </c>
      <c r="K435" s="116">
        <v>3</v>
      </c>
      <c r="L435" s="115" t="str">
        <f t="shared" si="44"/>
        <v>Harde vloer zonder polymeer beschermlaag, met behandeling</v>
      </c>
      <c r="M435" s="118">
        <v>13.3</v>
      </c>
      <c r="N435" s="117">
        <f t="shared" si="42"/>
        <v>13.3</v>
      </c>
      <c r="O435" s="149">
        <f t="shared" si="43"/>
        <v>0</v>
      </c>
      <c r="P435" s="119"/>
      <c r="Q435" s="95" t="s">
        <v>101</v>
      </c>
      <c r="R435" s="95"/>
      <c r="S435" s="95"/>
      <c r="T435" s="95"/>
      <c r="U435" s="119"/>
      <c r="V435" s="114" t="str">
        <f t="shared" si="45"/>
        <v>Verkeer</v>
      </c>
      <c r="W435" s="114" t="str">
        <f t="shared" si="46"/>
        <v>AQL 7%</v>
      </c>
      <c r="X435" s="119"/>
      <c r="Y435" s="101">
        <v>100</v>
      </c>
      <c r="Z435" s="119"/>
      <c r="AA435" s="117">
        <f>IF(H435="nio","_",(N435/Y435)*VLOOKUP(Q435,Aanpassing_frequenties,3,0))*VLOOKUP(Q435,Aanpassing_frequenties,4,0)</f>
        <v>1.5960000000000001</v>
      </c>
      <c r="AB435" s="120">
        <f t="shared" si="47"/>
        <v>0</v>
      </c>
      <c r="AC435" s="119"/>
      <c r="AD435" s="117" t="str">
        <f t="shared" si="48"/>
        <v>_</v>
      </c>
      <c r="AE435" s="120" t="str">
        <f t="shared" si="49"/>
        <v>_</v>
      </c>
      <c r="AF435" s="119"/>
      <c r="AG435" s="117" t="str">
        <f t="shared" si="50"/>
        <v>_</v>
      </c>
      <c r="AH435" s="120" t="str">
        <f t="shared" si="51"/>
        <v>_</v>
      </c>
      <c r="AI435" s="119"/>
      <c r="AJ435" s="117" t="str">
        <f t="shared" si="52"/>
        <v>_</v>
      </c>
      <c r="AK435" s="120" t="str">
        <f t="shared" si="53"/>
        <v>_</v>
      </c>
      <c r="AL435" s="119"/>
      <c r="AM435" s="117">
        <f t="shared" si="54"/>
        <v>1.5960000000000001</v>
      </c>
      <c r="AN435" s="120">
        <f t="shared" si="55"/>
        <v>0</v>
      </c>
      <c r="AO435" s="119"/>
      <c r="AS435" s="124"/>
    </row>
    <row r="436" spans="1:45">
      <c r="A436" s="7">
        <v>5</v>
      </c>
      <c r="B436" s="114" t="str">
        <f>VLOOKUP(A436,'Overzicht locaties'!C:D,2,0)</f>
        <v>ROC Campusbaan</v>
      </c>
      <c r="C436" s="95" t="s">
        <v>935</v>
      </c>
      <c r="D436" s="6" t="s">
        <v>1531</v>
      </c>
      <c r="E436" s="6"/>
      <c r="F436" s="95" t="s">
        <v>1108</v>
      </c>
      <c r="G436" s="95" t="s">
        <v>293</v>
      </c>
      <c r="H436" s="95">
        <v>3</v>
      </c>
      <c r="I436" s="115" t="str">
        <f t="shared" si="15"/>
        <v>Verkeersruimte / Garderobe / Wachtruimte</v>
      </c>
      <c r="J436" s="95" t="s">
        <v>1577</v>
      </c>
      <c r="K436" s="116">
        <v>3</v>
      </c>
      <c r="L436" s="115" t="str">
        <f t="shared" si="44"/>
        <v>Harde vloer zonder polymeer beschermlaag, met behandeling</v>
      </c>
      <c r="M436" s="118">
        <v>51.6</v>
      </c>
      <c r="N436" s="117">
        <f t="shared" si="42"/>
        <v>51.6</v>
      </c>
      <c r="O436" s="149">
        <f t="shared" si="43"/>
        <v>0</v>
      </c>
      <c r="P436" s="119"/>
      <c r="Q436" s="95" t="s">
        <v>87</v>
      </c>
      <c r="R436" s="95"/>
      <c r="S436" s="95"/>
      <c r="T436" s="95"/>
      <c r="U436" s="119"/>
      <c r="V436" s="114" t="str">
        <f t="shared" si="45"/>
        <v>Verkeer</v>
      </c>
      <c r="W436" s="114" t="str">
        <f t="shared" si="46"/>
        <v>AQL 7%</v>
      </c>
      <c r="X436" s="119"/>
      <c r="Y436" s="101">
        <v>100</v>
      </c>
      <c r="Z436" s="119"/>
      <c r="AA436" s="117">
        <f>IF(H436="nio","_",(N436/Y436)*VLOOKUP(Q436,Aanpassing_frequenties,3,0))*VLOOKUP(Q436,Aanpassing_frequenties,4,0)</f>
        <v>105.78</v>
      </c>
      <c r="AB436" s="120">
        <f t="shared" si="47"/>
        <v>0</v>
      </c>
      <c r="AC436" s="119"/>
      <c r="AD436" s="117" t="str">
        <f t="shared" si="48"/>
        <v>_</v>
      </c>
      <c r="AE436" s="120" t="str">
        <f t="shared" si="49"/>
        <v>_</v>
      </c>
      <c r="AF436" s="119"/>
      <c r="AG436" s="117" t="str">
        <f t="shared" si="50"/>
        <v>_</v>
      </c>
      <c r="AH436" s="120" t="str">
        <f t="shared" si="51"/>
        <v>_</v>
      </c>
      <c r="AI436" s="119"/>
      <c r="AJ436" s="117" t="str">
        <f t="shared" si="52"/>
        <v>_</v>
      </c>
      <c r="AK436" s="120" t="str">
        <f t="shared" si="53"/>
        <v>_</v>
      </c>
      <c r="AL436" s="119"/>
      <c r="AM436" s="117">
        <f t="shared" si="54"/>
        <v>105.78</v>
      </c>
      <c r="AN436" s="120">
        <f t="shared" si="55"/>
        <v>0</v>
      </c>
      <c r="AO436" s="119"/>
      <c r="AS436" s="124"/>
    </row>
    <row r="437" spans="1:45">
      <c r="A437" s="7">
        <v>5</v>
      </c>
      <c r="B437" s="114" t="str">
        <f>VLOOKUP(A437,'Overzicht locaties'!C:D,2,0)</f>
        <v>ROC Campusbaan</v>
      </c>
      <c r="C437" s="95" t="s">
        <v>936</v>
      </c>
      <c r="D437" s="6" t="s">
        <v>1532</v>
      </c>
      <c r="E437" s="6"/>
      <c r="F437" s="95" t="s">
        <v>1037</v>
      </c>
      <c r="G437" s="95" t="s">
        <v>294</v>
      </c>
      <c r="H437" s="95">
        <v>6</v>
      </c>
      <c r="I437" s="115" t="str">
        <f t="shared" si="15"/>
        <v>Leslokalen theorie</v>
      </c>
      <c r="J437" s="95" t="s">
        <v>1577</v>
      </c>
      <c r="K437" s="116">
        <v>3</v>
      </c>
      <c r="L437" s="115" t="str">
        <f t="shared" si="44"/>
        <v>Harde vloer zonder polymeer beschermlaag, met behandeling</v>
      </c>
      <c r="M437" s="118">
        <v>52.2</v>
      </c>
      <c r="N437" s="117">
        <f t="shared" si="42"/>
        <v>52.2</v>
      </c>
      <c r="O437" s="149">
        <f t="shared" si="43"/>
        <v>0</v>
      </c>
      <c r="P437" s="119"/>
      <c r="Q437" s="95" t="s">
        <v>87</v>
      </c>
      <c r="R437" s="95"/>
      <c r="S437" s="95"/>
      <c r="T437" s="95"/>
      <c r="U437" s="119"/>
      <c r="V437" s="114" t="str">
        <f t="shared" si="45"/>
        <v>Les</v>
      </c>
      <c r="W437" s="114" t="str">
        <f t="shared" si="46"/>
        <v>AQL 7%</v>
      </c>
      <c r="X437" s="119"/>
      <c r="Y437" s="101">
        <v>100</v>
      </c>
      <c r="Z437" s="119"/>
      <c r="AA437" s="117">
        <f>IF(H437="nio","_",(N437/Y437)*VLOOKUP(Q437,Aanpassing_frequenties,3,0))*VLOOKUP(Q437,Aanpassing_frequenties,4,0)</f>
        <v>107.01</v>
      </c>
      <c r="AB437" s="120">
        <f t="shared" si="47"/>
        <v>0</v>
      </c>
      <c r="AC437" s="119"/>
      <c r="AD437" s="117" t="str">
        <f t="shared" si="48"/>
        <v>_</v>
      </c>
      <c r="AE437" s="120" t="str">
        <f t="shared" si="49"/>
        <v>_</v>
      </c>
      <c r="AF437" s="119"/>
      <c r="AG437" s="117" t="str">
        <f t="shared" si="50"/>
        <v>_</v>
      </c>
      <c r="AH437" s="120" t="str">
        <f t="shared" si="51"/>
        <v>_</v>
      </c>
      <c r="AI437" s="119"/>
      <c r="AJ437" s="117" t="str">
        <f t="shared" si="52"/>
        <v>_</v>
      </c>
      <c r="AK437" s="120" t="str">
        <f t="shared" si="53"/>
        <v>_</v>
      </c>
      <c r="AL437" s="119"/>
      <c r="AM437" s="117">
        <f t="shared" si="54"/>
        <v>107.01</v>
      </c>
      <c r="AN437" s="120">
        <f t="shared" si="55"/>
        <v>0</v>
      </c>
      <c r="AO437" s="119"/>
      <c r="AS437" s="124"/>
    </row>
    <row r="438" spans="1:45">
      <c r="A438" s="7">
        <v>5</v>
      </c>
      <c r="B438" s="114" t="str">
        <f>VLOOKUP(A438,'Overzicht locaties'!C:D,2,0)</f>
        <v>ROC Campusbaan</v>
      </c>
      <c r="C438" s="95" t="s">
        <v>936</v>
      </c>
      <c r="D438" s="6" t="s">
        <v>1533</v>
      </c>
      <c r="E438" s="6"/>
      <c r="F438" s="95" t="s">
        <v>1079</v>
      </c>
      <c r="G438" s="95" t="s">
        <v>294</v>
      </c>
      <c r="H438" s="95">
        <v>7</v>
      </c>
      <c r="I438" s="115" t="str">
        <f t="shared" si="15"/>
        <v>Leslokalen praktijk</v>
      </c>
      <c r="J438" s="95" t="s">
        <v>1577</v>
      </c>
      <c r="K438" s="116">
        <v>3</v>
      </c>
      <c r="L438" s="115" t="str">
        <f t="shared" si="44"/>
        <v>Harde vloer zonder polymeer beschermlaag, met behandeling</v>
      </c>
      <c r="M438" s="118">
        <v>55.6</v>
      </c>
      <c r="N438" s="117">
        <f t="shared" si="42"/>
        <v>55.6</v>
      </c>
      <c r="O438" s="149">
        <f t="shared" si="43"/>
        <v>0</v>
      </c>
      <c r="P438" s="119"/>
      <c r="Q438" s="95" t="s">
        <v>95</v>
      </c>
      <c r="R438" s="95"/>
      <c r="S438" s="95"/>
      <c r="T438" s="95"/>
      <c r="U438" s="119"/>
      <c r="V438" s="114" t="str">
        <f t="shared" si="45"/>
        <v>Les</v>
      </c>
      <c r="W438" s="114" t="str">
        <f t="shared" si="46"/>
        <v>AQL 7%</v>
      </c>
      <c r="X438" s="119"/>
      <c r="Y438" s="101">
        <v>100</v>
      </c>
      <c r="Z438" s="119"/>
      <c r="AA438" s="117">
        <f>IF(H438="nio","_",(N438/Y438)*VLOOKUP(Q438,Aanpassing_frequenties,3,0))*VLOOKUP(Q438,Aanpassing_frequenties,4,0)</f>
        <v>22.796000000000003</v>
      </c>
      <c r="AB438" s="120">
        <f t="shared" si="47"/>
        <v>0</v>
      </c>
      <c r="AC438" s="119"/>
      <c r="AD438" s="117" t="str">
        <f t="shared" si="48"/>
        <v>_</v>
      </c>
      <c r="AE438" s="120" t="str">
        <f t="shared" si="49"/>
        <v>_</v>
      </c>
      <c r="AF438" s="119"/>
      <c r="AG438" s="117" t="str">
        <f t="shared" si="50"/>
        <v>_</v>
      </c>
      <c r="AH438" s="120" t="str">
        <f t="shared" si="51"/>
        <v>_</v>
      </c>
      <c r="AI438" s="119"/>
      <c r="AJ438" s="117" t="str">
        <f t="shared" si="52"/>
        <v>_</v>
      </c>
      <c r="AK438" s="120" t="str">
        <f t="shared" si="53"/>
        <v>_</v>
      </c>
      <c r="AL438" s="119"/>
      <c r="AM438" s="117">
        <f t="shared" si="54"/>
        <v>22.796000000000003</v>
      </c>
      <c r="AN438" s="120">
        <f t="shared" si="55"/>
        <v>0</v>
      </c>
      <c r="AO438" s="119"/>
      <c r="AS438" s="124"/>
    </row>
    <row r="439" spans="1:45">
      <c r="A439" s="7">
        <v>5</v>
      </c>
      <c r="B439" s="114" t="str">
        <f>VLOOKUP(A439,'Overzicht locaties'!C:D,2,0)</f>
        <v>ROC Campusbaan</v>
      </c>
      <c r="C439" s="95" t="s">
        <v>936</v>
      </c>
      <c r="D439" s="6" t="s">
        <v>1534</v>
      </c>
      <c r="E439" s="6"/>
      <c r="F439" s="95" t="s">
        <v>1079</v>
      </c>
      <c r="G439" s="95" t="s">
        <v>294</v>
      </c>
      <c r="H439" s="95">
        <v>7</v>
      </c>
      <c r="I439" s="115" t="str">
        <f t="shared" ref="I439:I482" si="71">VLOOKUP(H439,cat_omschrijving,2,0)</f>
        <v>Leslokalen praktijk</v>
      </c>
      <c r="J439" s="95" t="s">
        <v>1577</v>
      </c>
      <c r="K439" s="116">
        <v>3</v>
      </c>
      <c r="L439" s="115" t="str">
        <f t="shared" si="44"/>
        <v>Harde vloer zonder polymeer beschermlaag, met behandeling</v>
      </c>
      <c r="M439" s="118">
        <v>56.8</v>
      </c>
      <c r="N439" s="117">
        <f t="shared" si="42"/>
        <v>56.8</v>
      </c>
      <c r="O439" s="149">
        <f t="shared" si="43"/>
        <v>0</v>
      </c>
      <c r="P439" s="119"/>
      <c r="Q439" s="95" t="s">
        <v>95</v>
      </c>
      <c r="R439" s="95"/>
      <c r="S439" s="95"/>
      <c r="T439" s="95"/>
      <c r="U439" s="119"/>
      <c r="V439" s="114" t="str">
        <f t="shared" si="45"/>
        <v>Les</v>
      </c>
      <c r="W439" s="114" t="str">
        <f t="shared" si="46"/>
        <v>AQL 7%</v>
      </c>
      <c r="X439" s="119"/>
      <c r="Y439" s="101">
        <v>100</v>
      </c>
      <c r="Z439" s="119"/>
      <c r="AA439" s="117">
        <f>IF(H439="nio","_",(N439/Y439)*VLOOKUP(Q439,Aanpassing_frequenties,3,0))*VLOOKUP(Q439,Aanpassing_frequenties,4,0)</f>
        <v>23.287999999999997</v>
      </c>
      <c r="AB439" s="120">
        <f t="shared" si="47"/>
        <v>0</v>
      </c>
      <c r="AC439" s="119"/>
      <c r="AD439" s="117" t="str">
        <f t="shared" si="48"/>
        <v>_</v>
      </c>
      <c r="AE439" s="120" t="str">
        <f t="shared" si="49"/>
        <v>_</v>
      </c>
      <c r="AF439" s="119"/>
      <c r="AG439" s="117" t="str">
        <f t="shared" si="50"/>
        <v>_</v>
      </c>
      <c r="AH439" s="120" t="str">
        <f t="shared" si="51"/>
        <v>_</v>
      </c>
      <c r="AI439" s="119"/>
      <c r="AJ439" s="117" t="str">
        <f t="shared" si="52"/>
        <v>_</v>
      </c>
      <c r="AK439" s="120" t="str">
        <f t="shared" si="53"/>
        <v>_</v>
      </c>
      <c r="AL439" s="119"/>
      <c r="AM439" s="117">
        <f t="shared" si="54"/>
        <v>23.287999999999997</v>
      </c>
      <c r="AN439" s="120">
        <f t="shared" si="55"/>
        <v>0</v>
      </c>
      <c r="AO439" s="119"/>
      <c r="AS439" s="124"/>
    </row>
    <row r="440" spans="1:45">
      <c r="A440" s="7">
        <v>5</v>
      </c>
      <c r="B440" s="114" t="str">
        <f>VLOOKUP(A440,'Overzicht locaties'!C:D,2,0)</f>
        <v>ROC Campusbaan</v>
      </c>
      <c r="C440" s="95" t="s">
        <v>936</v>
      </c>
      <c r="D440" s="6" t="s">
        <v>1535</v>
      </c>
      <c r="E440" s="6"/>
      <c r="F440" s="95" t="s">
        <v>1037</v>
      </c>
      <c r="G440" s="95" t="s">
        <v>294</v>
      </c>
      <c r="H440" s="95">
        <v>6</v>
      </c>
      <c r="I440" s="115" t="str">
        <f t="shared" si="71"/>
        <v>Leslokalen theorie</v>
      </c>
      <c r="J440" s="95" t="s">
        <v>1577</v>
      </c>
      <c r="K440" s="116">
        <v>3</v>
      </c>
      <c r="L440" s="115" t="str">
        <f t="shared" si="44"/>
        <v>Harde vloer zonder polymeer beschermlaag, met behandeling</v>
      </c>
      <c r="M440" s="118">
        <v>49.3</v>
      </c>
      <c r="N440" s="117">
        <f t="shared" si="42"/>
        <v>49.3</v>
      </c>
      <c r="O440" s="149">
        <f t="shared" si="43"/>
        <v>0</v>
      </c>
      <c r="P440" s="119"/>
      <c r="Q440" s="95" t="s">
        <v>87</v>
      </c>
      <c r="R440" s="95"/>
      <c r="S440" s="95"/>
      <c r="T440" s="95"/>
      <c r="U440" s="119"/>
      <c r="V440" s="114" t="str">
        <f t="shared" si="45"/>
        <v>Les</v>
      </c>
      <c r="W440" s="114" t="str">
        <f t="shared" si="46"/>
        <v>AQL 7%</v>
      </c>
      <c r="X440" s="119"/>
      <c r="Y440" s="101">
        <v>100</v>
      </c>
      <c r="Z440" s="119"/>
      <c r="AA440" s="117">
        <f>IF(H440="nio","_",(N440/Y440)*VLOOKUP(Q440,Aanpassing_frequenties,3,0))*VLOOKUP(Q440,Aanpassing_frequenties,4,0)</f>
        <v>101.065</v>
      </c>
      <c r="AB440" s="120">
        <f t="shared" si="47"/>
        <v>0</v>
      </c>
      <c r="AC440" s="119"/>
      <c r="AD440" s="117" t="str">
        <f t="shared" si="48"/>
        <v>_</v>
      </c>
      <c r="AE440" s="120" t="str">
        <f t="shared" si="49"/>
        <v>_</v>
      </c>
      <c r="AF440" s="119"/>
      <c r="AG440" s="117" t="str">
        <f t="shared" si="50"/>
        <v>_</v>
      </c>
      <c r="AH440" s="120" t="str">
        <f t="shared" si="51"/>
        <v>_</v>
      </c>
      <c r="AI440" s="119"/>
      <c r="AJ440" s="117" t="str">
        <f t="shared" si="52"/>
        <v>_</v>
      </c>
      <c r="AK440" s="120" t="str">
        <f t="shared" si="53"/>
        <v>_</v>
      </c>
      <c r="AL440" s="119"/>
      <c r="AM440" s="117">
        <f t="shared" si="54"/>
        <v>101.065</v>
      </c>
      <c r="AN440" s="120">
        <f t="shared" si="55"/>
        <v>0</v>
      </c>
      <c r="AO440" s="119"/>
      <c r="AS440" s="124"/>
    </row>
    <row r="441" spans="1:45">
      <c r="A441" s="7">
        <v>5</v>
      </c>
      <c r="B441" s="114" t="str">
        <f>VLOOKUP(A441,'Overzicht locaties'!C:D,2,0)</f>
        <v>ROC Campusbaan</v>
      </c>
      <c r="C441" s="95" t="s">
        <v>936</v>
      </c>
      <c r="D441" s="6" t="s">
        <v>1536</v>
      </c>
      <c r="E441" s="6"/>
      <c r="F441" s="95" t="s">
        <v>1037</v>
      </c>
      <c r="G441" s="95" t="s">
        <v>294</v>
      </c>
      <c r="H441" s="95">
        <v>6</v>
      </c>
      <c r="I441" s="115" t="str">
        <f t="shared" si="71"/>
        <v>Leslokalen theorie</v>
      </c>
      <c r="J441" s="95" t="s">
        <v>1577</v>
      </c>
      <c r="K441" s="116">
        <v>3</v>
      </c>
      <c r="L441" s="115" t="str">
        <f t="shared" si="44"/>
        <v>Harde vloer zonder polymeer beschermlaag, met behandeling</v>
      </c>
      <c r="M441" s="118">
        <v>49.3</v>
      </c>
      <c r="N441" s="117">
        <f t="shared" si="42"/>
        <v>49.3</v>
      </c>
      <c r="O441" s="149">
        <f t="shared" si="43"/>
        <v>0</v>
      </c>
      <c r="P441" s="119"/>
      <c r="Q441" s="95" t="s">
        <v>87</v>
      </c>
      <c r="R441" s="95"/>
      <c r="S441" s="95"/>
      <c r="T441" s="95"/>
      <c r="U441" s="119"/>
      <c r="V441" s="114" t="str">
        <f t="shared" si="45"/>
        <v>Les</v>
      </c>
      <c r="W441" s="114" t="str">
        <f t="shared" si="46"/>
        <v>AQL 7%</v>
      </c>
      <c r="X441" s="119"/>
      <c r="Y441" s="101">
        <v>100</v>
      </c>
      <c r="Z441" s="119"/>
      <c r="AA441" s="117">
        <f>IF(H441="nio","_",(N441/Y441)*VLOOKUP(Q441,Aanpassing_frequenties,3,0))*VLOOKUP(Q441,Aanpassing_frequenties,4,0)</f>
        <v>101.065</v>
      </c>
      <c r="AB441" s="120">
        <f t="shared" si="47"/>
        <v>0</v>
      </c>
      <c r="AC441" s="119"/>
      <c r="AD441" s="117" t="str">
        <f t="shared" si="48"/>
        <v>_</v>
      </c>
      <c r="AE441" s="120" t="str">
        <f t="shared" si="49"/>
        <v>_</v>
      </c>
      <c r="AF441" s="119"/>
      <c r="AG441" s="117" t="str">
        <f t="shared" si="50"/>
        <v>_</v>
      </c>
      <c r="AH441" s="120" t="str">
        <f t="shared" si="51"/>
        <v>_</v>
      </c>
      <c r="AI441" s="119"/>
      <c r="AJ441" s="117" t="str">
        <f t="shared" si="52"/>
        <v>_</v>
      </c>
      <c r="AK441" s="120" t="str">
        <f t="shared" si="53"/>
        <v>_</v>
      </c>
      <c r="AL441" s="119"/>
      <c r="AM441" s="117">
        <f t="shared" si="54"/>
        <v>101.065</v>
      </c>
      <c r="AN441" s="120">
        <f t="shared" si="55"/>
        <v>0</v>
      </c>
      <c r="AO441" s="119"/>
      <c r="AS441" s="124"/>
    </row>
    <row r="442" spans="1:45">
      <c r="A442" s="7">
        <v>5</v>
      </c>
      <c r="B442" s="114" t="str">
        <f>VLOOKUP(A442,'Overzicht locaties'!C:D,2,0)</f>
        <v>ROC Campusbaan</v>
      </c>
      <c r="C442" s="95" t="s">
        <v>936</v>
      </c>
      <c r="D442" s="6" t="s">
        <v>1537</v>
      </c>
      <c r="E442" s="6"/>
      <c r="F442" s="95" t="s">
        <v>1039</v>
      </c>
      <c r="G442" s="95" t="s">
        <v>294</v>
      </c>
      <c r="H442" s="95">
        <v>6</v>
      </c>
      <c r="I442" s="115" t="str">
        <f t="shared" si="71"/>
        <v>Leslokalen theorie</v>
      </c>
      <c r="J442" s="95" t="s">
        <v>1577</v>
      </c>
      <c r="K442" s="116">
        <v>3</v>
      </c>
      <c r="L442" s="115" t="str">
        <f t="shared" si="44"/>
        <v>Harde vloer zonder polymeer beschermlaag, met behandeling</v>
      </c>
      <c r="M442" s="118">
        <v>14.1</v>
      </c>
      <c r="N442" s="117">
        <f t="shared" si="42"/>
        <v>14.1</v>
      </c>
      <c r="O442" s="149">
        <f t="shared" si="43"/>
        <v>0</v>
      </c>
      <c r="P442" s="119"/>
      <c r="Q442" s="95" t="s">
        <v>87</v>
      </c>
      <c r="R442" s="95"/>
      <c r="S442" s="95"/>
      <c r="T442" s="95"/>
      <c r="U442" s="119"/>
      <c r="V442" s="114" t="str">
        <f t="shared" si="45"/>
        <v>Les</v>
      </c>
      <c r="W442" s="114" t="str">
        <f t="shared" si="46"/>
        <v>AQL 7%</v>
      </c>
      <c r="X442" s="119"/>
      <c r="Y442" s="101">
        <v>100</v>
      </c>
      <c r="Z442" s="119"/>
      <c r="AA442" s="117">
        <f>IF(H442="nio","_",(N442/Y442)*VLOOKUP(Q442,Aanpassing_frequenties,3,0))*VLOOKUP(Q442,Aanpassing_frequenties,4,0)</f>
        <v>28.904999999999998</v>
      </c>
      <c r="AB442" s="120">
        <f t="shared" si="47"/>
        <v>0</v>
      </c>
      <c r="AC442" s="119"/>
      <c r="AD442" s="117" t="str">
        <f t="shared" si="48"/>
        <v>_</v>
      </c>
      <c r="AE442" s="120" t="str">
        <f t="shared" si="49"/>
        <v>_</v>
      </c>
      <c r="AF442" s="119"/>
      <c r="AG442" s="117" t="str">
        <f t="shared" si="50"/>
        <v>_</v>
      </c>
      <c r="AH442" s="120" t="str">
        <f t="shared" si="51"/>
        <v>_</v>
      </c>
      <c r="AI442" s="119"/>
      <c r="AJ442" s="117" t="str">
        <f t="shared" si="52"/>
        <v>_</v>
      </c>
      <c r="AK442" s="120" t="str">
        <f t="shared" si="53"/>
        <v>_</v>
      </c>
      <c r="AL442" s="119"/>
      <c r="AM442" s="117">
        <f t="shared" si="54"/>
        <v>28.904999999999998</v>
      </c>
      <c r="AN442" s="120">
        <f t="shared" si="55"/>
        <v>0</v>
      </c>
      <c r="AO442" s="119"/>
      <c r="AS442" s="124"/>
    </row>
    <row r="443" spans="1:45">
      <c r="A443" s="7">
        <v>5</v>
      </c>
      <c r="B443" s="114" t="str">
        <f>VLOOKUP(A443,'Overzicht locaties'!C:D,2,0)</f>
        <v>ROC Campusbaan</v>
      </c>
      <c r="C443" s="95" t="s">
        <v>936</v>
      </c>
      <c r="D443" s="6" t="s">
        <v>1538</v>
      </c>
      <c r="E443" s="6"/>
      <c r="F443" s="95" t="s">
        <v>1039</v>
      </c>
      <c r="G443" s="95" t="s">
        <v>294</v>
      </c>
      <c r="H443" s="95">
        <v>6</v>
      </c>
      <c r="I443" s="115" t="str">
        <f t="shared" si="71"/>
        <v>Leslokalen theorie</v>
      </c>
      <c r="J443" s="95" t="s">
        <v>1577</v>
      </c>
      <c r="K443" s="116">
        <v>3</v>
      </c>
      <c r="L443" s="115" t="str">
        <f t="shared" si="44"/>
        <v>Harde vloer zonder polymeer beschermlaag, met behandeling</v>
      </c>
      <c r="M443" s="118">
        <v>7.2</v>
      </c>
      <c r="N443" s="117">
        <f t="shared" si="42"/>
        <v>7.2</v>
      </c>
      <c r="O443" s="149">
        <f t="shared" si="43"/>
        <v>0</v>
      </c>
      <c r="P443" s="119"/>
      <c r="Q443" s="95" t="s">
        <v>87</v>
      </c>
      <c r="R443" s="95"/>
      <c r="S443" s="95"/>
      <c r="T443" s="95"/>
      <c r="U443" s="119"/>
      <c r="V443" s="114" t="str">
        <f t="shared" si="45"/>
        <v>Les</v>
      </c>
      <c r="W443" s="114" t="str">
        <f t="shared" si="46"/>
        <v>AQL 7%</v>
      </c>
      <c r="X443" s="119"/>
      <c r="Y443" s="101">
        <v>100</v>
      </c>
      <c r="Z443" s="119"/>
      <c r="AA443" s="117">
        <f>IF(H443="nio","_",(N443/Y443)*VLOOKUP(Q443,Aanpassing_frequenties,3,0))*VLOOKUP(Q443,Aanpassing_frequenties,4,0)</f>
        <v>14.760000000000002</v>
      </c>
      <c r="AB443" s="120">
        <f t="shared" si="47"/>
        <v>0</v>
      </c>
      <c r="AC443" s="119"/>
      <c r="AD443" s="117" t="str">
        <f t="shared" si="48"/>
        <v>_</v>
      </c>
      <c r="AE443" s="120" t="str">
        <f t="shared" si="49"/>
        <v>_</v>
      </c>
      <c r="AF443" s="119"/>
      <c r="AG443" s="117" t="str">
        <f t="shared" si="50"/>
        <v>_</v>
      </c>
      <c r="AH443" s="120" t="str">
        <f t="shared" si="51"/>
        <v>_</v>
      </c>
      <c r="AI443" s="119"/>
      <c r="AJ443" s="117" t="str">
        <f t="shared" si="52"/>
        <v>_</v>
      </c>
      <c r="AK443" s="120" t="str">
        <f t="shared" si="53"/>
        <v>_</v>
      </c>
      <c r="AL443" s="119"/>
      <c r="AM443" s="117">
        <f t="shared" si="54"/>
        <v>14.760000000000002</v>
      </c>
      <c r="AN443" s="120">
        <f t="shared" si="55"/>
        <v>0</v>
      </c>
      <c r="AO443" s="119"/>
      <c r="AS443" s="124"/>
    </row>
    <row r="444" spans="1:45">
      <c r="A444" s="7">
        <v>5</v>
      </c>
      <c r="B444" s="114" t="str">
        <f>VLOOKUP(A444,'Overzicht locaties'!C:D,2,0)</f>
        <v>ROC Campusbaan</v>
      </c>
      <c r="C444" s="95" t="s">
        <v>936</v>
      </c>
      <c r="D444" s="6" t="s">
        <v>1539</v>
      </c>
      <c r="E444" s="6"/>
      <c r="F444" s="95" t="s">
        <v>1087</v>
      </c>
      <c r="G444" s="95" t="s">
        <v>294</v>
      </c>
      <c r="H444" s="95">
        <v>1</v>
      </c>
      <c r="I444" s="115" t="str">
        <f t="shared" si="71"/>
        <v xml:space="preserve">Kantoorruimte / vergaderruimte </v>
      </c>
      <c r="J444" s="95" t="s">
        <v>1577</v>
      </c>
      <c r="K444" s="116">
        <v>3</v>
      </c>
      <c r="L444" s="115" t="str">
        <f t="shared" si="44"/>
        <v>Harde vloer zonder polymeer beschermlaag, met behandeling</v>
      </c>
      <c r="M444" s="118">
        <v>47.1</v>
      </c>
      <c r="N444" s="117">
        <f t="shared" si="42"/>
        <v>47.1</v>
      </c>
      <c r="O444" s="149">
        <f t="shared" si="43"/>
        <v>0</v>
      </c>
      <c r="P444" s="119"/>
      <c r="Q444" s="95" t="s">
        <v>87</v>
      </c>
      <c r="R444" s="95"/>
      <c r="S444" s="95"/>
      <c r="T444" s="95"/>
      <c r="U444" s="119"/>
      <c r="V444" s="114" t="str">
        <f t="shared" si="45"/>
        <v>Bureau</v>
      </c>
      <c r="W444" s="114" t="str">
        <f t="shared" si="46"/>
        <v>AQL 7%</v>
      </c>
      <c r="X444" s="119"/>
      <c r="Y444" s="101">
        <v>100</v>
      </c>
      <c r="Z444" s="119"/>
      <c r="AA444" s="117">
        <f>IF(H444="nio","_",(N444/Y444)*VLOOKUP(Q444,Aanpassing_frequenties,3,0))*VLOOKUP(Q444,Aanpassing_frequenties,4,0)</f>
        <v>96.555000000000007</v>
      </c>
      <c r="AB444" s="120">
        <f t="shared" si="47"/>
        <v>0</v>
      </c>
      <c r="AC444" s="119"/>
      <c r="AD444" s="117" t="str">
        <f t="shared" si="48"/>
        <v>_</v>
      </c>
      <c r="AE444" s="120" t="str">
        <f t="shared" si="49"/>
        <v>_</v>
      </c>
      <c r="AF444" s="119"/>
      <c r="AG444" s="117" t="str">
        <f t="shared" si="50"/>
        <v>_</v>
      </c>
      <c r="AH444" s="120" t="str">
        <f t="shared" si="51"/>
        <v>_</v>
      </c>
      <c r="AI444" s="119"/>
      <c r="AJ444" s="117" t="str">
        <f t="shared" si="52"/>
        <v>_</v>
      </c>
      <c r="AK444" s="120" t="str">
        <f t="shared" si="53"/>
        <v>_</v>
      </c>
      <c r="AL444" s="119"/>
      <c r="AM444" s="117">
        <f t="shared" si="54"/>
        <v>96.555000000000007</v>
      </c>
      <c r="AN444" s="120">
        <f t="shared" si="55"/>
        <v>0</v>
      </c>
      <c r="AO444" s="119"/>
      <c r="AS444" s="124"/>
    </row>
    <row r="445" spans="1:45">
      <c r="A445" s="7">
        <v>5</v>
      </c>
      <c r="B445" s="114" t="str">
        <f>VLOOKUP(A445,'Overzicht locaties'!C:D,2,0)</f>
        <v>ROC Campusbaan</v>
      </c>
      <c r="C445" s="95" t="s">
        <v>936</v>
      </c>
      <c r="D445" s="6" t="s">
        <v>1540</v>
      </c>
      <c r="E445" s="6"/>
      <c r="F445" s="95" t="s">
        <v>1039</v>
      </c>
      <c r="G445" s="95" t="s">
        <v>294</v>
      </c>
      <c r="H445" s="95">
        <v>6</v>
      </c>
      <c r="I445" s="115" t="str">
        <f t="shared" si="71"/>
        <v>Leslokalen theorie</v>
      </c>
      <c r="J445" s="95" t="s">
        <v>1577</v>
      </c>
      <c r="K445" s="116">
        <v>3</v>
      </c>
      <c r="L445" s="115" t="str">
        <f t="shared" si="44"/>
        <v>Harde vloer zonder polymeer beschermlaag, met behandeling</v>
      </c>
      <c r="M445" s="118">
        <v>10.3</v>
      </c>
      <c r="N445" s="117">
        <f t="shared" si="42"/>
        <v>10.3</v>
      </c>
      <c r="O445" s="149">
        <f t="shared" si="43"/>
        <v>0</v>
      </c>
      <c r="P445" s="119"/>
      <c r="Q445" s="95" t="s">
        <v>87</v>
      </c>
      <c r="R445" s="95"/>
      <c r="S445" s="95"/>
      <c r="T445" s="95"/>
      <c r="U445" s="119"/>
      <c r="V445" s="114" t="str">
        <f t="shared" si="45"/>
        <v>Les</v>
      </c>
      <c r="W445" s="114" t="str">
        <f t="shared" si="46"/>
        <v>AQL 7%</v>
      </c>
      <c r="X445" s="119"/>
      <c r="Y445" s="101">
        <v>100</v>
      </c>
      <c r="Z445" s="119"/>
      <c r="AA445" s="117">
        <f>IF(H445="nio","_",(N445/Y445)*VLOOKUP(Q445,Aanpassing_frequenties,3,0))*VLOOKUP(Q445,Aanpassing_frequenties,4,0)</f>
        <v>21.115000000000002</v>
      </c>
      <c r="AB445" s="120">
        <f t="shared" si="47"/>
        <v>0</v>
      </c>
      <c r="AC445" s="119"/>
      <c r="AD445" s="117" t="str">
        <f t="shared" si="48"/>
        <v>_</v>
      </c>
      <c r="AE445" s="120" t="str">
        <f t="shared" si="49"/>
        <v>_</v>
      </c>
      <c r="AF445" s="119"/>
      <c r="AG445" s="117" t="str">
        <f t="shared" si="50"/>
        <v>_</v>
      </c>
      <c r="AH445" s="120" t="str">
        <f t="shared" si="51"/>
        <v>_</v>
      </c>
      <c r="AI445" s="119"/>
      <c r="AJ445" s="117" t="str">
        <f t="shared" si="52"/>
        <v>_</v>
      </c>
      <c r="AK445" s="120" t="str">
        <f t="shared" si="53"/>
        <v>_</v>
      </c>
      <c r="AL445" s="119"/>
      <c r="AM445" s="117">
        <f t="shared" si="54"/>
        <v>21.115000000000002</v>
      </c>
      <c r="AN445" s="120">
        <f t="shared" si="55"/>
        <v>0</v>
      </c>
      <c r="AO445" s="119"/>
      <c r="AS445" s="124"/>
    </row>
    <row r="446" spans="1:45">
      <c r="A446" s="7">
        <v>5</v>
      </c>
      <c r="B446" s="114" t="str">
        <f>VLOOKUP(A446,'Overzicht locaties'!C:D,2,0)</f>
        <v>ROC Campusbaan</v>
      </c>
      <c r="C446" s="95" t="s">
        <v>936</v>
      </c>
      <c r="D446" s="6" t="s">
        <v>1541</v>
      </c>
      <c r="E446" s="6"/>
      <c r="F446" s="95" t="s">
        <v>1109</v>
      </c>
      <c r="G446" s="95" t="s">
        <v>293</v>
      </c>
      <c r="H446" s="95">
        <v>3</v>
      </c>
      <c r="I446" s="115" t="str">
        <f t="shared" si="71"/>
        <v>Verkeersruimte / Garderobe / Wachtruimte</v>
      </c>
      <c r="J446" s="95" t="s">
        <v>1577</v>
      </c>
      <c r="K446" s="116">
        <v>3</v>
      </c>
      <c r="L446" s="115" t="str">
        <f t="shared" si="44"/>
        <v>Harde vloer zonder polymeer beschermlaag, met behandeling</v>
      </c>
      <c r="M446" s="118">
        <v>207.3</v>
      </c>
      <c r="N446" s="117">
        <f t="shared" si="42"/>
        <v>207.3</v>
      </c>
      <c r="O446" s="149">
        <f t="shared" si="43"/>
        <v>0</v>
      </c>
      <c r="P446" s="119"/>
      <c r="Q446" s="95" t="s">
        <v>87</v>
      </c>
      <c r="R446" s="95"/>
      <c r="S446" s="95"/>
      <c r="T446" s="95"/>
      <c r="U446" s="119"/>
      <c r="V446" s="114" t="str">
        <f t="shared" si="45"/>
        <v>Verkeer</v>
      </c>
      <c r="W446" s="114" t="str">
        <f t="shared" si="46"/>
        <v>AQL 7%</v>
      </c>
      <c r="X446" s="119"/>
      <c r="Y446" s="101">
        <v>100</v>
      </c>
      <c r="Z446" s="119"/>
      <c r="AA446" s="117">
        <f>IF(H446="nio","_",(N446/Y446)*VLOOKUP(Q446,Aanpassing_frequenties,3,0))*VLOOKUP(Q446,Aanpassing_frequenties,4,0)</f>
        <v>424.96499999999997</v>
      </c>
      <c r="AB446" s="120">
        <f t="shared" si="47"/>
        <v>0</v>
      </c>
      <c r="AC446" s="119"/>
      <c r="AD446" s="117" t="str">
        <f t="shared" si="48"/>
        <v>_</v>
      </c>
      <c r="AE446" s="120" t="str">
        <f t="shared" si="49"/>
        <v>_</v>
      </c>
      <c r="AF446" s="119"/>
      <c r="AG446" s="117" t="str">
        <f t="shared" si="50"/>
        <v>_</v>
      </c>
      <c r="AH446" s="120" t="str">
        <f t="shared" si="51"/>
        <v>_</v>
      </c>
      <c r="AI446" s="119"/>
      <c r="AJ446" s="117" t="str">
        <f t="shared" si="52"/>
        <v>_</v>
      </c>
      <c r="AK446" s="120" t="str">
        <f t="shared" si="53"/>
        <v>_</v>
      </c>
      <c r="AL446" s="119"/>
      <c r="AM446" s="117">
        <f t="shared" si="54"/>
        <v>424.96499999999997</v>
      </c>
      <c r="AN446" s="120">
        <f t="shared" si="55"/>
        <v>0</v>
      </c>
      <c r="AO446" s="119"/>
      <c r="AS446" s="124"/>
    </row>
    <row r="447" spans="1:45">
      <c r="A447" s="7">
        <v>5</v>
      </c>
      <c r="B447" s="114" t="str">
        <f>VLOOKUP(A447,'Overzicht locaties'!C:D,2,0)</f>
        <v>ROC Campusbaan</v>
      </c>
      <c r="C447" s="95" t="s">
        <v>936</v>
      </c>
      <c r="D447" s="6" t="s">
        <v>1542</v>
      </c>
      <c r="E447" s="6"/>
      <c r="F447" s="95" t="s">
        <v>1087</v>
      </c>
      <c r="G447" s="95" t="s">
        <v>294</v>
      </c>
      <c r="H447" s="95">
        <v>1</v>
      </c>
      <c r="I447" s="115" t="str">
        <f t="shared" si="71"/>
        <v xml:space="preserve">Kantoorruimte / vergaderruimte </v>
      </c>
      <c r="J447" s="95" t="s">
        <v>1577</v>
      </c>
      <c r="K447" s="116">
        <v>3</v>
      </c>
      <c r="L447" s="115" t="str">
        <f t="shared" si="44"/>
        <v>Harde vloer zonder polymeer beschermlaag, met behandeling</v>
      </c>
      <c r="M447" s="118">
        <v>19.899999999999999</v>
      </c>
      <c r="N447" s="117">
        <f t="shared" si="42"/>
        <v>19.899999999999999</v>
      </c>
      <c r="O447" s="149">
        <f t="shared" si="43"/>
        <v>0</v>
      </c>
      <c r="P447" s="119"/>
      <c r="Q447" s="95" t="s">
        <v>87</v>
      </c>
      <c r="R447" s="95"/>
      <c r="S447" s="95"/>
      <c r="T447" s="95"/>
      <c r="U447" s="119"/>
      <c r="V447" s="114" t="str">
        <f t="shared" si="45"/>
        <v>Bureau</v>
      </c>
      <c r="W447" s="114" t="str">
        <f t="shared" si="46"/>
        <v>AQL 7%</v>
      </c>
      <c r="X447" s="119"/>
      <c r="Y447" s="101">
        <v>100</v>
      </c>
      <c r="Z447" s="119"/>
      <c r="AA447" s="117">
        <f>IF(H447="nio","_",(N447/Y447)*VLOOKUP(Q447,Aanpassing_frequenties,3,0))*VLOOKUP(Q447,Aanpassing_frequenties,4,0)</f>
        <v>40.794999999999995</v>
      </c>
      <c r="AB447" s="120">
        <f t="shared" si="47"/>
        <v>0</v>
      </c>
      <c r="AC447" s="119"/>
      <c r="AD447" s="117" t="str">
        <f t="shared" si="48"/>
        <v>_</v>
      </c>
      <c r="AE447" s="120" t="str">
        <f t="shared" si="49"/>
        <v>_</v>
      </c>
      <c r="AF447" s="119"/>
      <c r="AG447" s="117" t="str">
        <f t="shared" si="50"/>
        <v>_</v>
      </c>
      <c r="AH447" s="120" t="str">
        <f t="shared" si="51"/>
        <v>_</v>
      </c>
      <c r="AI447" s="119"/>
      <c r="AJ447" s="117" t="str">
        <f t="shared" si="52"/>
        <v>_</v>
      </c>
      <c r="AK447" s="120" t="str">
        <f t="shared" si="53"/>
        <v>_</v>
      </c>
      <c r="AL447" s="119"/>
      <c r="AM447" s="117">
        <f t="shared" si="54"/>
        <v>40.794999999999995</v>
      </c>
      <c r="AN447" s="120">
        <f t="shared" si="55"/>
        <v>0</v>
      </c>
      <c r="AO447" s="119"/>
      <c r="AS447" s="124"/>
    </row>
    <row r="448" spans="1:45">
      <c r="A448" s="7">
        <v>5</v>
      </c>
      <c r="B448" s="114" t="str">
        <f>VLOOKUP(A448,'Overzicht locaties'!C:D,2,0)</f>
        <v>ROC Campusbaan</v>
      </c>
      <c r="C448" s="95" t="s">
        <v>936</v>
      </c>
      <c r="D448" s="6" t="s">
        <v>1543</v>
      </c>
      <c r="E448" s="6"/>
      <c r="F448" s="95" t="s">
        <v>1079</v>
      </c>
      <c r="G448" s="95" t="s">
        <v>294</v>
      </c>
      <c r="H448" s="95">
        <v>7</v>
      </c>
      <c r="I448" s="115" t="str">
        <f t="shared" si="71"/>
        <v>Leslokalen praktijk</v>
      </c>
      <c r="J448" s="95" t="s">
        <v>1577</v>
      </c>
      <c r="K448" s="116">
        <v>3</v>
      </c>
      <c r="L448" s="115" t="str">
        <f t="shared" si="44"/>
        <v>Harde vloer zonder polymeer beschermlaag, met behandeling</v>
      </c>
      <c r="M448" s="118">
        <v>146.19999999999999</v>
      </c>
      <c r="N448" s="117">
        <f t="shared" si="42"/>
        <v>146.19999999999999</v>
      </c>
      <c r="O448" s="149">
        <f t="shared" si="43"/>
        <v>0</v>
      </c>
      <c r="P448" s="119"/>
      <c r="Q448" s="95" t="s">
        <v>95</v>
      </c>
      <c r="R448" s="95"/>
      <c r="S448" s="95"/>
      <c r="T448" s="95"/>
      <c r="U448" s="119"/>
      <c r="V448" s="114" t="str">
        <f t="shared" si="45"/>
        <v>Les</v>
      </c>
      <c r="W448" s="114" t="str">
        <f t="shared" si="46"/>
        <v>AQL 7%</v>
      </c>
      <c r="X448" s="119"/>
      <c r="Y448" s="101">
        <v>100</v>
      </c>
      <c r="Z448" s="119"/>
      <c r="AA448" s="117">
        <f>IF(H448="nio","_",(N448/Y448)*VLOOKUP(Q448,Aanpassing_frequenties,3,0))*VLOOKUP(Q448,Aanpassing_frequenties,4,0)</f>
        <v>59.942</v>
      </c>
      <c r="AB448" s="120">
        <f t="shared" si="47"/>
        <v>0</v>
      </c>
      <c r="AC448" s="119"/>
      <c r="AD448" s="117" t="str">
        <f t="shared" si="48"/>
        <v>_</v>
      </c>
      <c r="AE448" s="120" t="str">
        <f t="shared" si="49"/>
        <v>_</v>
      </c>
      <c r="AF448" s="119"/>
      <c r="AG448" s="117" t="str">
        <f t="shared" si="50"/>
        <v>_</v>
      </c>
      <c r="AH448" s="120" t="str">
        <f t="shared" si="51"/>
        <v>_</v>
      </c>
      <c r="AI448" s="119"/>
      <c r="AJ448" s="117" t="str">
        <f t="shared" si="52"/>
        <v>_</v>
      </c>
      <c r="AK448" s="120" t="str">
        <f t="shared" si="53"/>
        <v>_</v>
      </c>
      <c r="AL448" s="119"/>
      <c r="AM448" s="117">
        <f t="shared" si="54"/>
        <v>59.942</v>
      </c>
      <c r="AN448" s="120">
        <f t="shared" si="55"/>
        <v>0</v>
      </c>
      <c r="AO448" s="119"/>
      <c r="AS448" s="124"/>
    </row>
    <row r="449" spans="1:45">
      <c r="A449" s="7">
        <v>5</v>
      </c>
      <c r="B449" s="114" t="str">
        <f>VLOOKUP(A449,'Overzicht locaties'!C:D,2,0)</f>
        <v>ROC Campusbaan</v>
      </c>
      <c r="C449" s="95" t="s">
        <v>936</v>
      </c>
      <c r="D449" s="6" t="s">
        <v>1544</v>
      </c>
      <c r="E449" s="6"/>
      <c r="F449" s="95" t="s">
        <v>1092</v>
      </c>
      <c r="G449" s="95" t="s">
        <v>293</v>
      </c>
      <c r="H449" s="95">
        <v>2</v>
      </c>
      <c r="I449" s="115" t="str">
        <f t="shared" si="71"/>
        <v>Sanitaire ruimte</v>
      </c>
      <c r="J449" s="95" t="s">
        <v>795</v>
      </c>
      <c r="K449" s="116">
        <v>3</v>
      </c>
      <c r="L449" s="115" t="str">
        <f t="shared" si="44"/>
        <v>Harde vloer zonder polymeer beschermlaag, met behandeling</v>
      </c>
      <c r="M449" s="118">
        <v>8</v>
      </c>
      <c r="N449" s="117">
        <f t="shared" si="42"/>
        <v>8</v>
      </c>
      <c r="O449" s="149">
        <f t="shared" si="43"/>
        <v>0</v>
      </c>
      <c r="P449" s="119"/>
      <c r="Q449" s="95" t="s">
        <v>303</v>
      </c>
      <c r="R449" s="95"/>
      <c r="S449" s="95"/>
      <c r="T449" s="95"/>
      <c r="U449" s="119"/>
      <c r="V449" s="114" t="str">
        <f t="shared" si="45"/>
        <v>Sanitair</v>
      </c>
      <c r="W449" s="114" t="str">
        <f t="shared" si="46"/>
        <v>AQL 4%</v>
      </c>
      <c r="X449" s="119"/>
      <c r="Y449" s="101">
        <v>100</v>
      </c>
      <c r="Z449" s="119"/>
      <c r="AA449" s="117">
        <f>IF(H449="nio","_",(N449/Y449)*VLOOKUP(Q449,Aanpassing_frequenties,3,0))*VLOOKUP(Q449,Aanpassing_frequenties,4,0)</f>
        <v>49.2</v>
      </c>
      <c r="AB449" s="120">
        <f t="shared" si="47"/>
        <v>0</v>
      </c>
      <c r="AC449" s="119"/>
      <c r="AD449" s="117" t="str">
        <f t="shared" si="48"/>
        <v>_</v>
      </c>
      <c r="AE449" s="120" t="str">
        <f t="shared" si="49"/>
        <v>_</v>
      </c>
      <c r="AF449" s="119"/>
      <c r="AG449" s="117" t="str">
        <f t="shared" si="50"/>
        <v>_</v>
      </c>
      <c r="AH449" s="120" t="str">
        <f t="shared" si="51"/>
        <v>_</v>
      </c>
      <c r="AI449" s="119"/>
      <c r="AJ449" s="117" t="str">
        <f t="shared" si="52"/>
        <v>_</v>
      </c>
      <c r="AK449" s="120" t="str">
        <f t="shared" si="53"/>
        <v>_</v>
      </c>
      <c r="AL449" s="119"/>
      <c r="AM449" s="117">
        <f t="shared" si="54"/>
        <v>49.2</v>
      </c>
      <c r="AN449" s="120">
        <f t="shared" si="55"/>
        <v>0</v>
      </c>
      <c r="AO449" s="119"/>
      <c r="AS449" s="124"/>
    </row>
    <row r="450" spans="1:45">
      <c r="A450" s="7">
        <v>5</v>
      </c>
      <c r="B450" s="114" t="str">
        <f>VLOOKUP(A450,'Overzicht locaties'!C:D,2,0)</f>
        <v>ROC Campusbaan</v>
      </c>
      <c r="C450" s="95" t="s">
        <v>936</v>
      </c>
      <c r="D450" s="6" t="s">
        <v>1545</v>
      </c>
      <c r="E450" s="6"/>
      <c r="F450" s="95" t="s">
        <v>1084</v>
      </c>
      <c r="G450" s="95" t="s">
        <v>293</v>
      </c>
      <c r="H450" s="95">
        <v>2</v>
      </c>
      <c r="I450" s="115" t="str">
        <f t="shared" si="71"/>
        <v>Sanitaire ruimte</v>
      </c>
      <c r="J450" s="95" t="s">
        <v>795</v>
      </c>
      <c r="K450" s="116">
        <v>3</v>
      </c>
      <c r="L450" s="115" t="str">
        <f t="shared" si="44"/>
        <v>Harde vloer zonder polymeer beschermlaag, met behandeling</v>
      </c>
      <c r="M450" s="118">
        <v>8</v>
      </c>
      <c r="N450" s="117">
        <f t="shared" si="42"/>
        <v>8</v>
      </c>
      <c r="O450" s="149">
        <f t="shared" si="43"/>
        <v>0</v>
      </c>
      <c r="P450" s="119"/>
      <c r="Q450" s="95" t="s">
        <v>303</v>
      </c>
      <c r="R450" s="95"/>
      <c r="S450" s="95"/>
      <c r="T450" s="95"/>
      <c r="U450" s="119"/>
      <c r="V450" s="114" t="str">
        <f t="shared" si="45"/>
        <v>Sanitair</v>
      </c>
      <c r="W450" s="114" t="str">
        <f t="shared" si="46"/>
        <v>AQL 4%</v>
      </c>
      <c r="X450" s="119"/>
      <c r="Y450" s="101">
        <v>100</v>
      </c>
      <c r="Z450" s="119"/>
      <c r="AA450" s="117">
        <f>IF(H450="nio","_",(N450/Y450)*VLOOKUP(Q450,Aanpassing_frequenties,3,0))*VLOOKUP(Q450,Aanpassing_frequenties,4,0)</f>
        <v>49.2</v>
      </c>
      <c r="AB450" s="120">
        <f t="shared" si="47"/>
        <v>0</v>
      </c>
      <c r="AC450" s="119"/>
      <c r="AD450" s="117" t="str">
        <f t="shared" si="48"/>
        <v>_</v>
      </c>
      <c r="AE450" s="120" t="str">
        <f t="shared" si="49"/>
        <v>_</v>
      </c>
      <c r="AF450" s="119"/>
      <c r="AG450" s="117" t="str">
        <f t="shared" si="50"/>
        <v>_</v>
      </c>
      <c r="AH450" s="120" t="str">
        <f t="shared" si="51"/>
        <v>_</v>
      </c>
      <c r="AI450" s="119"/>
      <c r="AJ450" s="117" t="str">
        <f t="shared" si="52"/>
        <v>_</v>
      </c>
      <c r="AK450" s="120" t="str">
        <f t="shared" si="53"/>
        <v>_</v>
      </c>
      <c r="AL450" s="119"/>
      <c r="AM450" s="117">
        <f t="shared" si="54"/>
        <v>49.2</v>
      </c>
      <c r="AN450" s="120">
        <f t="shared" si="55"/>
        <v>0</v>
      </c>
      <c r="AO450" s="119"/>
      <c r="AS450" s="124"/>
    </row>
    <row r="451" spans="1:45">
      <c r="A451" s="7">
        <v>5</v>
      </c>
      <c r="B451" s="114" t="str">
        <f>VLOOKUP(A451,'Overzicht locaties'!C:D,2,0)</f>
        <v>ROC Campusbaan</v>
      </c>
      <c r="C451" s="95" t="s">
        <v>936</v>
      </c>
      <c r="D451" s="6" t="s">
        <v>1546</v>
      </c>
      <c r="E451" s="6"/>
      <c r="F451" s="95" t="s">
        <v>1037</v>
      </c>
      <c r="G451" s="95" t="s">
        <v>294</v>
      </c>
      <c r="H451" s="95">
        <v>6</v>
      </c>
      <c r="I451" s="115" t="str">
        <f t="shared" si="71"/>
        <v>Leslokalen theorie</v>
      </c>
      <c r="J451" s="95" t="s">
        <v>1577</v>
      </c>
      <c r="K451" s="116">
        <v>3</v>
      </c>
      <c r="L451" s="115" t="str">
        <f t="shared" si="44"/>
        <v>Harde vloer zonder polymeer beschermlaag, met behandeling</v>
      </c>
      <c r="M451" s="118">
        <v>44</v>
      </c>
      <c r="N451" s="117">
        <f t="shared" si="42"/>
        <v>44</v>
      </c>
      <c r="O451" s="149">
        <f t="shared" si="43"/>
        <v>0</v>
      </c>
      <c r="P451" s="119"/>
      <c r="Q451" s="95" t="s">
        <v>87</v>
      </c>
      <c r="R451" s="95"/>
      <c r="S451" s="95"/>
      <c r="T451" s="95"/>
      <c r="U451" s="119"/>
      <c r="V451" s="114" t="str">
        <f t="shared" si="45"/>
        <v>Les</v>
      </c>
      <c r="W451" s="114" t="str">
        <f t="shared" si="46"/>
        <v>AQL 7%</v>
      </c>
      <c r="X451" s="119"/>
      <c r="Y451" s="101">
        <v>100</v>
      </c>
      <c r="Z451" s="119"/>
      <c r="AA451" s="117">
        <f>IF(H451="nio","_",(N451/Y451)*VLOOKUP(Q451,Aanpassing_frequenties,3,0))*VLOOKUP(Q451,Aanpassing_frequenties,4,0)</f>
        <v>90.2</v>
      </c>
      <c r="AB451" s="120">
        <f t="shared" si="47"/>
        <v>0</v>
      </c>
      <c r="AC451" s="119"/>
      <c r="AD451" s="117" t="str">
        <f t="shared" si="48"/>
        <v>_</v>
      </c>
      <c r="AE451" s="120" t="str">
        <f t="shared" si="49"/>
        <v>_</v>
      </c>
      <c r="AF451" s="119"/>
      <c r="AG451" s="117" t="str">
        <f t="shared" si="50"/>
        <v>_</v>
      </c>
      <c r="AH451" s="120" t="str">
        <f t="shared" si="51"/>
        <v>_</v>
      </c>
      <c r="AI451" s="119"/>
      <c r="AJ451" s="117" t="str">
        <f t="shared" si="52"/>
        <v>_</v>
      </c>
      <c r="AK451" s="120" t="str">
        <f t="shared" si="53"/>
        <v>_</v>
      </c>
      <c r="AL451" s="119"/>
      <c r="AM451" s="117">
        <f t="shared" si="54"/>
        <v>90.2</v>
      </c>
      <c r="AN451" s="120">
        <f t="shared" si="55"/>
        <v>0</v>
      </c>
      <c r="AO451" s="119"/>
      <c r="AS451" s="124"/>
    </row>
    <row r="452" spans="1:45">
      <c r="A452" s="7">
        <v>5</v>
      </c>
      <c r="B452" s="114" t="str">
        <f>VLOOKUP(A452,'Overzicht locaties'!C:D,2,0)</f>
        <v>ROC Campusbaan</v>
      </c>
      <c r="C452" s="95" t="s">
        <v>936</v>
      </c>
      <c r="D452" s="6" t="s">
        <v>1547</v>
      </c>
      <c r="E452" s="6"/>
      <c r="F452" s="95" t="s">
        <v>1087</v>
      </c>
      <c r="G452" s="95" t="s">
        <v>294</v>
      </c>
      <c r="H452" s="95">
        <v>1</v>
      </c>
      <c r="I452" s="115" t="str">
        <f t="shared" si="71"/>
        <v xml:space="preserve">Kantoorruimte / vergaderruimte </v>
      </c>
      <c r="J452" s="95" t="s">
        <v>1577</v>
      </c>
      <c r="K452" s="116">
        <v>3</v>
      </c>
      <c r="L452" s="115" t="str">
        <f t="shared" si="44"/>
        <v>Harde vloer zonder polymeer beschermlaag, met behandeling</v>
      </c>
      <c r="M452" s="118">
        <v>30.8</v>
      </c>
      <c r="N452" s="117">
        <f t="shared" si="42"/>
        <v>30.8</v>
      </c>
      <c r="O452" s="149">
        <f t="shared" si="43"/>
        <v>0</v>
      </c>
      <c r="P452" s="119"/>
      <c r="Q452" s="95" t="s">
        <v>87</v>
      </c>
      <c r="R452" s="95"/>
      <c r="S452" s="95"/>
      <c r="T452" s="95"/>
      <c r="U452" s="119"/>
      <c r="V452" s="114" t="str">
        <f t="shared" si="45"/>
        <v>Bureau</v>
      </c>
      <c r="W452" s="114" t="str">
        <f t="shared" si="46"/>
        <v>AQL 7%</v>
      </c>
      <c r="X452" s="119"/>
      <c r="Y452" s="101">
        <v>100</v>
      </c>
      <c r="Z452" s="119"/>
      <c r="AA452" s="117">
        <f>IF(H452="nio","_",(N452/Y452)*VLOOKUP(Q452,Aanpassing_frequenties,3,0))*VLOOKUP(Q452,Aanpassing_frequenties,4,0)</f>
        <v>63.14</v>
      </c>
      <c r="AB452" s="120">
        <f t="shared" si="47"/>
        <v>0</v>
      </c>
      <c r="AC452" s="119"/>
      <c r="AD452" s="117" t="str">
        <f t="shared" si="48"/>
        <v>_</v>
      </c>
      <c r="AE452" s="120" t="str">
        <f t="shared" si="49"/>
        <v>_</v>
      </c>
      <c r="AF452" s="119"/>
      <c r="AG452" s="117" t="str">
        <f t="shared" si="50"/>
        <v>_</v>
      </c>
      <c r="AH452" s="120" t="str">
        <f t="shared" si="51"/>
        <v>_</v>
      </c>
      <c r="AI452" s="119"/>
      <c r="AJ452" s="117" t="str">
        <f t="shared" si="52"/>
        <v>_</v>
      </c>
      <c r="AK452" s="120" t="str">
        <f t="shared" si="53"/>
        <v>_</v>
      </c>
      <c r="AL452" s="119"/>
      <c r="AM452" s="117">
        <f t="shared" si="54"/>
        <v>63.14</v>
      </c>
      <c r="AN452" s="120">
        <f t="shared" si="55"/>
        <v>0</v>
      </c>
      <c r="AO452" s="119"/>
      <c r="AS452" s="124"/>
    </row>
    <row r="453" spans="1:45">
      <c r="A453" s="7">
        <v>5</v>
      </c>
      <c r="B453" s="114" t="str">
        <f>VLOOKUP(A453,'Overzicht locaties'!C:D,2,0)</f>
        <v>ROC Campusbaan</v>
      </c>
      <c r="C453" s="95" t="s">
        <v>936</v>
      </c>
      <c r="D453" s="6" t="s">
        <v>1548</v>
      </c>
      <c r="E453" s="6"/>
      <c r="F453" s="95" t="s">
        <v>1039</v>
      </c>
      <c r="G453" s="95" t="s">
        <v>294</v>
      </c>
      <c r="H453" s="95">
        <v>6</v>
      </c>
      <c r="I453" s="115" t="str">
        <f t="shared" si="71"/>
        <v>Leslokalen theorie</v>
      </c>
      <c r="J453" s="95" t="s">
        <v>1577</v>
      </c>
      <c r="K453" s="116">
        <v>3</v>
      </c>
      <c r="L453" s="115" t="str">
        <f t="shared" si="44"/>
        <v>Harde vloer zonder polymeer beschermlaag, met behandeling</v>
      </c>
      <c r="M453" s="118">
        <v>12.2</v>
      </c>
      <c r="N453" s="117">
        <f t="shared" si="42"/>
        <v>12.2</v>
      </c>
      <c r="O453" s="149">
        <f t="shared" si="43"/>
        <v>0</v>
      </c>
      <c r="P453" s="119"/>
      <c r="Q453" s="95" t="s">
        <v>87</v>
      </c>
      <c r="R453" s="95"/>
      <c r="S453" s="95"/>
      <c r="T453" s="95"/>
      <c r="U453" s="119"/>
      <c r="V453" s="114" t="str">
        <f t="shared" si="45"/>
        <v>Les</v>
      </c>
      <c r="W453" s="114" t="str">
        <f t="shared" si="46"/>
        <v>AQL 7%</v>
      </c>
      <c r="X453" s="119"/>
      <c r="Y453" s="101">
        <v>100</v>
      </c>
      <c r="Z453" s="119"/>
      <c r="AA453" s="117">
        <f>IF(H453="nio","_",(N453/Y453)*VLOOKUP(Q453,Aanpassing_frequenties,3,0))*VLOOKUP(Q453,Aanpassing_frequenties,4,0)</f>
        <v>25.009999999999998</v>
      </c>
      <c r="AB453" s="120">
        <f t="shared" si="47"/>
        <v>0</v>
      </c>
      <c r="AC453" s="119"/>
      <c r="AD453" s="117" t="str">
        <f t="shared" si="48"/>
        <v>_</v>
      </c>
      <c r="AE453" s="120" t="str">
        <f t="shared" si="49"/>
        <v>_</v>
      </c>
      <c r="AF453" s="119"/>
      <c r="AG453" s="117" t="str">
        <f t="shared" si="50"/>
        <v>_</v>
      </c>
      <c r="AH453" s="120" t="str">
        <f t="shared" si="51"/>
        <v>_</v>
      </c>
      <c r="AI453" s="119"/>
      <c r="AJ453" s="117" t="str">
        <f t="shared" si="52"/>
        <v>_</v>
      </c>
      <c r="AK453" s="120" t="str">
        <f t="shared" si="53"/>
        <v>_</v>
      </c>
      <c r="AL453" s="119"/>
      <c r="AM453" s="117">
        <f t="shared" si="54"/>
        <v>25.009999999999998</v>
      </c>
      <c r="AN453" s="120">
        <f t="shared" si="55"/>
        <v>0</v>
      </c>
      <c r="AO453" s="119"/>
      <c r="AS453" s="124"/>
    </row>
    <row r="454" spans="1:45">
      <c r="A454" s="7">
        <v>5</v>
      </c>
      <c r="B454" s="114" t="str">
        <f>VLOOKUP(A454,'Overzicht locaties'!C:D,2,0)</f>
        <v>ROC Campusbaan</v>
      </c>
      <c r="C454" s="95" t="s">
        <v>936</v>
      </c>
      <c r="D454" s="6" t="s">
        <v>1549</v>
      </c>
      <c r="E454" s="6"/>
      <c r="F454" s="95" t="s">
        <v>1039</v>
      </c>
      <c r="G454" s="95" t="s">
        <v>294</v>
      </c>
      <c r="H454" s="95">
        <v>6</v>
      </c>
      <c r="I454" s="115" t="str">
        <f t="shared" si="71"/>
        <v>Leslokalen theorie</v>
      </c>
      <c r="J454" s="95" t="s">
        <v>1577</v>
      </c>
      <c r="K454" s="116">
        <v>3</v>
      </c>
      <c r="L454" s="115" t="str">
        <f t="shared" si="44"/>
        <v>Harde vloer zonder polymeer beschermlaag, met behandeling</v>
      </c>
      <c r="M454" s="118">
        <v>12.2</v>
      </c>
      <c r="N454" s="117">
        <f t="shared" si="42"/>
        <v>12.2</v>
      </c>
      <c r="O454" s="149">
        <f t="shared" si="43"/>
        <v>0</v>
      </c>
      <c r="P454" s="119"/>
      <c r="Q454" s="95" t="s">
        <v>87</v>
      </c>
      <c r="R454" s="95"/>
      <c r="S454" s="95"/>
      <c r="T454" s="95"/>
      <c r="U454" s="119"/>
      <c r="V454" s="114" t="str">
        <f t="shared" si="45"/>
        <v>Les</v>
      </c>
      <c r="W454" s="114" t="str">
        <f t="shared" si="46"/>
        <v>AQL 7%</v>
      </c>
      <c r="X454" s="119"/>
      <c r="Y454" s="101">
        <v>100</v>
      </c>
      <c r="Z454" s="119"/>
      <c r="AA454" s="117">
        <f>IF(H454="nio","_",(N454/Y454)*VLOOKUP(Q454,Aanpassing_frequenties,3,0))*VLOOKUP(Q454,Aanpassing_frequenties,4,0)</f>
        <v>25.009999999999998</v>
      </c>
      <c r="AB454" s="120">
        <f t="shared" si="47"/>
        <v>0</v>
      </c>
      <c r="AC454" s="119"/>
      <c r="AD454" s="117" t="str">
        <f t="shared" si="48"/>
        <v>_</v>
      </c>
      <c r="AE454" s="120" t="str">
        <f t="shared" si="49"/>
        <v>_</v>
      </c>
      <c r="AF454" s="119"/>
      <c r="AG454" s="117" t="str">
        <f t="shared" si="50"/>
        <v>_</v>
      </c>
      <c r="AH454" s="120" t="str">
        <f t="shared" si="51"/>
        <v>_</v>
      </c>
      <c r="AI454" s="119"/>
      <c r="AJ454" s="117" t="str">
        <f t="shared" si="52"/>
        <v>_</v>
      </c>
      <c r="AK454" s="120" t="str">
        <f t="shared" si="53"/>
        <v>_</v>
      </c>
      <c r="AL454" s="119"/>
      <c r="AM454" s="117">
        <f t="shared" si="54"/>
        <v>25.009999999999998</v>
      </c>
      <c r="AN454" s="120">
        <f t="shared" si="55"/>
        <v>0</v>
      </c>
      <c r="AO454" s="119"/>
      <c r="AS454" s="124"/>
    </row>
    <row r="455" spans="1:45">
      <c r="A455" s="7">
        <v>5</v>
      </c>
      <c r="B455" s="114" t="str">
        <f>VLOOKUP(A455,'Overzicht locaties'!C:D,2,0)</f>
        <v>ROC Campusbaan</v>
      </c>
      <c r="C455" s="95" t="s">
        <v>936</v>
      </c>
      <c r="D455" s="6" t="s">
        <v>1550</v>
      </c>
      <c r="E455" s="6"/>
      <c r="F455" s="95" t="s">
        <v>1037</v>
      </c>
      <c r="G455" s="95" t="s">
        <v>294</v>
      </c>
      <c r="H455" s="95">
        <v>6</v>
      </c>
      <c r="I455" s="115" t="str">
        <f t="shared" si="71"/>
        <v>Leslokalen theorie</v>
      </c>
      <c r="J455" s="95" t="s">
        <v>1578</v>
      </c>
      <c r="K455" s="116">
        <v>3</v>
      </c>
      <c r="L455" s="115" t="str">
        <f t="shared" si="44"/>
        <v>Harde vloer zonder polymeer beschermlaag, met behandeling</v>
      </c>
      <c r="M455" s="118">
        <v>61.7</v>
      </c>
      <c r="N455" s="117">
        <f t="shared" si="42"/>
        <v>61.7</v>
      </c>
      <c r="O455" s="149">
        <f t="shared" si="43"/>
        <v>0</v>
      </c>
      <c r="P455" s="119"/>
      <c r="Q455" s="95" t="s">
        <v>87</v>
      </c>
      <c r="R455" s="95"/>
      <c r="S455" s="95"/>
      <c r="T455" s="95"/>
      <c r="U455" s="119"/>
      <c r="V455" s="114" t="str">
        <f t="shared" si="45"/>
        <v>Les</v>
      </c>
      <c r="W455" s="114" t="str">
        <f t="shared" si="46"/>
        <v>AQL 7%</v>
      </c>
      <c r="X455" s="119"/>
      <c r="Y455" s="101">
        <v>100</v>
      </c>
      <c r="Z455" s="119"/>
      <c r="AA455" s="117">
        <f>IF(H455="nio","_",(N455/Y455)*VLOOKUP(Q455,Aanpassing_frequenties,3,0))*VLOOKUP(Q455,Aanpassing_frequenties,4,0)</f>
        <v>126.485</v>
      </c>
      <c r="AB455" s="120">
        <f t="shared" si="47"/>
        <v>0</v>
      </c>
      <c r="AC455" s="119"/>
      <c r="AD455" s="117" t="str">
        <f t="shared" si="48"/>
        <v>_</v>
      </c>
      <c r="AE455" s="120" t="str">
        <f t="shared" si="49"/>
        <v>_</v>
      </c>
      <c r="AF455" s="119"/>
      <c r="AG455" s="117" t="str">
        <f t="shared" si="50"/>
        <v>_</v>
      </c>
      <c r="AH455" s="120" t="str">
        <f t="shared" si="51"/>
        <v>_</v>
      </c>
      <c r="AI455" s="119"/>
      <c r="AJ455" s="117" t="str">
        <f t="shared" si="52"/>
        <v>_</v>
      </c>
      <c r="AK455" s="120" t="str">
        <f t="shared" si="53"/>
        <v>_</v>
      </c>
      <c r="AL455" s="119"/>
      <c r="AM455" s="117">
        <f t="shared" si="54"/>
        <v>126.485</v>
      </c>
      <c r="AN455" s="120">
        <f t="shared" si="55"/>
        <v>0</v>
      </c>
      <c r="AO455" s="119"/>
      <c r="AS455" s="124"/>
    </row>
    <row r="456" spans="1:45">
      <c r="A456" s="7">
        <v>5</v>
      </c>
      <c r="B456" s="114" t="str">
        <f>VLOOKUP(A456,'Overzicht locaties'!C:D,2,0)</f>
        <v>ROC Campusbaan</v>
      </c>
      <c r="C456" s="95" t="s">
        <v>936</v>
      </c>
      <c r="D456" s="6" t="s">
        <v>1551</v>
      </c>
      <c r="E456" s="6"/>
      <c r="F456" s="95" t="s">
        <v>1087</v>
      </c>
      <c r="G456" s="95" t="s">
        <v>294</v>
      </c>
      <c r="H456" s="95">
        <v>1</v>
      </c>
      <c r="I456" s="115" t="str">
        <f t="shared" si="71"/>
        <v xml:space="preserve">Kantoorruimte / vergaderruimte </v>
      </c>
      <c r="J456" s="95" t="s">
        <v>1577</v>
      </c>
      <c r="K456" s="116">
        <v>3</v>
      </c>
      <c r="L456" s="115" t="str">
        <f t="shared" si="44"/>
        <v>Harde vloer zonder polymeer beschermlaag, met behandeling</v>
      </c>
      <c r="M456" s="118">
        <v>7.5</v>
      </c>
      <c r="N456" s="117">
        <f t="shared" si="42"/>
        <v>7.5</v>
      </c>
      <c r="O456" s="149">
        <f t="shared" si="43"/>
        <v>0</v>
      </c>
      <c r="P456" s="119"/>
      <c r="Q456" s="95" t="s">
        <v>87</v>
      </c>
      <c r="R456" s="95"/>
      <c r="S456" s="95"/>
      <c r="T456" s="95"/>
      <c r="U456" s="119"/>
      <c r="V456" s="114" t="str">
        <f t="shared" si="45"/>
        <v>Bureau</v>
      </c>
      <c r="W456" s="114" t="str">
        <f t="shared" si="46"/>
        <v>AQL 7%</v>
      </c>
      <c r="X456" s="119"/>
      <c r="Y456" s="101">
        <v>100</v>
      </c>
      <c r="Z456" s="119"/>
      <c r="AA456" s="117">
        <f>IF(H456="nio","_",(N456/Y456)*VLOOKUP(Q456,Aanpassing_frequenties,3,0))*VLOOKUP(Q456,Aanpassing_frequenties,4,0)</f>
        <v>15.375</v>
      </c>
      <c r="AB456" s="120">
        <f t="shared" si="47"/>
        <v>0</v>
      </c>
      <c r="AC456" s="119"/>
      <c r="AD456" s="117" t="str">
        <f t="shared" si="48"/>
        <v>_</v>
      </c>
      <c r="AE456" s="120" t="str">
        <f t="shared" si="49"/>
        <v>_</v>
      </c>
      <c r="AF456" s="119"/>
      <c r="AG456" s="117" t="str">
        <f t="shared" si="50"/>
        <v>_</v>
      </c>
      <c r="AH456" s="120" t="str">
        <f t="shared" si="51"/>
        <v>_</v>
      </c>
      <c r="AI456" s="119"/>
      <c r="AJ456" s="117" t="str">
        <f t="shared" si="52"/>
        <v>_</v>
      </c>
      <c r="AK456" s="120" t="str">
        <f t="shared" si="53"/>
        <v>_</v>
      </c>
      <c r="AL456" s="119"/>
      <c r="AM456" s="117">
        <f t="shared" si="54"/>
        <v>15.375</v>
      </c>
      <c r="AN456" s="120">
        <f t="shared" si="55"/>
        <v>0</v>
      </c>
      <c r="AO456" s="119"/>
      <c r="AS456" s="124"/>
    </row>
    <row r="457" spans="1:45">
      <c r="A457" s="7">
        <v>5</v>
      </c>
      <c r="B457" s="114" t="str">
        <f>VLOOKUP(A457,'Overzicht locaties'!C:D,2,0)</f>
        <v>ROC Campusbaan</v>
      </c>
      <c r="C457" s="95" t="s">
        <v>936</v>
      </c>
      <c r="D457" s="6" t="s">
        <v>1552</v>
      </c>
      <c r="E457" s="6"/>
      <c r="F457" s="95" t="s">
        <v>1087</v>
      </c>
      <c r="G457" s="95" t="s">
        <v>294</v>
      </c>
      <c r="H457" s="95">
        <v>1</v>
      </c>
      <c r="I457" s="115" t="str">
        <f t="shared" si="71"/>
        <v xml:space="preserve">Kantoorruimte / vergaderruimte </v>
      </c>
      <c r="J457" s="95" t="s">
        <v>1577</v>
      </c>
      <c r="K457" s="116">
        <v>3</v>
      </c>
      <c r="L457" s="115" t="str">
        <f t="shared" si="44"/>
        <v>Harde vloer zonder polymeer beschermlaag, met behandeling</v>
      </c>
      <c r="M457" s="118">
        <v>15.5</v>
      </c>
      <c r="N457" s="117">
        <f t="shared" si="42"/>
        <v>15.5</v>
      </c>
      <c r="O457" s="149">
        <f t="shared" si="43"/>
        <v>0</v>
      </c>
      <c r="P457" s="119"/>
      <c r="Q457" s="95" t="s">
        <v>87</v>
      </c>
      <c r="R457" s="95"/>
      <c r="S457" s="95"/>
      <c r="T457" s="95"/>
      <c r="U457" s="119"/>
      <c r="V457" s="114" t="str">
        <f t="shared" si="45"/>
        <v>Bureau</v>
      </c>
      <c r="W457" s="114" t="str">
        <f t="shared" si="46"/>
        <v>AQL 7%</v>
      </c>
      <c r="X457" s="119"/>
      <c r="Y457" s="101">
        <v>100</v>
      </c>
      <c r="Z457" s="119"/>
      <c r="AA457" s="117">
        <f>IF(H457="nio","_",(N457/Y457)*VLOOKUP(Q457,Aanpassing_frequenties,3,0))*VLOOKUP(Q457,Aanpassing_frequenties,4,0)</f>
        <v>31.774999999999999</v>
      </c>
      <c r="AB457" s="120">
        <f t="shared" si="47"/>
        <v>0</v>
      </c>
      <c r="AC457" s="119"/>
      <c r="AD457" s="117" t="str">
        <f t="shared" si="48"/>
        <v>_</v>
      </c>
      <c r="AE457" s="120" t="str">
        <f t="shared" si="49"/>
        <v>_</v>
      </c>
      <c r="AF457" s="119"/>
      <c r="AG457" s="117" t="str">
        <f t="shared" si="50"/>
        <v>_</v>
      </c>
      <c r="AH457" s="120" t="str">
        <f t="shared" si="51"/>
        <v>_</v>
      </c>
      <c r="AI457" s="119"/>
      <c r="AJ457" s="117" t="str">
        <f t="shared" si="52"/>
        <v>_</v>
      </c>
      <c r="AK457" s="120" t="str">
        <f t="shared" si="53"/>
        <v>_</v>
      </c>
      <c r="AL457" s="119"/>
      <c r="AM457" s="117">
        <f t="shared" si="54"/>
        <v>31.774999999999999</v>
      </c>
      <c r="AN457" s="120">
        <f t="shared" si="55"/>
        <v>0</v>
      </c>
      <c r="AO457" s="119"/>
      <c r="AS457" s="124"/>
    </row>
    <row r="458" spans="1:45">
      <c r="A458" s="7">
        <v>5</v>
      </c>
      <c r="B458" s="114" t="str">
        <f>VLOOKUP(A458,'Overzicht locaties'!C:D,2,0)</f>
        <v>ROC Campusbaan</v>
      </c>
      <c r="C458" s="95" t="s">
        <v>936</v>
      </c>
      <c r="D458" s="6" t="s">
        <v>1553</v>
      </c>
      <c r="E458" s="6"/>
      <c r="F458" s="95" t="s">
        <v>1037</v>
      </c>
      <c r="G458" s="95" t="s">
        <v>294</v>
      </c>
      <c r="H458" s="95">
        <v>6</v>
      </c>
      <c r="I458" s="115" t="str">
        <f t="shared" si="71"/>
        <v>Leslokalen theorie</v>
      </c>
      <c r="J458" s="95" t="s">
        <v>1578</v>
      </c>
      <c r="K458" s="116">
        <v>3</v>
      </c>
      <c r="L458" s="115" t="str">
        <f t="shared" si="44"/>
        <v>Harde vloer zonder polymeer beschermlaag, met behandeling</v>
      </c>
      <c r="M458" s="118">
        <v>31.5</v>
      </c>
      <c r="N458" s="117">
        <f t="shared" si="42"/>
        <v>31.5</v>
      </c>
      <c r="O458" s="149">
        <f t="shared" si="43"/>
        <v>0</v>
      </c>
      <c r="P458" s="119"/>
      <c r="Q458" s="95" t="s">
        <v>87</v>
      </c>
      <c r="R458" s="95"/>
      <c r="S458" s="95"/>
      <c r="T458" s="95"/>
      <c r="U458" s="119"/>
      <c r="V458" s="114" t="str">
        <f t="shared" si="45"/>
        <v>Les</v>
      </c>
      <c r="W458" s="114" t="str">
        <f t="shared" si="46"/>
        <v>AQL 7%</v>
      </c>
      <c r="X458" s="119"/>
      <c r="Y458" s="101">
        <v>100</v>
      </c>
      <c r="Z458" s="119"/>
      <c r="AA458" s="117">
        <f>IF(H458="nio","_",(N458/Y458)*VLOOKUP(Q458,Aanpassing_frequenties,3,0))*VLOOKUP(Q458,Aanpassing_frequenties,4,0)</f>
        <v>64.575000000000003</v>
      </c>
      <c r="AB458" s="120">
        <f t="shared" si="47"/>
        <v>0</v>
      </c>
      <c r="AC458" s="119"/>
      <c r="AD458" s="117" t="str">
        <f t="shared" si="48"/>
        <v>_</v>
      </c>
      <c r="AE458" s="120" t="str">
        <f t="shared" si="49"/>
        <v>_</v>
      </c>
      <c r="AF458" s="119"/>
      <c r="AG458" s="117" t="str">
        <f t="shared" si="50"/>
        <v>_</v>
      </c>
      <c r="AH458" s="120" t="str">
        <f t="shared" si="51"/>
        <v>_</v>
      </c>
      <c r="AI458" s="119"/>
      <c r="AJ458" s="117" t="str">
        <f t="shared" si="52"/>
        <v>_</v>
      </c>
      <c r="AK458" s="120" t="str">
        <f t="shared" si="53"/>
        <v>_</v>
      </c>
      <c r="AL458" s="119"/>
      <c r="AM458" s="117">
        <f t="shared" si="54"/>
        <v>64.575000000000003</v>
      </c>
      <c r="AN458" s="120">
        <f t="shared" si="55"/>
        <v>0</v>
      </c>
      <c r="AO458" s="119"/>
      <c r="AS458" s="124"/>
    </row>
    <row r="459" spans="1:45">
      <c r="A459" s="7">
        <v>5</v>
      </c>
      <c r="B459" s="114" t="str">
        <f>VLOOKUP(A459,'Overzicht locaties'!C:D,2,0)</f>
        <v>ROC Campusbaan</v>
      </c>
      <c r="C459" s="95" t="s">
        <v>936</v>
      </c>
      <c r="D459" s="6" t="s">
        <v>1554</v>
      </c>
      <c r="E459" s="6"/>
      <c r="F459" s="95" t="s">
        <v>1086</v>
      </c>
      <c r="G459" s="95" t="s">
        <v>294</v>
      </c>
      <c r="H459" s="95">
        <v>6</v>
      </c>
      <c r="I459" s="115" t="str">
        <f t="shared" si="71"/>
        <v>Leslokalen theorie</v>
      </c>
      <c r="J459" s="95" t="s">
        <v>1578</v>
      </c>
      <c r="K459" s="116">
        <v>3</v>
      </c>
      <c r="L459" s="115" t="str">
        <f t="shared" si="44"/>
        <v>Harde vloer zonder polymeer beschermlaag, met behandeling</v>
      </c>
      <c r="M459" s="118">
        <v>87.2</v>
      </c>
      <c r="N459" s="117">
        <f t="shared" si="42"/>
        <v>87.2</v>
      </c>
      <c r="O459" s="149">
        <f t="shared" si="43"/>
        <v>0</v>
      </c>
      <c r="P459" s="119"/>
      <c r="Q459" s="95" t="s">
        <v>87</v>
      </c>
      <c r="R459" s="95"/>
      <c r="S459" s="95"/>
      <c r="T459" s="95"/>
      <c r="U459" s="119"/>
      <c r="V459" s="114" t="str">
        <f t="shared" si="45"/>
        <v>Les</v>
      </c>
      <c r="W459" s="114" t="str">
        <f t="shared" si="46"/>
        <v>AQL 7%</v>
      </c>
      <c r="X459" s="119"/>
      <c r="Y459" s="101">
        <v>100</v>
      </c>
      <c r="Z459" s="119"/>
      <c r="AA459" s="117">
        <f>IF(H459="nio","_",(N459/Y459)*VLOOKUP(Q459,Aanpassing_frequenties,3,0))*VLOOKUP(Q459,Aanpassing_frequenties,4,0)</f>
        <v>178.76</v>
      </c>
      <c r="AB459" s="120">
        <f t="shared" si="47"/>
        <v>0</v>
      </c>
      <c r="AC459" s="119"/>
      <c r="AD459" s="117" t="str">
        <f t="shared" si="48"/>
        <v>_</v>
      </c>
      <c r="AE459" s="120" t="str">
        <f t="shared" si="49"/>
        <v>_</v>
      </c>
      <c r="AF459" s="119"/>
      <c r="AG459" s="117" t="str">
        <f t="shared" si="50"/>
        <v>_</v>
      </c>
      <c r="AH459" s="120" t="str">
        <f t="shared" si="51"/>
        <v>_</v>
      </c>
      <c r="AI459" s="119"/>
      <c r="AJ459" s="117" t="str">
        <f t="shared" si="52"/>
        <v>_</v>
      </c>
      <c r="AK459" s="120" t="str">
        <f t="shared" si="53"/>
        <v>_</v>
      </c>
      <c r="AL459" s="119"/>
      <c r="AM459" s="117">
        <f t="shared" si="54"/>
        <v>178.76</v>
      </c>
      <c r="AN459" s="120">
        <f t="shared" si="55"/>
        <v>0</v>
      </c>
      <c r="AO459" s="119"/>
      <c r="AS459" s="124"/>
    </row>
    <row r="460" spans="1:45">
      <c r="A460" s="7">
        <v>5</v>
      </c>
      <c r="B460" s="114" t="str">
        <f>VLOOKUP(A460,'Overzicht locaties'!C:D,2,0)</f>
        <v>ROC Campusbaan</v>
      </c>
      <c r="C460" s="95" t="s">
        <v>936</v>
      </c>
      <c r="D460" s="6" t="s">
        <v>1555</v>
      </c>
      <c r="E460" s="6"/>
      <c r="F460" s="95" t="s">
        <v>1037</v>
      </c>
      <c r="G460" s="95" t="s">
        <v>294</v>
      </c>
      <c r="H460" s="95">
        <v>6</v>
      </c>
      <c r="I460" s="115" t="str">
        <f t="shared" si="71"/>
        <v>Leslokalen theorie</v>
      </c>
      <c r="J460" s="95" t="s">
        <v>1578</v>
      </c>
      <c r="K460" s="116">
        <v>3</v>
      </c>
      <c r="L460" s="115" t="str">
        <f t="shared" si="44"/>
        <v>Harde vloer zonder polymeer beschermlaag, met behandeling</v>
      </c>
      <c r="M460" s="118">
        <v>58.2</v>
      </c>
      <c r="N460" s="117">
        <f t="shared" si="42"/>
        <v>58.2</v>
      </c>
      <c r="O460" s="149">
        <f t="shared" si="43"/>
        <v>0</v>
      </c>
      <c r="P460" s="119"/>
      <c r="Q460" s="95" t="s">
        <v>87</v>
      </c>
      <c r="R460" s="95"/>
      <c r="S460" s="95"/>
      <c r="T460" s="95"/>
      <c r="U460" s="119"/>
      <c r="V460" s="114" t="str">
        <f t="shared" si="45"/>
        <v>Les</v>
      </c>
      <c r="W460" s="114" t="str">
        <f t="shared" si="46"/>
        <v>AQL 7%</v>
      </c>
      <c r="X460" s="119"/>
      <c r="Y460" s="101">
        <v>100</v>
      </c>
      <c r="Z460" s="119"/>
      <c r="AA460" s="117">
        <f>IF(H460="nio","_",(N460/Y460)*VLOOKUP(Q460,Aanpassing_frequenties,3,0))*VLOOKUP(Q460,Aanpassing_frequenties,4,0)</f>
        <v>119.31000000000002</v>
      </c>
      <c r="AB460" s="120">
        <f t="shared" si="47"/>
        <v>0</v>
      </c>
      <c r="AC460" s="119"/>
      <c r="AD460" s="117" t="str">
        <f t="shared" si="48"/>
        <v>_</v>
      </c>
      <c r="AE460" s="120" t="str">
        <f t="shared" si="49"/>
        <v>_</v>
      </c>
      <c r="AF460" s="119"/>
      <c r="AG460" s="117" t="str">
        <f t="shared" si="50"/>
        <v>_</v>
      </c>
      <c r="AH460" s="120" t="str">
        <f t="shared" si="51"/>
        <v>_</v>
      </c>
      <c r="AI460" s="119"/>
      <c r="AJ460" s="117" t="str">
        <f t="shared" si="52"/>
        <v>_</v>
      </c>
      <c r="AK460" s="120" t="str">
        <f t="shared" si="53"/>
        <v>_</v>
      </c>
      <c r="AL460" s="119"/>
      <c r="AM460" s="117">
        <f t="shared" si="54"/>
        <v>119.31000000000002</v>
      </c>
      <c r="AN460" s="120">
        <f t="shared" si="55"/>
        <v>0</v>
      </c>
      <c r="AO460" s="119"/>
      <c r="AS460" s="124"/>
    </row>
    <row r="461" spans="1:45">
      <c r="A461" s="7">
        <v>5</v>
      </c>
      <c r="B461" s="114" t="str">
        <f>VLOOKUP(A461,'Overzicht locaties'!C:D,2,0)</f>
        <v>ROC Campusbaan</v>
      </c>
      <c r="C461" s="95" t="s">
        <v>936</v>
      </c>
      <c r="D461" s="6" t="s">
        <v>1556</v>
      </c>
      <c r="E461" s="6"/>
      <c r="F461" s="95" t="s">
        <v>189</v>
      </c>
      <c r="G461" s="95" t="s">
        <v>293</v>
      </c>
      <c r="H461" s="95">
        <v>3</v>
      </c>
      <c r="I461" s="115" t="str">
        <f t="shared" si="71"/>
        <v>Verkeersruimte / Garderobe / Wachtruimte</v>
      </c>
      <c r="J461" s="95" t="s">
        <v>1578</v>
      </c>
      <c r="K461" s="116">
        <v>3</v>
      </c>
      <c r="L461" s="115" t="str">
        <f t="shared" si="44"/>
        <v>Harde vloer zonder polymeer beschermlaag, met behandeling</v>
      </c>
      <c r="M461" s="118">
        <v>81.3</v>
      </c>
      <c r="N461" s="117">
        <f t="shared" si="42"/>
        <v>81.3</v>
      </c>
      <c r="O461" s="149">
        <f t="shared" si="43"/>
        <v>0</v>
      </c>
      <c r="P461" s="119"/>
      <c r="Q461" s="95" t="s">
        <v>87</v>
      </c>
      <c r="R461" s="95"/>
      <c r="S461" s="95"/>
      <c r="T461" s="95"/>
      <c r="U461" s="119"/>
      <c r="V461" s="114" t="str">
        <f t="shared" si="45"/>
        <v>Verkeer</v>
      </c>
      <c r="W461" s="114" t="str">
        <f t="shared" si="46"/>
        <v>AQL 7%</v>
      </c>
      <c r="X461" s="119"/>
      <c r="Y461" s="101">
        <v>100</v>
      </c>
      <c r="Z461" s="119"/>
      <c r="AA461" s="117">
        <f>IF(H461="nio","_",(N461/Y461)*VLOOKUP(Q461,Aanpassing_frequenties,3,0))*VLOOKUP(Q461,Aanpassing_frequenties,4,0)</f>
        <v>166.66499999999999</v>
      </c>
      <c r="AB461" s="120">
        <f t="shared" si="47"/>
        <v>0</v>
      </c>
      <c r="AC461" s="119"/>
      <c r="AD461" s="117" t="str">
        <f t="shared" si="48"/>
        <v>_</v>
      </c>
      <c r="AE461" s="120" t="str">
        <f t="shared" si="49"/>
        <v>_</v>
      </c>
      <c r="AF461" s="119"/>
      <c r="AG461" s="117" t="str">
        <f t="shared" si="50"/>
        <v>_</v>
      </c>
      <c r="AH461" s="120" t="str">
        <f t="shared" si="51"/>
        <v>_</v>
      </c>
      <c r="AI461" s="119"/>
      <c r="AJ461" s="117" t="str">
        <f t="shared" si="52"/>
        <v>_</v>
      </c>
      <c r="AK461" s="120" t="str">
        <f t="shared" si="53"/>
        <v>_</v>
      </c>
      <c r="AL461" s="119"/>
      <c r="AM461" s="117">
        <f t="shared" si="54"/>
        <v>166.66499999999999</v>
      </c>
      <c r="AN461" s="120">
        <f t="shared" si="55"/>
        <v>0</v>
      </c>
      <c r="AO461" s="119"/>
      <c r="AS461" s="124"/>
    </row>
    <row r="462" spans="1:45">
      <c r="A462" s="7">
        <v>5</v>
      </c>
      <c r="B462" s="114" t="str">
        <f>VLOOKUP(A462,'Overzicht locaties'!C:D,2,0)</f>
        <v>ROC Campusbaan</v>
      </c>
      <c r="C462" s="95" t="s">
        <v>936</v>
      </c>
      <c r="D462" s="6" t="s">
        <v>1557</v>
      </c>
      <c r="E462" s="6"/>
      <c r="F462" s="95" t="s">
        <v>1105</v>
      </c>
      <c r="G462" s="95" t="s">
        <v>294</v>
      </c>
      <c r="H462" s="95">
        <v>1</v>
      </c>
      <c r="I462" s="115" t="str">
        <f t="shared" si="71"/>
        <v xml:space="preserve">Kantoorruimte / vergaderruimte </v>
      </c>
      <c r="J462" s="95" t="s">
        <v>1578</v>
      </c>
      <c r="K462" s="116">
        <v>3</v>
      </c>
      <c r="L462" s="115" t="str">
        <f t="shared" si="44"/>
        <v>Harde vloer zonder polymeer beschermlaag, met behandeling</v>
      </c>
      <c r="M462" s="118">
        <v>117</v>
      </c>
      <c r="N462" s="117">
        <f t="shared" si="42"/>
        <v>117</v>
      </c>
      <c r="O462" s="149">
        <f t="shared" si="43"/>
        <v>0</v>
      </c>
      <c r="P462" s="119"/>
      <c r="Q462" s="95" t="s">
        <v>87</v>
      </c>
      <c r="R462" s="95"/>
      <c r="S462" s="95"/>
      <c r="T462" s="95"/>
      <c r="U462" s="119"/>
      <c r="V462" s="114" t="str">
        <f t="shared" si="45"/>
        <v>Bureau</v>
      </c>
      <c r="W462" s="114" t="str">
        <f t="shared" si="46"/>
        <v>AQL 7%</v>
      </c>
      <c r="X462" s="119"/>
      <c r="Y462" s="101">
        <v>100</v>
      </c>
      <c r="Z462" s="119"/>
      <c r="AA462" s="117">
        <f>IF(H462="nio","_",(N462/Y462)*VLOOKUP(Q462,Aanpassing_frequenties,3,0))*VLOOKUP(Q462,Aanpassing_frequenties,4,0)</f>
        <v>239.85</v>
      </c>
      <c r="AB462" s="120">
        <f t="shared" si="47"/>
        <v>0</v>
      </c>
      <c r="AC462" s="119"/>
      <c r="AD462" s="117" t="str">
        <f t="shared" si="48"/>
        <v>_</v>
      </c>
      <c r="AE462" s="120" t="str">
        <f t="shared" si="49"/>
        <v>_</v>
      </c>
      <c r="AF462" s="119"/>
      <c r="AG462" s="117" t="str">
        <f t="shared" si="50"/>
        <v>_</v>
      </c>
      <c r="AH462" s="120" t="str">
        <f t="shared" si="51"/>
        <v>_</v>
      </c>
      <c r="AI462" s="119"/>
      <c r="AJ462" s="117" t="str">
        <f t="shared" si="52"/>
        <v>_</v>
      </c>
      <c r="AK462" s="120" t="str">
        <f t="shared" si="53"/>
        <v>_</v>
      </c>
      <c r="AL462" s="119"/>
      <c r="AM462" s="117">
        <f t="shared" si="54"/>
        <v>239.85</v>
      </c>
      <c r="AN462" s="120">
        <f t="shared" si="55"/>
        <v>0</v>
      </c>
      <c r="AO462" s="119"/>
      <c r="AS462" s="124"/>
    </row>
    <row r="463" spans="1:45">
      <c r="A463" s="7">
        <v>5</v>
      </c>
      <c r="B463" s="114" t="str">
        <f>VLOOKUP(A463,'Overzicht locaties'!C:D,2,0)</f>
        <v>ROC Campusbaan</v>
      </c>
      <c r="C463" s="95" t="s">
        <v>936</v>
      </c>
      <c r="D463" s="6" t="s">
        <v>1558</v>
      </c>
      <c r="E463" s="6"/>
      <c r="F463" s="95" t="s">
        <v>1087</v>
      </c>
      <c r="G463" s="95" t="s">
        <v>294</v>
      </c>
      <c r="H463" s="95">
        <v>1</v>
      </c>
      <c r="I463" s="115" t="str">
        <f t="shared" si="71"/>
        <v xml:space="preserve">Kantoorruimte / vergaderruimte </v>
      </c>
      <c r="J463" s="95" t="s">
        <v>1577</v>
      </c>
      <c r="K463" s="116">
        <v>3</v>
      </c>
      <c r="L463" s="115" t="str">
        <f t="shared" si="44"/>
        <v>Harde vloer zonder polymeer beschermlaag, met behandeling</v>
      </c>
      <c r="M463" s="118">
        <v>12.3</v>
      </c>
      <c r="N463" s="117">
        <f t="shared" si="42"/>
        <v>12.3</v>
      </c>
      <c r="O463" s="149">
        <f t="shared" si="43"/>
        <v>0</v>
      </c>
      <c r="P463" s="119"/>
      <c r="Q463" s="95" t="s">
        <v>87</v>
      </c>
      <c r="R463" s="95"/>
      <c r="S463" s="95"/>
      <c r="T463" s="95"/>
      <c r="U463" s="119"/>
      <c r="V463" s="114" t="str">
        <f t="shared" si="45"/>
        <v>Bureau</v>
      </c>
      <c r="W463" s="114" t="str">
        <f t="shared" si="46"/>
        <v>AQL 7%</v>
      </c>
      <c r="X463" s="119"/>
      <c r="Y463" s="101">
        <v>100</v>
      </c>
      <c r="Z463" s="119"/>
      <c r="AA463" s="117">
        <f>IF(H463="nio","_",(N463/Y463)*VLOOKUP(Q463,Aanpassing_frequenties,3,0))*VLOOKUP(Q463,Aanpassing_frequenties,4,0)</f>
        <v>25.215000000000003</v>
      </c>
      <c r="AB463" s="120">
        <f t="shared" si="47"/>
        <v>0</v>
      </c>
      <c r="AC463" s="119"/>
      <c r="AD463" s="117" t="str">
        <f t="shared" si="48"/>
        <v>_</v>
      </c>
      <c r="AE463" s="120" t="str">
        <f t="shared" si="49"/>
        <v>_</v>
      </c>
      <c r="AF463" s="119"/>
      <c r="AG463" s="117" t="str">
        <f t="shared" si="50"/>
        <v>_</v>
      </c>
      <c r="AH463" s="120" t="str">
        <f t="shared" si="51"/>
        <v>_</v>
      </c>
      <c r="AI463" s="119"/>
      <c r="AJ463" s="117" t="str">
        <f t="shared" si="52"/>
        <v>_</v>
      </c>
      <c r="AK463" s="120" t="str">
        <f t="shared" si="53"/>
        <v>_</v>
      </c>
      <c r="AL463" s="119"/>
      <c r="AM463" s="117">
        <f t="shared" si="54"/>
        <v>25.215000000000003</v>
      </c>
      <c r="AN463" s="120">
        <f t="shared" si="55"/>
        <v>0</v>
      </c>
      <c r="AO463" s="119"/>
      <c r="AS463" s="124"/>
    </row>
    <row r="464" spans="1:45">
      <c r="A464" s="7">
        <v>5</v>
      </c>
      <c r="B464" s="114" t="str">
        <f>VLOOKUP(A464,'Overzicht locaties'!C:D,2,0)</f>
        <v>ROC Campusbaan</v>
      </c>
      <c r="C464" s="95" t="s">
        <v>936</v>
      </c>
      <c r="D464" s="6" t="s">
        <v>1559</v>
      </c>
      <c r="E464" s="6"/>
      <c r="F464" s="95" t="s">
        <v>1087</v>
      </c>
      <c r="G464" s="95" t="s">
        <v>294</v>
      </c>
      <c r="H464" s="95">
        <v>1</v>
      </c>
      <c r="I464" s="115" t="str">
        <f t="shared" si="71"/>
        <v xml:space="preserve">Kantoorruimte / vergaderruimte </v>
      </c>
      <c r="J464" s="95" t="s">
        <v>1577</v>
      </c>
      <c r="K464" s="116">
        <v>3</v>
      </c>
      <c r="L464" s="115" t="str">
        <f t="shared" si="44"/>
        <v>Harde vloer zonder polymeer beschermlaag, met behandeling</v>
      </c>
      <c r="M464" s="118">
        <v>20.6</v>
      </c>
      <c r="N464" s="117">
        <f t="shared" si="42"/>
        <v>20.6</v>
      </c>
      <c r="O464" s="149">
        <f t="shared" si="43"/>
        <v>0</v>
      </c>
      <c r="P464" s="119"/>
      <c r="Q464" s="95" t="s">
        <v>87</v>
      </c>
      <c r="R464" s="95"/>
      <c r="S464" s="95"/>
      <c r="T464" s="95"/>
      <c r="U464" s="119"/>
      <c r="V464" s="114" t="str">
        <f t="shared" si="45"/>
        <v>Bureau</v>
      </c>
      <c r="W464" s="114" t="str">
        <f t="shared" si="46"/>
        <v>AQL 7%</v>
      </c>
      <c r="X464" s="119"/>
      <c r="Y464" s="101">
        <v>100</v>
      </c>
      <c r="Z464" s="119"/>
      <c r="AA464" s="117">
        <f>IF(H464="nio","_",(N464/Y464)*VLOOKUP(Q464,Aanpassing_frequenties,3,0))*VLOOKUP(Q464,Aanpassing_frequenties,4,0)</f>
        <v>42.230000000000004</v>
      </c>
      <c r="AB464" s="120">
        <f t="shared" si="47"/>
        <v>0</v>
      </c>
      <c r="AC464" s="119"/>
      <c r="AD464" s="117" t="str">
        <f t="shared" si="48"/>
        <v>_</v>
      </c>
      <c r="AE464" s="120" t="str">
        <f t="shared" si="49"/>
        <v>_</v>
      </c>
      <c r="AF464" s="119"/>
      <c r="AG464" s="117" t="str">
        <f t="shared" si="50"/>
        <v>_</v>
      </c>
      <c r="AH464" s="120" t="str">
        <f t="shared" si="51"/>
        <v>_</v>
      </c>
      <c r="AI464" s="119"/>
      <c r="AJ464" s="117" t="str">
        <f t="shared" si="52"/>
        <v>_</v>
      </c>
      <c r="AK464" s="120" t="str">
        <f t="shared" si="53"/>
        <v>_</v>
      </c>
      <c r="AL464" s="119"/>
      <c r="AM464" s="117">
        <f t="shared" si="54"/>
        <v>42.230000000000004</v>
      </c>
      <c r="AN464" s="120">
        <f t="shared" si="55"/>
        <v>0</v>
      </c>
      <c r="AO464" s="119"/>
      <c r="AS464" s="124"/>
    </row>
    <row r="465" spans="1:45">
      <c r="A465" s="7">
        <v>5</v>
      </c>
      <c r="B465" s="114" t="str">
        <f>VLOOKUP(A465,'Overzicht locaties'!C:D,2,0)</f>
        <v>ROC Campusbaan</v>
      </c>
      <c r="C465" s="95" t="s">
        <v>936</v>
      </c>
      <c r="D465" s="6" t="s">
        <v>1560</v>
      </c>
      <c r="E465" s="6"/>
      <c r="F465" s="95" t="s">
        <v>1037</v>
      </c>
      <c r="G465" s="95" t="s">
        <v>294</v>
      </c>
      <c r="H465" s="95">
        <v>6</v>
      </c>
      <c r="I465" s="115" t="str">
        <f t="shared" si="71"/>
        <v>Leslokalen theorie</v>
      </c>
      <c r="J465" s="95" t="s">
        <v>1578</v>
      </c>
      <c r="K465" s="116">
        <v>3</v>
      </c>
      <c r="L465" s="115" t="str">
        <f t="shared" si="44"/>
        <v>Harde vloer zonder polymeer beschermlaag, met behandeling</v>
      </c>
      <c r="M465" s="118">
        <v>57.6</v>
      </c>
      <c r="N465" s="117">
        <f t="shared" si="42"/>
        <v>57.6</v>
      </c>
      <c r="O465" s="149">
        <f t="shared" si="43"/>
        <v>0</v>
      </c>
      <c r="P465" s="119"/>
      <c r="Q465" s="95" t="s">
        <v>87</v>
      </c>
      <c r="R465" s="95"/>
      <c r="S465" s="95"/>
      <c r="T465" s="95"/>
      <c r="U465" s="119"/>
      <c r="V465" s="114" t="str">
        <f t="shared" si="45"/>
        <v>Les</v>
      </c>
      <c r="W465" s="114" t="str">
        <f t="shared" si="46"/>
        <v>AQL 7%</v>
      </c>
      <c r="X465" s="119"/>
      <c r="Y465" s="101">
        <v>100</v>
      </c>
      <c r="Z465" s="119"/>
      <c r="AA465" s="117">
        <f>IF(H465="nio","_",(N465/Y465)*VLOOKUP(Q465,Aanpassing_frequenties,3,0))*VLOOKUP(Q465,Aanpassing_frequenties,4,0)</f>
        <v>118.08000000000001</v>
      </c>
      <c r="AB465" s="120">
        <f t="shared" si="47"/>
        <v>0</v>
      </c>
      <c r="AC465" s="119"/>
      <c r="AD465" s="117" t="str">
        <f t="shared" si="48"/>
        <v>_</v>
      </c>
      <c r="AE465" s="120" t="str">
        <f t="shared" si="49"/>
        <v>_</v>
      </c>
      <c r="AF465" s="119"/>
      <c r="AG465" s="117" t="str">
        <f t="shared" si="50"/>
        <v>_</v>
      </c>
      <c r="AH465" s="120" t="str">
        <f t="shared" si="51"/>
        <v>_</v>
      </c>
      <c r="AI465" s="119"/>
      <c r="AJ465" s="117" t="str">
        <f t="shared" si="52"/>
        <v>_</v>
      </c>
      <c r="AK465" s="120" t="str">
        <f t="shared" si="53"/>
        <v>_</v>
      </c>
      <c r="AL465" s="119"/>
      <c r="AM465" s="117">
        <f t="shared" si="54"/>
        <v>118.08000000000001</v>
      </c>
      <c r="AN465" s="120">
        <f t="shared" si="55"/>
        <v>0</v>
      </c>
      <c r="AO465" s="119"/>
      <c r="AS465" s="124"/>
    </row>
    <row r="466" spans="1:45">
      <c r="A466" s="7">
        <v>5</v>
      </c>
      <c r="B466" s="114" t="str">
        <f>VLOOKUP(A466,'Overzicht locaties'!C:D,2,0)</f>
        <v>ROC Campusbaan</v>
      </c>
      <c r="C466" s="95" t="s">
        <v>936</v>
      </c>
      <c r="D466" s="6" t="s">
        <v>1561</v>
      </c>
      <c r="E466" s="6"/>
      <c r="F466" s="95" t="s">
        <v>1037</v>
      </c>
      <c r="G466" s="95" t="s">
        <v>294</v>
      </c>
      <c r="H466" s="95">
        <v>6</v>
      </c>
      <c r="I466" s="115" t="str">
        <f t="shared" si="71"/>
        <v>Leslokalen theorie</v>
      </c>
      <c r="J466" s="95" t="s">
        <v>1578</v>
      </c>
      <c r="K466" s="116">
        <v>3</v>
      </c>
      <c r="L466" s="115" t="str">
        <f t="shared" si="44"/>
        <v>Harde vloer zonder polymeer beschermlaag, met behandeling</v>
      </c>
      <c r="M466" s="118">
        <v>59.3</v>
      </c>
      <c r="N466" s="117">
        <f t="shared" si="42"/>
        <v>59.3</v>
      </c>
      <c r="O466" s="149">
        <f t="shared" si="43"/>
        <v>0</v>
      </c>
      <c r="P466" s="119"/>
      <c r="Q466" s="95" t="s">
        <v>87</v>
      </c>
      <c r="R466" s="95"/>
      <c r="S466" s="95"/>
      <c r="T466" s="95"/>
      <c r="U466" s="119"/>
      <c r="V466" s="114" t="str">
        <f t="shared" si="45"/>
        <v>Les</v>
      </c>
      <c r="W466" s="114" t="str">
        <f t="shared" si="46"/>
        <v>AQL 7%</v>
      </c>
      <c r="X466" s="119"/>
      <c r="Y466" s="101">
        <v>100</v>
      </c>
      <c r="Z466" s="119"/>
      <c r="AA466" s="117">
        <f>IF(H466="nio","_",(N466/Y466)*VLOOKUP(Q466,Aanpassing_frequenties,3,0))*VLOOKUP(Q466,Aanpassing_frequenties,4,0)</f>
        <v>121.565</v>
      </c>
      <c r="AB466" s="120">
        <f t="shared" si="47"/>
        <v>0</v>
      </c>
      <c r="AC466" s="119"/>
      <c r="AD466" s="117" t="str">
        <f t="shared" si="48"/>
        <v>_</v>
      </c>
      <c r="AE466" s="120" t="str">
        <f t="shared" si="49"/>
        <v>_</v>
      </c>
      <c r="AF466" s="119"/>
      <c r="AG466" s="117" t="str">
        <f t="shared" si="50"/>
        <v>_</v>
      </c>
      <c r="AH466" s="120" t="str">
        <f t="shared" si="51"/>
        <v>_</v>
      </c>
      <c r="AI466" s="119"/>
      <c r="AJ466" s="117" t="str">
        <f t="shared" si="52"/>
        <v>_</v>
      </c>
      <c r="AK466" s="120" t="str">
        <f t="shared" si="53"/>
        <v>_</v>
      </c>
      <c r="AL466" s="119"/>
      <c r="AM466" s="117">
        <f t="shared" si="54"/>
        <v>121.565</v>
      </c>
      <c r="AN466" s="120">
        <f t="shared" si="55"/>
        <v>0</v>
      </c>
      <c r="AO466" s="119"/>
      <c r="AS466" s="124"/>
    </row>
    <row r="467" spans="1:45">
      <c r="A467" s="7">
        <v>5</v>
      </c>
      <c r="B467" s="114" t="str">
        <f>VLOOKUP(A467,'Overzicht locaties'!C:D,2,0)</f>
        <v>ROC Campusbaan</v>
      </c>
      <c r="C467" s="95" t="s">
        <v>936</v>
      </c>
      <c r="D467" s="6" t="s">
        <v>1562</v>
      </c>
      <c r="E467" s="6"/>
      <c r="F467" s="95" t="s">
        <v>1087</v>
      </c>
      <c r="G467" s="95" t="s">
        <v>294</v>
      </c>
      <c r="H467" s="95">
        <v>1</v>
      </c>
      <c r="I467" s="115" t="str">
        <f t="shared" si="71"/>
        <v xml:space="preserve">Kantoorruimte / vergaderruimte </v>
      </c>
      <c r="J467" s="95" t="s">
        <v>1577</v>
      </c>
      <c r="K467" s="116">
        <v>3</v>
      </c>
      <c r="L467" s="115" t="str">
        <f t="shared" si="44"/>
        <v>Harde vloer zonder polymeer beschermlaag, met behandeling</v>
      </c>
      <c r="M467" s="118">
        <v>44.3</v>
      </c>
      <c r="N467" s="117">
        <f t="shared" si="42"/>
        <v>44.3</v>
      </c>
      <c r="O467" s="149">
        <f t="shared" si="43"/>
        <v>0</v>
      </c>
      <c r="P467" s="119"/>
      <c r="Q467" s="95" t="s">
        <v>87</v>
      </c>
      <c r="R467" s="95"/>
      <c r="S467" s="95"/>
      <c r="T467" s="95"/>
      <c r="U467" s="119"/>
      <c r="V467" s="114" t="str">
        <f t="shared" si="45"/>
        <v>Bureau</v>
      </c>
      <c r="W467" s="114" t="str">
        <f t="shared" si="46"/>
        <v>AQL 7%</v>
      </c>
      <c r="X467" s="119"/>
      <c r="Y467" s="101">
        <v>100</v>
      </c>
      <c r="Z467" s="119"/>
      <c r="AA467" s="117">
        <f>IF(H467="nio","_",(N467/Y467)*VLOOKUP(Q467,Aanpassing_frequenties,3,0))*VLOOKUP(Q467,Aanpassing_frequenties,4,0)</f>
        <v>90.814999999999984</v>
      </c>
      <c r="AB467" s="120">
        <f t="shared" si="47"/>
        <v>0</v>
      </c>
      <c r="AC467" s="119"/>
      <c r="AD467" s="117" t="str">
        <f t="shared" si="48"/>
        <v>_</v>
      </c>
      <c r="AE467" s="120" t="str">
        <f t="shared" si="49"/>
        <v>_</v>
      </c>
      <c r="AF467" s="119"/>
      <c r="AG467" s="117" t="str">
        <f t="shared" si="50"/>
        <v>_</v>
      </c>
      <c r="AH467" s="120" t="str">
        <f t="shared" si="51"/>
        <v>_</v>
      </c>
      <c r="AI467" s="119"/>
      <c r="AJ467" s="117" t="str">
        <f t="shared" si="52"/>
        <v>_</v>
      </c>
      <c r="AK467" s="120" t="str">
        <f t="shared" si="53"/>
        <v>_</v>
      </c>
      <c r="AL467" s="119"/>
      <c r="AM467" s="117">
        <f t="shared" si="54"/>
        <v>90.814999999999984</v>
      </c>
      <c r="AN467" s="120">
        <f t="shared" si="55"/>
        <v>0</v>
      </c>
      <c r="AO467" s="119"/>
      <c r="AS467" s="124"/>
    </row>
    <row r="468" spans="1:45">
      <c r="A468" s="7">
        <v>5</v>
      </c>
      <c r="B468" s="114" t="str">
        <f>VLOOKUP(A468,'Overzicht locaties'!C:D,2,0)</f>
        <v>ROC Campusbaan</v>
      </c>
      <c r="C468" s="95" t="s">
        <v>936</v>
      </c>
      <c r="D468" s="6" t="s">
        <v>1563</v>
      </c>
      <c r="E468" s="6"/>
      <c r="F468" s="95" t="s">
        <v>1110</v>
      </c>
      <c r="G468" s="95" t="s">
        <v>293</v>
      </c>
      <c r="H468" s="95">
        <v>5</v>
      </c>
      <c r="I468" s="115" t="str">
        <f t="shared" si="71"/>
        <v>Pantry / keuken / koffie / restaurant</v>
      </c>
      <c r="J468" s="95" t="s">
        <v>1577</v>
      </c>
      <c r="K468" s="116">
        <v>3</v>
      </c>
      <c r="L468" s="115" t="str">
        <f t="shared" si="44"/>
        <v>Harde vloer zonder polymeer beschermlaag, met behandeling</v>
      </c>
      <c r="M468" s="118">
        <v>249.1</v>
      </c>
      <c r="N468" s="117">
        <f t="shared" si="42"/>
        <v>249.1</v>
      </c>
      <c r="O468" s="149">
        <f t="shared" si="43"/>
        <v>0</v>
      </c>
      <c r="P468" s="119"/>
      <c r="Q468" s="95" t="s">
        <v>87</v>
      </c>
      <c r="R468" s="95"/>
      <c r="S468" s="95"/>
      <c r="T468" s="95"/>
      <c r="U468" s="119"/>
      <c r="V468" s="114" t="str">
        <f t="shared" si="45"/>
        <v>Verkeer</v>
      </c>
      <c r="W468" s="114" t="str">
        <f t="shared" si="46"/>
        <v>AQL 7%</v>
      </c>
      <c r="X468" s="119"/>
      <c r="Y468" s="101">
        <v>100</v>
      </c>
      <c r="Z468" s="119"/>
      <c r="AA468" s="117">
        <f>IF(H468="nio","_",(N468/Y468)*VLOOKUP(Q468,Aanpassing_frequenties,3,0))*VLOOKUP(Q468,Aanpassing_frequenties,4,0)</f>
        <v>510.65500000000003</v>
      </c>
      <c r="AB468" s="120">
        <f t="shared" si="47"/>
        <v>0</v>
      </c>
      <c r="AC468" s="119"/>
      <c r="AD468" s="117" t="str">
        <f t="shared" si="48"/>
        <v>_</v>
      </c>
      <c r="AE468" s="120" t="str">
        <f t="shared" si="49"/>
        <v>_</v>
      </c>
      <c r="AF468" s="119"/>
      <c r="AG468" s="117" t="str">
        <f t="shared" si="50"/>
        <v>_</v>
      </c>
      <c r="AH468" s="120" t="str">
        <f t="shared" si="51"/>
        <v>_</v>
      </c>
      <c r="AI468" s="119"/>
      <c r="AJ468" s="117" t="str">
        <f t="shared" si="52"/>
        <v>_</v>
      </c>
      <c r="AK468" s="120" t="str">
        <f t="shared" si="53"/>
        <v>_</v>
      </c>
      <c r="AL468" s="119"/>
      <c r="AM468" s="117">
        <f t="shared" si="54"/>
        <v>510.65500000000003</v>
      </c>
      <c r="AN468" s="120">
        <f t="shared" si="55"/>
        <v>0</v>
      </c>
      <c r="AO468" s="119"/>
      <c r="AS468" s="124"/>
    </row>
    <row r="469" spans="1:45">
      <c r="A469" s="7">
        <v>5</v>
      </c>
      <c r="B469" s="114" t="str">
        <f>VLOOKUP(A469,'Overzicht locaties'!C:D,2,0)</f>
        <v>ROC Campusbaan</v>
      </c>
      <c r="C469" s="95" t="s">
        <v>936</v>
      </c>
      <c r="D469" s="6" t="s">
        <v>1564</v>
      </c>
      <c r="E469" s="6"/>
      <c r="F469" s="95" t="s">
        <v>1087</v>
      </c>
      <c r="G469" s="95" t="s">
        <v>294</v>
      </c>
      <c r="H469" s="95">
        <v>1</v>
      </c>
      <c r="I469" s="115" t="str">
        <f t="shared" si="71"/>
        <v xml:space="preserve">Kantoorruimte / vergaderruimte </v>
      </c>
      <c r="J469" s="95" t="s">
        <v>1577</v>
      </c>
      <c r="K469" s="116">
        <v>3</v>
      </c>
      <c r="L469" s="115" t="str">
        <f t="shared" si="44"/>
        <v>Harde vloer zonder polymeer beschermlaag, met behandeling</v>
      </c>
      <c r="M469" s="118">
        <v>15.5</v>
      </c>
      <c r="N469" s="117">
        <f t="shared" si="42"/>
        <v>15.5</v>
      </c>
      <c r="O469" s="149">
        <f t="shared" si="43"/>
        <v>0</v>
      </c>
      <c r="P469" s="119"/>
      <c r="Q469" s="95" t="s">
        <v>87</v>
      </c>
      <c r="R469" s="95"/>
      <c r="S469" s="95"/>
      <c r="T469" s="95"/>
      <c r="U469" s="119"/>
      <c r="V469" s="114" t="str">
        <f t="shared" si="45"/>
        <v>Bureau</v>
      </c>
      <c r="W469" s="114" t="str">
        <f t="shared" si="46"/>
        <v>AQL 7%</v>
      </c>
      <c r="X469" s="119"/>
      <c r="Y469" s="101">
        <v>100</v>
      </c>
      <c r="Z469" s="119"/>
      <c r="AA469" s="117">
        <f>IF(H469="nio","_",(N469/Y469)*VLOOKUP(Q469,Aanpassing_frequenties,3,0))*VLOOKUP(Q469,Aanpassing_frequenties,4,0)</f>
        <v>31.774999999999999</v>
      </c>
      <c r="AB469" s="120">
        <f t="shared" si="47"/>
        <v>0</v>
      </c>
      <c r="AC469" s="119"/>
      <c r="AD469" s="117" t="str">
        <f t="shared" si="48"/>
        <v>_</v>
      </c>
      <c r="AE469" s="120" t="str">
        <f t="shared" si="49"/>
        <v>_</v>
      </c>
      <c r="AF469" s="119"/>
      <c r="AG469" s="117" t="str">
        <f t="shared" si="50"/>
        <v>_</v>
      </c>
      <c r="AH469" s="120" t="str">
        <f t="shared" si="51"/>
        <v>_</v>
      </c>
      <c r="AI469" s="119"/>
      <c r="AJ469" s="117" t="str">
        <f t="shared" si="52"/>
        <v>_</v>
      </c>
      <c r="AK469" s="120" t="str">
        <f t="shared" si="53"/>
        <v>_</v>
      </c>
      <c r="AL469" s="119"/>
      <c r="AM469" s="117">
        <f t="shared" si="54"/>
        <v>31.774999999999999</v>
      </c>
      <c r="AN469" s="120">
        <f t="shared" si="55"/>
        <v>0</v>
      </c>
      <c r="AO469" s="119"/>
      <c r="AS469" s="124"/>
    </row>
    <row r="470" spans="1:45">
      <c r="A470" s="7">
        <v>5</v>
      </c>
      <c r="B470" s="114" t="str">
        <f>VLOOKUP(A470,'Overzicht locaties'!C:D,2,0)</f>
        <v>ROC Campusbaan</v>
      </c>
      <c r="C470" s="95" t="s">
        <v>936</v>
      </c>
      <c r="D470" s="6" t="s">
        <v>1565</v>
      </c>
      <c r="E470" s="6"/>
      <c r="F470" s="95" t="s">
        <v>1087</v>
      </c>
      <c r="G470" s="95" t="s">
        <v>294</v>
      </c>
      <c r="H470" s="95">
        <v>1</v>
      </c>
      <c r="I470" s="115" t="str">
        <f t="shared" si="71"/>
        <v xml:space="preserve">Kantoorruimte / vergaderruimte </v>
      </c>
      <c r="J470" s="95" t="s">
        <v>1577</v>
      </c>
      <c r="K470" s="116">
        <v>3</v>
      </c>
      <c r="L470" s="115" t="str">
        <f t="shared" si="44"/>
        <v>Harde vloer zonder polymeer beschermlaag, met behandeling</v>
      </c>
      <c r="M470" s="118">
        <v>13.7</v>
      </c>
      <c r="N470" s="117">
        <f t="shared" si="42"/>
        <v>13.7</v>
      </c>
      <c r="O470" s="149">
        <f t="shared" si="43"/>
        <v>0</v>
      </c>
      <c r="P470" s="119"/>
      <c r="Q470" s="95" t="s">
        <v>87</v>
      </c>
      <c r="R470" s="95"/>
      <c r="S470" s="95"/>
      <c r="T470" s="95"/>
      <c r="U470" s="119"/>
      <c r="V470" s="114" t="str">
        <f t="shared" si="45"/>
        <v>Bureau</v>
      </c>
      <c r="W470" s="114" t="str">
        <f t="shared" si="46"/>
        <v>AQL 7%</v>
      </c>
      <c r="X470" s="119"/>
      <c r="Y470" s="101">
        <v>100</v>
      </c>
      <c r="Z470" s="119"/>
      <c r="AA470" s="117">
        <f>IF(H470="nio","_",(N470/Y470)*VLOOKUP(Q470,Aanpassing_frequenties,3,0))*VLOOKUP(Q470,Aanpassing_frequenties,4,0)</f>
        <v>28.084999999999997</v>
      </c>
      <c r="AB470" s="120">
        <f t="shared" si="47"/>
        <v>0</v>
      </c>
      <c r="AC470" s="119"/>
      <c r="AD470" s="117" t="str">
        <f t="shared" si="48"/>
        <v>_</v>
      </c>
      <c r="AE470" s="120" t="str">
        <f t="shared" si="49"/>
        <v>_</v>
      </c>
      <c r="AF470" s="119"/>
      <c r="AG470" s="117" t="str">
        <f t="shared" si="50"/>
        <v>_</v>
      </c>
      <c r="AH470" s="120" t="str">
        <f t="shared" si="51"/>
        <v>_</v>
      </c>
      <c r="AI470" s="119"/>
      <c r="AJ470" s="117" t="str">
        <f t="shared" si="52"/>
        <v>_</v>
      </c>
      <c r="AK470" s="120" t="str">
        <f t="shared" si="53"/>
        <v>_</v>
      </c>
      <c r="AL470" s="119"/>
      <c r="AM470" s="117">
        <f t="shared" si="54"/>
        <v>28.084999999999997</v>
      </c>
      <c r="AN470" s="120">
        <f t="shared" si="55"/>
        <v>0</v>
      </c>
      <c r="AO470" s="119"/>
      <c r="AS470" s="124"/>
    </row>
    <row r="471" spans="1:45">
      <c r="A471" s="7">
        <v>5</v>
      </c>
      <c r="B471" s="114" t="str">
        <f>VLOOKUP(A471,'Overzicht locaties'!C:D,2,0)</f>
        <v>ROC Campusbaan</v>
      </c>
      <c r="C471" s="95" t="s">
        <v>936</v>
      </c>
      <c r="D471" s="6" t="s">
        <v>1566</v>
      </c>
      <c r="E471" s="6"/>
      <c r="F471" s="95" t="s">
        <v>1087</v>
      </c>
      <c r="G471" s="95" t="s">
        <v>294</v>
      </c>
      <c r="H471" s="95">
        <v>1</v>
      </c>
      <c r="I471" s="115" t="str">
        <f t="shared" si="71"/>
        <v xml:space="preserve">Kantoorruimte / vergaderruimte </v>
      </c>
      <c r="J471" s="95" t="s">
        <v>1577</v>
      </c>
      <c r="K471" s="116">
        <v>3</v>
      </c>
      <c r="L471" s="115" t="str">
        <f t="shared" si="44"/>
        <v>Harde vloer zonder polymeer beschermlaag, met behandeling</v>
      </c>
      <c r="M471" s="118">
        <v>14</v>
      </c>
      <c r="N471" s="117">
        <f t="shared" si="42"/>
        <v>14</v>
      </c>
      <c r="O471" s="149">
        <f t="shared" si="43"/>
        <v>0</v>
      </c>
      <c r="P471" s="119"/>
      <c r="Q471" s="95" t="s">
        <v>87</v>
      </c>
      <c r="R471" s="95"/>
      <c r="S471" s="95"/>
      <c r="T471" s="95"/>
      <c r="U471" s="119"/>
      <c r="V471" s="114" t="str">
        <f t="shared" si="45"/>
        <v>Bureau</v>
      </c>
      <c r="W471" s="114" t="str">
        <f t="shared" si="46"/>
        <v>AQL 7%</v>
      </c>
      <c r="X471" s="119"/>
      <c r="Y471" s="101">
        <v>100</v>
      </c>
      <c r="Z471" s="119"/>
      <c r="AA471" s="117">
        <f>IF(H471="nio","_",(N471/Y471)*VLOOKUP(Q471,Aanpassing_frequenties,3,0))*VLOOKUP(Q471,Aanpassing_frequenties,4,0)</f>
        <v>28.700000000000003</v>
      </c>
      <c r="AB471" s="120">
        <f t="shared" si="47"/>
        <v>0</v>
      </c>
      <c r="AC471" s="119"/>
      <c r="AD471" s="117" t="str">
        <f t="shared" si="48"/>
        <v>_</v>
      </c>
      <c r="AE471" s="120" t="str">
        <f t="shared" si="49"/>
        <v>_</v>
      </c>
      <c r="AF471" s="119"/>
      <c r="AG471" s="117" t="str">
        <f t="shared" si="50"/>
        <v>_</v>
      </c>
      <c r="AH471" s="120" t="str">
        <f t="shared" si="51"/>
        <v>_</v>
      </c>
      <c r="AI471" s="119"/>
      <c r="AJ471" s="117" t="str">
        <f t="shared" si="52"/>
        <v>_</v>
      </c>
      <c r="AK471" s="120" t="str">
        <f t="shared" si="53"/>
        <v>_</v>
      </c>
      <c r="AL471" s="119"/>
      <c r="AM471" s="117">
        <f t="shared" si="54"/>
        <v>28.700000000000003</v>
      </c>
      <c r="AN471" s="120">
        <f t="shared" si="55"/>
        <v>0</v>
      </c>
      <c r="AO471" s="119"/>
      <c r="AS471" s="124"/>
    </row>
    <row r="472" spans="1:45">
      <c r="A472" s="7">
        <v>5</v>
      </c>
      <c r="B472" s="114" t="str">
        <f>VLOOKUP(A472,'Overzicht locaties'!C:D,2,0)</f>
        <v>ROC Campusbaan</v>
      </c>
      <c r="C472" s="95" t="s">
        <v>936</v>
      </c>
      <c r="D472" s="6" t="s">
        <v>1567</v>
      </c>
      <c r="E472" s="6"/>
      <c r="F472" s="95" t="s">
        <v>1039</v>
      </c>
      <c r="G472" s="95" t="s">
        <v>294</v>
      </c>
      <c r="H472" s="95">
        <v>6</v>
      </c>
      <c r="I472" s="115" t="str">
        <f t="shared" si="71"/>
        <v>Leslokalen theorie</v>
      </c>
      <c r="J472" s="95" t="s">
        <v>1577</v>
      </c>
      <c r="K472" s="116">
        <v>3</v>
      </c>
      <c r="L472" s="115" t="str">
        <f t="shared" si="44"/>
        <v>Harde vloer zonder polymeer beschermlaag, met behandeling</v>
      </c>
      <c r="M472" s="118">
        <v>13.7</v>
      </c>
      <c r="N472" s="117">
        <f t="shared" si="42"/>
        <v>13.7</v>
      </c>
      <c r="O472" s="149">
        <f t="shared" si="43"/>
        <v>0</v>
      </c>
      <c r="P472" s="119"/>
      <c r="Q472" s="95" t="s">
        <v>87</v>
      </c>
      <c r="R472" s="95"/>
      <c r="S472" s="95"/>
      <c r="T472" s="95"/>
      <c r="U472" s="119"/>
      <c r="V472" s="114" t="str">
        <f t="shared" si="45"/>
        <v>Les</v>
      </c>
      <c r="W472" s="114" t="str">
        <f t="shared" si="46"/>
        <v>AQL 7%</v>
      </c>
      <c r="X472" s="119"/>
      <c r="Y472" s="101">
        <v>100</v>
      </c>
      <c r="Z472" s="119"/>
      <c r="AA472" s="117">
        <f>IF(H472="nio","_",(N472/Y472)*VLOOKUP(Q472,Aanpassing_frequenties,3,0))*VLOOKUP(Q472,Aanpassing_frequenties,4,0)</f>
        <v>28.084999999999997</v>
      </c>
      <c r="AB472" s="120">
        <f t="shared" si="47"/>
        <v>0</v>
      </c>
      <c r="AC472" s="119"/>
      <c r="AD472" s="117" t="str">
        <f t="shared" si="48"/>
        <v>_</v>
      </c>
      <c r="AE472" s="120" t="str">
        <f t="shared" si="49"/>
        <v>_</v>
      </c>
      <c r="AF472" s="119"/>
      <c r="AG472" s="117" t="str">
        <f t="shared" si="50"/>
        <v>_</v>
      </c>
      <c r="AH472" s="120" t="str">
        <f t="shared" si="51"/>
        <v>_</v>
      </c>
      <c r="AI472" s="119"/>
      <c r="AJ472" s="117" t="str">
        <f t="shared" si="52"/>
        <v>_</v>
      </c>
      <c r="AK472" s="120" t="str">
        <f t="shared" si="53"/>
        <v>_</v>
      </c>
      <c r="AL472" s="119"/>
      <c r="AM472" s="117">
        <f t="shared" si="54"/>
        <v>28.084999999999997</v>
      </c>
      <c r="AN472" s="120">
        <f t="shared" si="55"/>
        <v>0</v>
      </c>
      <c r="AO472" s="119"/>
      <c r="AS472" s="124"/>
    </row>
    <row r="473" spans="1:45">
      <c r="A473" s="7">
        <v>5</v>
      </c>
      <c r="B473" s="114" t="str">
        <f>VLOOKUP(A473,'Overzicht locaties'!C:D,2,0)</f>
        <v>ROC Campusbaan</v>
      </c>
      <c r="C473" s="95" t="s">
        <v>936</v>
      </c>
      <c r="D473" s="6" t="s">
        <v>1568</v>
      </c>
      <c r="E473" s="6"/>
      <c r="F473" s="95" t="s">
        <v>1039</v>
      </c>
      <c r="G473" s="95" t="s">
        <v>294</v>
      </c>
      <c r="H473" s="95">
        <v>6</v>
      </c>
      <c r="I473" s="115" t="str">
        <f t="shared" si="71"/>
        <v>Leslokalen theorie</v>
      </c>
      <c r="J473" s="95" t="s">
        <v>1577</v>
      </c>
      <c r="K473" s="116">
        <v>3</v>
      </c>
      <c r="L473" s="115" t="str">
        <f t="shared" si="44"/>
        <v>Harde vloer zonder polymeer beschermlaag, met behandeling</v>
      </c>
      <c r="M473" s="118">
        <v>13.2</v>
      </c>
      <c r="N473" s="117">
        <f t="shared" si="42"/>
        <v>13.2</v>
      </c>
      <c r="O473" s="149">
        <f t="shared" si="43"/>
        <v>0</v>
      </c>
      <c r="P473" s="119"/>
      <c r="Q473" s="95" t="s">
        <v>87</v>
      </c>
      <c r="R473" s="95"/>
      <c r="S473" s="95"/>
      <c r="T473" s="95"/>
      <c r="U473" s="119"/>
      <c r="V473" s="114" t="str">
        <f t="shared" si="45"/>
        <v>Les</v>
      </c>
      <c r="W473" s="114" t="str">
        <f t="shared" si="46"/>
        <v>AQL 7%</v>
      </c>
      <c r="X473" s="119"/>
      <c r="Y473" s="101">
        <v>100</v>
      </c>
      <c r="Z473" s="119"/>
      <c r="AA473" s="117">
        <f>IF(H473="nio","_",(N473/Y473)*VLOOKUP(Q473,Aanpassing_frequenties,3,0))*VLOOKUP(Q473,Aanpassing_frequenties,4,0)</f>
        <v>27.060000000000002</v>
      </c>
      <c r="AB473" s="120">
        <f t="shared" si="47"/>
        <v>0</v>
      </c>
      <c r="AC473" s="119"/>
      <c r="AD473" s="117" t="str">
        <f t="shared" si="48"/>
        <v>_</v>
      </c>
      <c r="AE473" s="120" t="str">
        <f t="shared" si="49"/>
        <v>_</v>
      </c>
      <c r="AF473" s="119"/>
      <c r="AG473" s="117" t="str">
        <f t="shared" si="50"/>
        <v>_</v>
      </c>
      <c r="AH473" s="120" t="str">
        <f t="shared" si="51"/>
        <v>_</v>
      </c>
      <c r="AI473" s="119"/>
      <c r="AJ473" s="117" t="str">
        <f t="shared" si="52"/>
        <v>_</v>
      </c>
      <c r="AK473" s="120" t="str">
        <f t="shared" si="53"/>
        <v>_</v>
      </c>
      <c r="AL473" s="119"/>
      <c r="AM473" s="117">
        <f t="shared" si="54"/>
        <v>27.060000000000002</v>
      </c>
      <c r="AN473" s="120">
        <f t="shared" si="55"/>
        <v>0</v>
      </c>
      <c r="AO473" s="119"/>
      <c r="AS473" s="124"/>
    </row>
    <row r="474" spans="1:45">
      <c r="A474" s="7">
        <v>5</v>
      </c>
      <c r="B474" s="114" t="str">
        <f>VLOOKUP(A474,'Overzicht locaties'!C:D,2,0)</f>
        <v>ROC Campusbaan</v>
      </c>
      <c r="C474" s="95" t="s">
        <v>936</v>
      </c>
      <c r="D474" s="6" t="s">
        <v>1569</v>
      </c>
      <c r="E474" s="6"/>
      <c r="F474" s="95" t="s">
        <v>1087</v>
      </c>
      <c r="G474" s="95" t="s">
        <v>294</v>
      </c>
      <c r="H474" s="95">
        <v>1</v>
      </c>
      <c r="I474" s="115" t="str">
        <f t="shared" si="71"/>
        <v xml:space="preserve">Kantoorruimte / vergaderruimte </v>
      </c>
      <c r="J474" s="95" t="s">
        <v>1577</v>
      </c>
      <c r="K474" s="116">
        <v>3</v>
      </c>
      <c r="L474" s="115" t="str">
        <f t="shared" si="44"/>
        <v>Harde vloer zonder polymeer beschermlaag, met behandeling</v>
      </c>
      <c r="M474" s="118">
        <v>29.3</v>
      </c>
      <c r="N474" s="117">
        <f t="shared" si="42"/>
        <v>29.3</v>
      </c>
      <c r="O474" s="149">
        <f t="shared" si="43"/>
        <v>0</v>
      </c>
      <c r="P474" s="119"/>
      <c r="Q474" s="95" t="s">
        <v>87</v>
      </c>
      <c r="R474" s="95"/>
      <c r="S474" s="95"/>
      <c r="T474" s="95"/>
      <c r="U474" s="119"/>
      <c r="V474" s="114" t="str">
        <f t="shared" si="45"/>
        <v>Bureau</v>
      </c>
      <c r="W474" s="114" t="str">
        <f t="shared" si="46"/>
        <v>AQL 7%</v>
      </c>
      <c r="X474" s="119"/>
      <c r="Y474" s="101">
        <v>100</v>
      </c>
      <c r="Z474" s="119"/>
      <c r="AA474" s="117">
        <f>IF(H474="nio","_",(N474/Y474)*VLOOKUP(Q474,Aanpassing_frequenties,3,0))*VLOOKUP(Q474,Aanpassing_frequenties,4,0)</f>
        <v>60.064999999999998</v>
      </c>
      <c r="AB474" s="120">
        <f t="shared" si="47"/>
        <v>0</v>
      </c>
      <c r="AC474" s="119"/>
      <c r="AD474" s="117" t="str">
        <f t="shared" si="48"/>
        <v>_</v>
      </c>
      <c r="AE474" s="120" t="str">
        <f t="shared" si="49"/>
        <v>_</v>
      </c>
      <c r="AF474" s="119"/>
      <c r="AG474" s="117" t="str">
        <f t="shared" si="50"/>
        <v>_</v>
      </c>
      <c r="AH474" s="120" t="str">
        <f t="shared" si="51"/>
        <v>_</v>
      </c>
      <c r="AI474" s="119"/>
      <c r="AJ474" s="117" t="str">
        <f t="shared" si="52"/>
        <v>_</v>
      </c>
      <c r="AK474" s="120" t="str">
        <f t="shared" si="53"/>
        <v>_</v>
      </c>
      <c r="AL474" s="119"/>
      <c r="AM474" s="117">
        <f t="shared" si="54"/>
        <v>60.064999999999998</v>
      </c>
      <c r="AN474" s="120">
        <f t="shared" si="55"/>
        <v>0</v>
      </c>
      <c r="AO474" s="119"/>
      <c r="AS474" s="124"/>
    </row>
    <row r="475" spans="1:45">
      <c r="A475" s="7">
        <v>5</v>
      </c>
      <c r="B475" s="114" t="str">
        <f>VLOOKUP(A475,'Overzicht locaties'!C:D,2,0)</f>
        <v>ROC Campusbaan</v>
      </c>
      <c r="C475" s="95" t="s">
        <v>936</v>
      </c>
      <c r="D475" s="6" t="s">
        <v>1570</v>
      </c>
      <c r="E475" s="6"/>
      <c r="F475" s="95" t="s">
        <v>1111</v>
      </c>
      <c r="G475" s="95" t="s">
        <v>294</v>
      </c>
      <c r="H475" s="95">
        <v>6</v>
      </c>
      <c r="I475" s="115" t="str">
        <f t="shared" si="71"/>
        <v>Leslokalen theorie</v>
      </c>
      <c r="J475" s="95" t="s">
        <v>1578</v>
      </c>
      <c r="K475" s="116">
        <v>3</v>
      </c>
      <c r="L475" s="115" t="str">
        <f t="shared" si="44"/>
        <v>Harde vloer zonder polymeer beschermlaag, met behandeling</v>
      </c>
      <c r="M475" s="118">
        <v>65.8</v>
      </c>
      <c r="N475" s="117">
        <f t="shared" si="42"/>
        <v>65.8</v>
      </c>
      <c r="O475" s="149">
        <f t="shared" si="43"/>
        <v>0</v>
      </c>
      <c r="P475" s="119"/>
      <c r="Q475" s="95" t="s">
        <v>87</v>
      </c>
      <c r="R475" s="95"/>
      <c r="S475" s="95"/>
      <c r="T475" s="95"/>
      <c r="U475" s="119"/>
      <c r="V475" s="114" t="str">
        <f t="shared" si="45"/>
        <v>Les</v>
      </c>
      <c r="W475" s="114" t="str">
        <f t="shared" si="46"/>
        <v>AQL 7%</v>
      </c>
      <c r="X475" s="119"/>
      <c r="Y475" s="101">
        <v>100</v>
      </c>
      <c r="Z475" s="119"/>
      <c r="AA475" s="117">
        <f>IF(H475="nio","_",(N475/Y475)*VLOOKUP(Q475,Aanpassing_frequenties,3,0))*VLOOKUP(Q475,Aanpassing_frequenties,4,0)</f>
        <v>134.88999999999999</v>
      </c>
      <c r="AB475" s="120">
        <f t="shared" si="47"/>
        <v>0</v>
      </c>
      <c r="AC475" s="119"/>
      <c r="AD475" s="117" t="str">
        <f t="shared" si="48"/>
        <v>_</v>
      </c>
      <c r="AE475" s="120" t="str">
        <f t="shared" si="49"/>
        <v>_</v>
      </c>
      <c r="AF475" s="119"/>
      <c r="AG475" s="117" t="str">
        <f t="shared" si="50"/>
        <v>_</v>
      </c>
      <c r="AH475" s="120" t="str">
        <f t="shared" si="51"/>
        <v>_</v>
      </c>
      <c r="AI475" s="119"/>
      <c r="AJ475" s="117" t="str">
        <f t="shared" si="52"/>
        <v>_</v>
      </c>
      <c r="AK475" s="120" t="str">
        <f t="shared" si="53"/>
        <v>_</v>
      </c>
      <c r="AL475" s="119"/>
      <c r="AM475" s="117">
        <f t="shared" si="54"/>
        <v>134.88999999999999</v>
      </c>
      <c r="AN475" s="120">
        <f t="shared" si="55"/>
        <v>0</v>
      </c>
      <c r="AO475" s="119"/>
      <c r="AS475" s="124"/>
    </row>
    <row r="476" spans="1:45">
      <c r="A476" s="7">
        <v>5</v>
      </c>
      <c r="B476" s="114" t="str">
        <f>VLOOKUP(A476,'Overzicht locaties'!C:D,2,0)</f>
        <v>ROC Campusbaan</v>
      </c>
      <c r="C476" s="95" t="s">
        <v>936</v>
      </c>
      <c r="D476" s="6" t="s">
        <v>1571</v>
      </c>
      <c r="E476" s="6"/>
      <c r="F476" s="95" t="s">
        <v>1075</v>
      </c>
      <c r="G476" s="95" t="s">
        <v>693</v>
      </c>
      <c r="H476" s="95" t="s">
        <v>72</v>
      </c>
      <c r="I476" s="115" t="str">
        <f t="shared" si="71"/>
        <v>niet in onderhoud</v>
      </c>
      <c r="J476" s="95" t="s">
        <v>1578</v>
      </c>
      <c r="K476" s="116">
        <v>3</v>
      </c>
      <c r="L476" s="115" t="str">
        <f t="shared" si="44"/>
        <v>Harde vloer zonder polymeer beschermlaag, met behandeling</v>
      </c>
      <c r="M476" s="118">
        <v>8.1</v>
      </c>
      <c r="N476" s="117">
        <f t="shared" si="42"/>
        <v>0</v>
      </c>
      <c r="O476" s="149">
        <f t="shared" si="43"/>
        <v>8.1</v>
      </c>
      <c r="P476" s="119"/>
      <c r="Q476" s="95" t="s">
        <v>87</v>
      </c>
      <c r="R476" s="95"/>
      <c r="S476" s="95"/>
      <c r="T476" s="95"/>
      <c r="U476" s="119"/>
      <c r="V476" s="114" t="str">
        <f t="shared" si="45"/>
        <v>_</v>
      </c>
      <c r="W476" s="114" t="str">
        <f t="shared" si="46"/>
        <v>_</v>
      </c>
      <c r="X476" s="119"/>
      <c r="Y476" s="101">
        <v>100</v>
      </c>
      <c r="Z476" s="119"/>
      <c r="AA476" s="117" t="e">
        <f>IF(H476="nio","_",(N476/Y476)*VLOOKUP(Q476,Aanpassing_frequenties,3,0))*VLOOKUP(Q476,Aanpassing_frequenties,4,0)</f>
        <v>#VALUE!</v>
      </c>
      <c r="AB476" s="120" t="str">
        <f t="shared" si="47"/>
        <v>_</v>
      </c>
      <c r="AC476" s="119"/>
      <c r="AD476" s="117" t="str">
        <f t="shared" si="48"/>
        <v>_</v>
      </c>
      <c r="AE476" s="120" t="str">
        <f t="shared" si="49"/>
        <v>_</v>
      </c>
      <c r="AF476" s="119"/>
      <c r="AG476" s="117" t="str">
        <f t="shared" si="50"/>
        <v>_</v>
      </c>
      <c r="AH476" s="120" t="str">
        <f t="shared" si="51"/>
        <v>_</v>
      </c>
      <c r="AI476" s="119"/>
      <c r="AJ476" s="117" t="str">
        <f t="shared" si="52"/>
        <v>_</v>
      </c>
      <c r="AK476" s="120" t="str">
        <f t="shared" si="53"/>
        <v>_</v>
      </c>
      <c r="AL476" s="119"/>
      <c r="AM476" s="117" t="str">
        <f t="shared" si="54"/>
        <v>_</v>
      </c>
      <c r="AN476" s="120" t="str">
        <f t="shared" si="55"/>
        <v>_</v>
      </c>
      <c r="AO476" s="119"/>
      <c r="AS476" s="124"/>
    </row>
    <row r="477" spans="1:45">
      <c r="A477" s="7">
        <v>5</v>
      </c>
      <c r="B477" s="114" t="str">
        <f>VLOOKUP(A477,'Overzicht locaties'!C:D,2,0)</f>
        <v>ROC Campusbaan</v>
      </c>
      <c r="C477" s="95"/>
      <c r="D477" s="6"/>
      <c r="E477" s="6"/>
      <c r="F477" s="95" t="s">
        <v>1112</v>
      </c>
      <c r="G477" s="95" t="s">
        <v>293</v>
      </c>
      <c r="H477" s="95">
        <v>3</v>
      </c>
      <c r="I477" s="115" t="str">
        <f t="shared" si="71"/>
        <v>Verkeersruimte / Garderobe / Wachtruimte</v>
      </c>
      <c r="J477" s="95" t="s">
        <v>795</v>
      </c>
      <c r="K477" s="116">
        <v>3</v>
      </c>
      <c r="L477" s="115" t="str">
        <f t="shared" si="44"/>
        <v>Harde vloer zonder polymeer beschermlaag, met behandeling</v>
      </c>
      <c r="M477" s="118">
        <v>168</v>
      </c>
      <c r="N477" s="117">
        <f t="shared" si="42"/>
        <v>168</v>
      </c>
      <c r="O477" s="149">
        <f t="shared" si="43"/>
        <v>0</v>
      </c>
      <c r="P477" s="119"/>
      <c r="Q477" s="95" t="s">
        <v>101</v>
      </c>
      <c r="R477" s="95"/>
      <c r="S477" s="95"/>
      <c r="T477" s="95"/>
      <c r="U477" s="119"/>
      <c r="V477" s="114" t="str">
        <f t="shared" si="45"/>
        <v>Verkeer</v>
      </c>
      <c r="W477" s="114" t="str">
        <f t="shared" si="46"/>
        <v>AQL 7%</v>
      </c>
      <c r="X477" s="119"/>
      <c r="Y477" s="101">
        <v>100</v>
      </c>
      <c r="Z477" s="119"/>
      <c r="AA477" s="117">
        <f>IF(H477="nio","_",(N477/Y477)*VLOOKUP(Q477,Aanpassing_frequenties,3,0))*VLOOKUP(Q477,Aanpassing_frequenties,4,0)</f>
        <v>20.16</v>
      </c>
      <c r="AB477" s="120">
        <f t="shared" si="47"/>
        <v>0</v>
      </c>
      <c r="AC477" s="119"/>
      <c r="AD477" s="117" t="str">
        <f t="shared" si="48"/>
        <v>_</v>
      </c>
      <c r="AE477" s="120" t="str">
        <f t="shared" si="49"/>
        <v>_</v>
      </c>
      <c r="AF477" s="119"/>
      <c r="AG477" s="117" t="str">
        <f t="shared" si="50"/>
        <v>_</v>
      </c>
      <c r="AH477" s="120" t="str">
        <f t="shared" si="51"/>
        <v>_</v>
      </c>
      <c r="AI477" s="119"/>
      <c r="AJ477" s="117" t="str">
        <f t="shared" si="52"/>
        <v>_</v>
      </c>
      <c r="AK477" s="120" t="str">
        <f t="shared" si="53"/>
        <v>_</v>
      </c>
      <c r="AL477" s="119"/>
      <c r="AM477" s="117">
        <f t="shared" si="54"/>
        <v>20.16</v>
      </c>
      <c r="AN477" s="120">
        <f t="shared" si="55"/>
        <v>0</v>
      </c>
      <c r="AO477" s="119"/>
      <c r="AS477" s="124"/>
    </row>
    <row r="478" spans="1:45">
      <c r="A478" s="7">
        <v>5</v>
      </c>
      <c r="B478" s="114" t="str">
        <f>VLOOKUP(A478,'Overzicht locaties'!C:D,2,0)</f>
        <v>ROC Campusbaan</v>
      </c>
      <c r="C478" s="95"/>
      <c r="D478" s="6"/>
      <c r="E478" s="6"/>
      <c r="F478" s="95" t="s">
        <v>1113</v>
      </c>
      <c r="G478" s="95" t="s">
        <v>293</v>
      </c>
      <c r="H478" s="95">
        <v>3</v>
      </c>
      <c r="I478" s="115" t="str">
        <f t="shared" si="71"/>
        <v>Verkeersruimte / Garderobe / Wachtruimte</v>
      </c>
      <c r="J478" s="95" t="s">
        <v>795</v>
      </c>
      <c r="K478" s="116">
        <v>3</v>
      </c>
      <c r="L478" s="115" t="str">
        <f t="shared" si="44"/>
        <v>Harde vloer zonder polymeer beschermlaag, met behandeling</v>
      </c>
      <c r="M478" s="118">
        <v>18.899999999999999</v>
      </c>
      <c r="N478" s="117">
        <f t="shared" si="42"/>
        <v>18.899999999999999</v>
      </c>
      <c r="O478" s="149">
        <f t="shared" si="43"/>
        <v>0</v>
      </c>
      <c r="P478" s="119"/>
      <c r="Q478" s="95" t="s">
        <v>101</v>
      </c>
      <c r="R478" s="95"/>
      <c r="S478" s="95"/>
      <c r="T478" s="95"/>
      <c r="U478" s="119"/>
      <c r="V478" s="114" t="str">
        <f t="shared" si="45"/>
        <v>Verkeer</v>
      </c>
      <c r="W478" s="114" t="str">
        <f t="shared" si="46"/>
        <v>AQL 7%</v>
      </c>
      <c r="X478" s="119"/>
      <c r="Y478" s="101">
        <v>100</v>
      </c>
      <c r="Z478" s="119"/>
      <c r="AA478" s="117">
        <f>IF(H478="nio","_",(N478/Y478)*VLOOKUP(Q478,Aanpassing_frequenties,3,0))*VLOOKUP(Q478,Aanpassing_frequenties,4,0)</f>
        <v>2.2679999999999998</v>
      </c>
      <c r="AB478" s="120">
        <f t="shared" si="47"/>
        <v>0</v>
      </c>
      <c r="AC478" s="119"/>
      <c r="AD478" s="117" t="str">
        <f t="shared" si="48"/>
        <v>_</v>
      </c>
      <c r="AE478" s="120" t="str">
        <f t="shared" si="49"/>
        <v>_</v>
      </c>
      <c r="AF478" s="119"/>
      <c r="AG478" s="117" t="str">
        <f t="shared" si="50"/>
        <v>_</v>
      </c>
      <c r="AH478" s="120" t="str">
        <f t="shared" si="51"/>
        <v>_</v>
      </c>
      <c r="AI478" s="119"/>
      <c r="AJ478" s="117" t="str">
        <f t="shared" si="52"/>
        <v>_</v>
      </c>
      <c r="AK478" s="120" t="str">
        <f t="shared" si="53"/>
        <v>_</v>
      </c>
      <c r="AL478" s="119"/>
      <c r="AM478" s="117">
        <f t="shared" si="54"/>
        <v>2.2679999999999998</v>
      </c>
      <c r="AN478" s="120">
        <f t="shared" si="55"/>
        <v>0</v>
      </c>
      <c r="AO478" s="119"/>
      <c r="AS478" s="124"/>
    </row>
    <row r="479" spans="1:45">
      <c r="A479" s="7">
        <v>5</v>
      </c>
      <c r="B479" s="114" t="str">
        <f>VLOOKUP(A479,'Overzicht locaties'!C:D,2,0)</f>
        <v>ROC Campusbaan</v>
      </c>
      <c r="C479" s="95"/>
      <c r="D479" s="6" t="s">
        <v>1572</v>
      </c>
      <c r="E479" s="6"/>
      <c r="F479" s="95" t="s">
        <v>1114</v>
      </c>
      <c r="G479" s="95" t="s">
        <v>293</v>
      </c>
      <c r="H479" s="95">
        <v>3</v>
      </c>
      <c r="I479" s="115" t="str">
        <f t="shared" si="71"/>
        <v>Verkeersruimte / Garderobe / Wachtruimte</v>
      </c>
      <c r="J479" s="95" t="s">
        <v>795</v>
      </c>
      <c r="K479" s="116">
        <v>3</v>
      </c>
      <c r="L479" s="115" t="str">
        <f t="shared" si="44"/>
        <v>Harde vloer zonder polymeer beschermlaag, met behandeling</v>
      </c>
      <c r="M479" s="118">
        <v>24</v>
      </c>
      <c r="N479" s="117">
        <f t="shared" si="42"/>
        <v>24</v>
      </c>
      <c r="O479" s="149">
        <f t="shared" si="43"/>
        <v>0</v>
      </c>
      <c r="P479" s="119"/>
      <c r="Q479" s="95" t="s">
        <v>87</v>
      </c>
      <c r="R479" s="95"/>
      <c r="S479" s="95"/>
      <c r="T479" s="95"/>
      <c r="U479" s="119"/>
      <c r="V479" s="114" t="str">
        <f t="shared" si="45"/>
        <v>Verkeer</v>
      </c>
      <c r="W479" s="114" t="str">
        <f t="shared" si="46"/>
        <v>AQL 7%</v>
      </c>
      <c r="X479" s="119"/>
      <c r="Y479" s="101">
        <v>100</v>
      </c>
      <c r="Z479" s="119"/>
      <c r="AA479" s="117">
        <f>IF(H479="nio","_",(N479/Y479)*VLOOKUP(Q479,Aanpassing_frequenties,3,0))*VLOOKUP(Q479,Aanpassing_frequenties,4,0)</f>
        <v>49.199999999999996</v>
      </c>
      <c r="AB479" s="120">
        <f t="shared" si="47"/>
        <v>0</v>
      </c>
      <c r="AC479" s="119"/>
      <c r="AD479" s="117" t="str">
        <f t="shared" si="48"/>
        <v>_</v>
      </c>
      <c r="AE479" s="120" t="str">
        <f t="shared" si="49"/>
        <v>_</v>
      </c>
      <c r="AF479" s="119"/>
      <c r="AG479" s="117" t="str">
        <f t="shared" si="50"/>
        <v>_</v>
      </c>
      <c r="AH479" s="120" t="str">
        <f t="shared" si="51"/>
        <v>_</v>
      </c>
      <c r="AI479" s="119"/>
      <c r="AJ479" s="117" t="str">
        <f t="shared" si="52"/>
        <v>_</v>
      </c>
      <c r="AK479" s="120" t="str">
        <f t="shared" si="53"/>
        <v>_</v>
      </c>
      <c r="AL479" s="119"/>
      <c r="AM479" s="117">
        <f t="shared" si="54"/>
        <v>49.199999999999996</v>
      </c>
      <c r="AN479" s="120">
        <f t="shared" si="55"/>
        <v>0</v>
      </c>
      <c r="AO479" s="119"/>
      <c r="AS479" s="124"/>
    </row>
    <row r="480" spans="1:45">
      <c r="A480" s="7">
        <v>5</v>
      </c>
      <c r="B480" s="114" t="str">
        <f>VLOOKUP(A480,'Overzicht locaties'!C:D,2,0)</f>
        <v>ROC Campusbaan</v>
      </c>
      <c r="C480" s="95"/>
      <c r="D480" s="6"/>
      <c r="E480" s="6"/>
      <c r="F480" s="95" t="s">
        <v>1115</v>
      </c>
      <c r="G480" s="95" t="s">
        <v>293</v>
      </c>
      <c r="H480" s="95">
        <v>3</v>
      </c>
      <c r="I480" s="115" t="str">
        <f t="shared" si="71"/>
        <v>Verkeersruimte / Garderobe / Wachtruimte</v>
      </c>
      <c r="J480" s="95" t="s">
        <v>694</v>
      </c>
      <c r="K480" s="116">
        <v>2</v>
      </c>
      <c r="L480" s="115" t="str">
        <f t="shared" si="44"/>
        <v>Harde vloeren zonder extra behandeling</v>
      </c>
      <c r="M480" s="118">
        <v>12</v>
      </c>
      <c r="N480" s="117">
        <f t="shared" si="42"/>
        <v>12</v>
      </c>
      <c r="O480" s="149">
        <f t="shared" si="43"/>
        <v>0</v>
      </c>
      <c r="P480" s="119"/>
      <c r="Q480" s="95" t="s">
        <v>87</v>
      </c>
      <c r="R480" s="95"/>
      <c r="S480" s="95"/>
      <c r="T480" s="95"/>
      <c r="U480" s="119"/>
      <c r="V480" s="114" t="str">
        <f t="shared" si="45"/>
        <v>Verkeer</v>
      </c>
      <c r="W480" s="114" t="str">
        <f t="shared" si="46"/>
        <v>AQL 7%</v>
      </c>
      <c r="X480" s="119"/>
      <c r="Y480" s="101">
        <v>100</v>
      </c>
      <c r="Z480" s="119"/>
      <c r="AA480" s="117">
        <f>IF(H480="nio","_",(N480/Y480)*VLOOKUP(Q480,Aanpassing_frequenties,3,0))*VLOOKUP(Q480,Aanpassing_frequenties,4,0)</f>
        <v>24.599999999999998</v>
      </c>
      <c r="AB480" s="120">
        <f t="shared" si="47"/>
        <v>0</v>
      </c>
      <c r="AC480" s="119"/>
      <c r="AD480" s="117" t="str">
        <f t="shared" si="48"/>
        <v>_</v>
      </c>
      <c r="AE480" s="120" t="str">
        <f t="shared" si="49"/>
        <v>_</v>
      </c>
      <c r="AF480" s="119"/>
      <c r="AG480" s="117" t="str">
        <f t="shared" si="50"/>
        <v>_</v>
      </c>
      <c r="AH480" s="120" t="str">
        <f t="shared" si="51"/>
        <v>_</v>
      </c>
      <c r="AI480" s="119"/>
      <c r="AJ480" s="117" t="str">
        <f t="shared" si="52"/>
        <v>_</v>
      </c>
      <c r="AK480" s="120" t="str">
        <f t="shared" si="53"/>
        <v>_</v>
      </c>
      <c r="AL480" s="119"/>
      <c r="AM480" s="117">
        <f t="shared" si="54"/>
        <v>24.599999999999998</v>
      </c>
      <c r="AN480" s="120">
        <f t="shared" si="55"/>
        <v>0</v>
      </c>
      <c r="AO480" s="119"/>
      <c r="AS480" s="124"/>
    </row>
    <row r="481" spans="1:45">
      <c r="A481" s="7">
        <v>5</v>
      </c>
      <c r="B481" s="114" t="str">
        <f>VLOOKUP(A481,'Overzicht locaties'!C:D,2,0)</f>
        <v>ROC Campusbaan</v>
      </c>
      <c r="C481" s="95"/>
      <c r="D481" s="6"/>
      <c r="E481" s="6"/>
      <c r="F481" s="95" t="s">
        <v>1116</v>
      </c>
      <c r="G481" s="95" t="s">
        <v>294</v>
      </c>
      <c r="H481" s="95">
        <v>3</v>
      </c>
      <c r="I481" s="115" t="str">
        <f t="shared" si="71"/>
        <v>Verkeersruimte / Garderobe / Wachtruimte</v>
      </c>
      <c r="J481" s="95" t="s">
        <v>297</v>
      </c>
      <c r="K481" s="116">
        <v>3</v>
      </c>
      <c r="L481" s="115" t="str">
        <f t="shared" si="44"/>
        <v>Harde vloer zonder polymeer beschermlaag, met behandeling</v>
      </c>
      <c r="M481" s="118">
        <v>12.1</v>
      </c>
      <c r="N481" s="117">
        <f t="shared" si="42"/>
        <v>12.1</v>
      </c>
      <c r="O481" s="149">
        <f t="shared" si="43"/>
        <v>0</v>
      </c>
      <c r="P481" s="119"/>
      <c r="Q481" s="95" t="s">
        <v>87</v>
      </c>
      <c r="R481" s="95"/>
      <c r="S481" s="95"/>
      <c r="T481" s="95"/>
      <c r="U481" s="119"/>
      <c r="V481" s="114" t="str">
        <f t="shared" si="45"/>
        <v>Verkeer</v>
      </c>
      <c r="W481" s="114" t="str">
        <f t="shared" si="46"/>
        <v>AQL 7%</v>
      </c>
      <c r="X481" s="119"/>
      <c r="Y481" s="101">
        <v>100</v>
      </c>
      <c r="Z481" s="119"/>
      <c r="AA481" s="117">
        <f>IF(H481="nio","_",(N481/Y481)*VLOOKUP(Q481,Aanpassing_frequenties,3,0))*VLOOKUP(Q481,Aanpassing_frequenties,4,0)</f>
        <v>24.805</v>
      </c>
      <c r="AB481" s="120">
        <f t="shared" si="47"/>
        <v>0</v>
      </c>
      <c r="AC481" s="119"/>
      <c r="AD481" s="117" t="str">
        <f t="shared" si="48"/>
        <v>_</v>
      </c>
      <c r="AE481" s="120" t="str">
        <f t="shared" si="49"/>
        <v>_</v>
      </c>
      <c r="AF481" s="119"/>
      <c r="AG481" s="117" t="str">
        <f t="shared" si="50"/>
        <v>_</v>
      </c>
      <c r="AH481" s="120" t="str">
        <f t="shared" si="51"/>
        <v>_</v>
      </c>
      <c r="AI481" s="119"/>
      <c r="AJ481" s="117" t="str">
        <f t="shared" si="52"/>
        <v>_</v>
      </c>
      <c r="AK481" s="120" t="str">
        <f t="shared" si="53"/>
        <v>_</v>
      </c>
      <c r="AL481" s="119"/>
      <c r="AM481" s="117">
        <f t="shared" si="54"/>
        <v>24.805</v>
      </c>
      <c r="AN481" s="120">
        <f t="shared" si="55"/>
        <v>0</v>
      </c>
      <c r="AO481" s="119"/>
      <c r="AS481" s="124"/>
    </row>
    <row r="482" spans="1:45">
      <c r="A482" s="7">
        <v>5</v>
      </c>
      <c r="B482" s="114" t="str">
        <f>VLOOKUP(A482,'Overzicht locaties'!C:D,2,0)</f>
        <v>ROC Campusbaan</v>
      </c>
      <c r="C482" s="95"/>
      <c r="D482" s="6"/>
      <c r="E482" s="6"/>
      <c r="F482" s="95" t="s">
        <v>1116</v>
      </c>
      <c r="G482" s="95" t="s">
        <v>294</v>
      </c>
      <c r="H482" s="95">
        <v>3</v>
      </c>
      <c r="I482" s="115" t="str">
        <f t="shared" si="71"/>
        <v>Verkeersruimte / Garderobe / Wachtruimte</v>
      </c>
      <c r="J482" s="95" t="s">
        <v>5</v>
      </c>
      <c r="K482" s="116">
        <v>1</v>
      </c>
      <c r="L482" s="115" t="str">
        <f t="shared" si="44"/>
        <v>Vloerafwerking met polymeer beschermlaag</v>
      </c>
      <c r="M482" s="118">
        <v>21.2</v>
      </c>
      <c r="N482" s="117">
        <f t="shared" si="42"/>
        <v>21.2</v>
      </c>
      <c r="O482" s="149">
        <f t="shared" si="43"/>
        <v>0</v>
      </c>
      <c r="P482" s="119"/>
      <c r="Q482" s="95" t="s">
        <v>87</v>
      </c>
      <c r="R482" s="95"/>
      <c r="S482" s="95"/>
      <c r="T482" s="95"/>
      <c r="U482" s="119"/>
      <c r="V482" s="114" t="str">
        <f t="shared" si="45"/>
        <v>Verkeer</v>
      </c>
      <c r="W482" s="114" t="str">
        <f t="shared" si="46"/>
        <v>AQL 7%</v>
      </c>
      <c r="X482" s="119"/>
      <c r="Y482" s="101">
        <v>100</v>
      </c>
      <c r="Z482" s="119"/>
      <c r="AA482" s="117">
        <f>IF(H482="nio","_",(N482/Y482)*VLOOKUP(Q482,Aanpassing_frequenties,3,0))*VLOOKUP(Q482,Aanpassing_frequenties,4,0)</f>
        <v>43.46</v>
      </c>
      <c r="AB482" s="120">
        <f t="shared" si="47"/>
        <v>0</v>
      </c>
      <c r="AC482" s="119"/>
      <c r="AD482" s="117" t="str">
        <f t="shared" si="48"/>
        <v>_</v>
      </c>
      <c r="AE482" s="120" t="str">
        <f t="shared" si="49"/>
        <v>_</v>
      </c>
      <c r="AF482" s="119"/>
      <c r="AG482" s="117" t="str">
        <f t="shared" si="50"/>
        <v>_</v>
      </c>
      <c r="AH482" s="120" t="str">
        <f t="shared" si="51"/>
        <v>_</v>
      </c>
      <c r="AI482" s="119"/>
      <c r="AJ482" s="117" t="str">
        <f t="shared" si="52"/>
        <v>_</v>
      </c>
      <c r="AK482" s="120" t="str">
        <f t="shared" si="53"/>
        <v>_</v>
      </c>
      <c r="AL482" s="119"/>
      <c r="AM482" s="117">
        <f t="shared" si="54"/>
        <v>43.46</v>
      </c>
      <c r="AN482" s="120">
        <f t="shared" si="55"/>
        <v>0</v>
      </c>
      <c r="AO482" s="119"/>
      <c r="AS482" s="124"/>
    </row>
    <row r="483" spans="1:45">
      <c r="A483" s="119"/>
      <c r="B483" s="119"/>
      <c r="C483" s="119"/>
      <c r="D483" s="144"/>
      <c r="E483" s="144"/>
      <c r="F483" s="119"/>
      <c r="G483" s="119"/>
      <c r="H483" s="119"/>
      <c r="I483" s="119"/>
      <c r="J483" s="119"/>
      <c r="K483" s="119"/>
      <c r="L483" s="147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  <c r="AH483" s="119"/>
      <c r="AI483" s="119"/>
      <c r="AJ483" s="119"/>
      <c r="AK483" s="119"/>
      <c r="AL483" s="119"/>
      <c r="AM483" s="137">
        <f>SUM(AM5:AM482)</f>
        <v>42323.493000000009</v>
      </c>
      <c r="AN483" s="138">
        <f>SUM(AN5:AN22)</f>
        <v>0</v>
      </c>
      <c r="AO483" s="119"/>
    </row>
    <row r="484" spans="1:45">
      <c r="M484" s="124"/>
    </row>
    <row r="485" spans="1:45">
      <c r="AA485" s="124"/>
    </row>
    <row r="486" spans="1:45">
      <c r="M486" s="10"/>
    </row>
    <row r="487" spans="1:45">
      <c r="M487" s="10"/>
    </row>
    <row r="488" spans="1:45">
      <c r="I488" s="143"/>
      <c r="K488" s="9"/>
      <c r="M488" s="10"/>
    </row>
    <row r="489" spans="1:45">
      <c r="I489" s="143"/>
      <c r="K489" s="9"/>
    </row>
    <row r="490" spans="1:45">
      <c r="I490" s="143"/>
      <c r="K490" s="9"/>
    </row>
    <row r="491" spans="1:45" s="107" customFormat="1">
      <c r="A491" s="9"/>
      <c r="B491" s="9"/>
      <c r="C491" s="9"/>
      <c r="D491" s="143"/>
      <c r="E491" s="143"/>
      <c r="F491" s="9"/>
      <c r="G491" s="9"/>
      <c r="I491" s="143"/>
      <c r="J491" s="9"/>
      <c r="K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</row>
    <row r="492" spans="1:45" s="107" customFormat="1">
      <c r="A492" s="9"/>
      <c r="B492" s="9"/>
      <c r="C492" s="9"/>
      <c r="D492" s="143"/>
      <c r="E492" s="143"/>
      <c r="F492" s="9"/>
      <c r="G492" s="9"/>
      <c r="I492" s="143"/>
      <c r="J492" s="9"/>
      <c r="K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</row>
    <row r="493" spans="1:45" s="107" customFormat="1">
      <c r="A493" s="9"/>
      <c r="B493" s="9"/>
      <c r="C493" s="9"/>
      <c r="D493" s="143"/>
      <c r="E493" s="143"/>
      <c r="F493" s="9"/>
      <c r="G493" s="9"/>
      <c r="I493" s="143"/>
      <c r="J493" s="9"/>
      <c r="K493" s="108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</row>
  </sheetData>
  <autoFilter ref="A4:AS482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482" xr:uid="{2E7F69A8-ECCC-4523-9F3A-918FD0D2B0F7}">
      <formula1>Vloer_code</formula1>
    </dataValidation>
    <dataValidation type="list" allowBlank="1" showInputMessage="1" showErrorMessage="1" sqref="R5:T482" xr:uid="{6C4AC9A5-2978-4B7F-A7F3-354C7B82BA0B}">
      <formula1>Frequenties</formula1>
    </dataValidation>
    <dataValidation type="list" allowBlank="1" showInputMessage="1" showErrorMessage="1" sqref="H5:H482" xr:uid="{69F8CFB8-2063-4372-82C1-12AE11634492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94618A-03C0-417A-B60A-FE9C9B0B962D}">
          <x14:formula1>
            <xm:f>Productienormen!$A$25:$A$40</xm:f>
          </x14:formula1>
          <xm:sqref>Q5:Q482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9F86-C104-476A-A5C8-9DB6C0D741C8}">
  <sheetPr>
    <pageSetUpPr fitToPage="1"/>
  </sheetPr>
  <dimension ref="A1:AS109"/>
  <sheetViews>
    <sheetView zoomScale="85" zoomScaleNormal="85" workbookViewId="0">
      <pane ySplit="4" topLeftCell="A71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200</v>
      </c>
      <c r="C1" s="175"/>
      <c r="D1" s="175"/>
      <c r="E1" s="157"/>
    </row>
    <row r="3" spans="1:45" ht="33" customHeight="1">
      <c r="A3" s="19" t="s">
        <v>113</v>
      </c>
      <c r="P3" s="109"/>
      <c r="Q3" s="179" t="s">
        <v>114</v>
      </c>
      <c r="R3" s="179"/>
      <c r="S3" s="179"/>
      <c r="T3" s="179"/>
      <c r="U3" s="109"/>
      <c r="V3" s="177" t="s">
        <v>70</v>
      </c>
      <c r="W3" s="178"/>
      <c r="X3" s="109"/>
      <c r="Y3" s="110"/>
      <c r="Z3" s="109"/>
      <c r="AA3" s="176" t="s">
        <v>115</v>
      </c>
      <c r="AB3" s="176"/>
      <c r="AC3" s="109"/>
      <c r="AD3" s="176" t="s">
        <v>116</v>
      </c>
      <c r="AE3" s="176"/>
      <c r="AF3" s="109"/>
      <c r="AG3" s="176" t="s">
        <v>117</v>
      </c>
      <c r="AH3" s="176"/>
      <c r="AI3" s="109"/>
      <c r="AJ3" s="176" t="s">
        <v>15</v>
      </c>
      <c r="AK3" s="176"/>
      <c r="AL3" s="109"/>
      <c r="AM3" s="176" t="s">
        <v>118</v>
      </c>
      <c r="AN3" s="176"/>
      <c r="AO3" s="109"/>
    </row>
    <row r="4" spans="1:45" ht="45">
      <c r="A4" s="111" t="s">
        <v>0</v>
      </c>
      <c r="B4" s="111" t="s">
        <v>1</v>
      </c>
      <c r="C4" s="111" t="s">
        <v>119</v>
      </c>
      <c r="D4" s="8" t="s">
        <v>120</v>
      </c>
      <c r="E4" s="156" t="s">
        <v>494</v>
      </c>
      <c r="F4" s="111" t="s">
        <v>121</v>
      </c>
      <c r="G4" s="111" t="s">
        <v>292</v>
      </c>
      <c r="H4" s="112" t="s">
        <v>69</v>
      </c>
      <c r="I4" s="112" t="s">
        <v>122</v>
      </c>
      <c r="J4" s="111" t="s">
        <v>123</v>
      </c>
      <c r="K4" s="145" t="s">
        <v>124</v>
      </c>
      <c r="L4" s="146" t="s">
        <v>122</v>
      </c>
      <c r="M4" s="113" t="s">
        <v>125</v>
      </c>
      <c r="N4" s="113" t="s">
        <v>126</v>
      </c>
      <c r="O4" s="113" t="s">
        <v>127</v>
      </c>
      <c r="P4" s="111"/>
      <c r="Q4" s="113" t="s">
        <v>128</v>
      </c>
      <c r="R4" s="113" t="s">
        <v>13</v>
      </c>
      <c r="S4" s="113" t="s">
        <v>14</v>
      </c>
      <c r="T4" s="113" t="s">
        <v>129</v>
      </c>
      <c r="U4" s="111"/>
      <c r="V4" s="113" t="s">
        <v>130</v>
      </c>
      <c r="W4" s="111" t="s">
        <v>131</v>
      </c>
      <c r="X4" s="111"/>
      <c r="Y4" s="113" t="s">
        <v>132</v>
      </c>
      <c r="Z4" s="111"/>
      <c r="AA4" s="111" t="s">
        <v>133</v>
      </c>
      <c r="AB4" s="113" t="s">
        <v>134</v>
      </c>
      <c r="AC4" s="111"/>
      <c r="AD4" s="111" t="s">
        <v>133</v>
      </c>
      <c r="AE4" s="113" t="s">
        <v>134</v>
      </c>
      <c r="AF4" s="111"/>
      <c r="AG4" s="111" t="s">
        <v>133</v>
      </c>
      <c r="AH4" s="113" t="s">
        <v>134</v>
      </c>
      <c r="AI4" s="111"/>
      <c r="AJ4" s="111" t="s">
        <v>133</v>
      </c>
      <c r="AK4" s="113" t="s">
        <v>134</v>
      </c>
      <c r="AL4" s="111"/>
      <c r="AM4" s="111" t="s">
        <v>133</v>
      </c>
      <c r="AN4" s="113" t="s">
        <v>134</v>
      </c>
      <c r="AO4" s="111"/>
    </row>
    <row r="5" spans="1:45">
      <c r="A5" s="7">
        <v>6</v>
      </c>
      <c r="B5" s="114" t="str">
        <f>VLOOKUP(A5,'Overzicht locaties'!C:D,2,0)</f>
        <v>ROC Marterstraat</v>
      </c>
      <c r="C5" s="95" t="s">
        <v>797</v>
      </c>
      <c r="D5" s="6" t="s">
        <v>813</v>
      </c>
      <c r="E5" s="6"/>
      <c r="F5" s="95" t="s">
        <v>185</v>
      </c>
      <c r="G5" s="95" t="s">
        <v>293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25</v>
      </c>
      <c r="N5" s="117">
        <f>M5-O5</f>
        <v>25</v>
      </c>
      <c r="O5" s="149">
        <f>IF(H5="nio",M5,0)</f>
        <v>0</v>
      </c>
      <c r="P5" s="119"/>
      <c r="Q5" s="95" t="s">
        <v>87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>IF(H5="nio","_",(N5/Y5)*VLOOKUP(Q5,Aanpassing_frequenties,3,0))*VLOOKUP(Q5,Aanpassing_frequenties,4,0)</f>
        <v>51.25</v>
      </c>
      <c r="AB5" s="120">
        <f t="shared" ref="AB5:AB68" si="4">IF(H5="nio","_",AA5*Rekentarief)</f>
        <v>0</v>
      </c>
      <c r="AC5" s="119"/>
      <c r="AD5" s="117" t="str">
        <f t="shared" ref="AD5:AD68" si="5">IF(OR($H5="nio",R5=""),"_",($N5/$Y5)*VLOOKUP(R5,Aanpassing_frequenties,3,0))</f>
        <v>_</v>
      </c>
      <c r="AE5" s="120" t="str">
        <f t="shared" ref="AE5:AE68" si="6">IF(OR($H5="nio",R5=""),"_",AD5*Rekentarief30)</f>
        <v>_</v>
      </c>
      <c r="AF5" s="119"/>
      <c r="AG5" s="117" t="str">
        <f t="shared" ref="AG5:AG68" si="7">IF(OR($H5="nio",S5=""),"_",($N5/$Y5)*VLOOKUP(S5,Aanpassing_frequenties,3,0))</f>
        <v>_</v>
      </c>
      <c r="AH5" s="120" t="str">
        <f t="shared" ref="AH5:AH68" si="8">IF(OR($H5="nio",S5=""),"_",AG5*Rekentarief50)</f>
        <v>_</v>
      </c>
      <c r="AI5" s="119"/>
      <c r="AJ5" s="117" t="str">
        <f t="shared" ref="AJ5:AJ68" si="9">IF(OR($H5="nio",T5=""),"_",($N5/$Y5)*VLOOKUP(T5,Aanpassing_frequenties,3,0))</f>
        <v>_</v>
      </c>
      <c r="AK5" s="120" t="str">
        <f t="shared" ref="AK5:AK68" si="10">IF(OR($H5="nio",T5=""),"_",AJ5*rekentarief150)</f>
        <v>_</v>
      </c>
      <c r="AL5" s="119"/>
      <c r="AM5" s="117">
        <f t="shared" ref="AM5:AM68" si="11">IF(H5="nio","_",SUM(AA5,AD5,AG5,AJ5))</f>
        <v>51.25</v>
      </c>
      <c r="AN5" s="120">
        <f t="shared" ref="AN5:AN68" si="12">IF(H5="nio","_",SUM(AB5,AE5,AH5,AK5))</f>
        <v>0</v>
      </c>
      <c r="AO5" s="119"/>
    </row>
    <row r="6" spans="1:45">
      <c r="A6" s="7">
        <v>6</v>
      </c>
      <c r="B6" s="114" t="str">
        <f>VLOOKUP(A6,'Overzicht locaties'!C:D,2,0)</f>
        <v>ROC Marterstraat</v>
      </c>
      <c r="C6" s="95" t="s">
        <v>797</v>
      </c>
      <c r="D6" s="6" t="s">
        <v>814</v>
      </c>
      <c r="E6" s="6"/>
      <c r="F6" s="95" t="s">
        <v>164</v>
      </c>
      <c r="G6" s="95" t="s">
        <v>293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224</v>
      </c>
      <c r="N6" s="117">
        <f t="shared" ref="N6:N69" si="13">M6-O6</f>
        <v>224</v>
      </c>
      <c r="O6" s="149">
        <f t="shared" ref="O6:O69" si="14">IF(H6="nio",M6,0)</f>
        <v>0</v>
      </c>
      <c r="P6" s="119"/>
      <c r="Q6" s="95" t="s">
        <v>87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>IF(H6="nio","_",(N6/Y6)*VLOOKUP(Q6,Aanpassing_frequenties,3,0))*VLOOKUP(Q6,Aanpassing_frequenties,4,0)</f>
        <v>459.20000000000005</v>
      </c>
      <c r="AB6" s="120">
        <f t="shared" si="4"/>
        <v>0</v>
      </c>
      <c r="AC6" s="119"/>
      <c r="AD6" s="117" t="str">
        <f t="shared" si="5"/>
        <v>_</v>
      </c>
      <c r="AE6" s="120" t="str">
        <f t="shared" si="6"/>
        <v>_</v>
      </c>
      <c r="AF6" s="119"/>
      <c r="AG6" s="117" t="str">
        <f t="shared" si="7"/>
        <v>_</v>
      </c>
      <c r="AH6" s="120" t="str">
        <f t="shared" si="8"/>
        <v>_</v>
      </c>
      <c r="AI6" s="119"/>
      <c r="AJ6" s="117" t="str">
        <f t="shared" si="9"/>
        <v>_</v>
      </c>
      <c r="AK6" s="120" t="str">
        <f t="shared" si="10"/>
        <v>_</v>
      </c>
      <c r="AL6" s="119"/>
      <c r="AM6" s="117">
        <f t="shared" si="11"/>
        <v>459.20000000000005</v>
      </c>
      <c r="AN6" s="120">
        <f t="shared" si="12"/>
        <v>0</v>
      </c>
      <c r="AO6" s="119"/>
      <c r="AS6" s="124"/>
    </row>
    <row r="7" spans="1:45">
      <c r="A7" s="7">
        <v>6</v>
      </c>
      <c r="B7" s="114" t="str">
        <f>VLOOKUP(A7,'Overzicht locaties'!C:D,2,0)</f>
        <v>ROC Marterstraat</v>
      </c>
      <c r="C7" s="95" t="s">
        <v>797</v>
      </c>
      <c r="D7" s="6" t="s">
        <v>815</v>
      </c>
      <c r="E7" s="6"/>
      <c r="F7" s="95" t="s">
        <v>326</v>
      </c>
      <c r="G7" s="95" t="s">
        <v>294</v>
      </c>
      <c r="H7" s="95">
        <v>1</v>
      </c>
      <c r="I7" s="115" t="str">
        <f t="shared" si="0"/>
        <v xml:space="preserve">Kantoorruimte / vergaderruimte </v>
      </c>
      <c r="J7" s="95" t="s">
        <v>6</v>
      </c>
      <c r="K7" s="116">
        <v>4</v>
      </c>
      <c r="L7" s="115" t="str">
        <f t="shared" si="1"/>
        <v>Tapijt</v>
      </c>
      <c r="M7" s="118">
        <v>12</v>
      </c>
      <c r="N7" s="117">
        <f t="shared" si="13"/>
        <v>12</v>
      </c>
      <c r="O7" s="149">
        <f t="shared" si="14"/>
        <v>0</v>
      </c>
      <c r="P7" s="119"/>
      <c r="Q7" s="95" t="s">
        <v>87</v>
      </c>
      <c r="R7" s="95"/>
      <c r="S7" s="95"/>
      <c r="T7" s="95"/>
      <c r="U7" s="119"/>
      <c r="V7" s="114" t="str">
        <f t="shared" si="2"/>
        <v>Bureau</v>
      </c>
      <c r="W7" s="114" t="str">
        <f t="shared" si="3"/>
        <v>AQL 7%</v>
      </c>
      <c r="X7" s="119"/>
      <c r="Y7" s="101">
        <v>100</v>
      </c>
      <c r="Z7" s="119"/>
      <c r="AA7" s="117">
        <f>IF(H7="nio","_",(N7/Y7)*VLOOKUP(Q7,Aanpassing_frequenties,3,0))*VLOOKUP(Q7,Aanpassing_frequenties,4,0)</f>
        <v>24.599999999999998</v>
      </c>
      <c r="AB7" s="120">
        <f t="shared" si="4"/>
        <v>0</v>
      </c>
      <c r="AC7" s="119"/>
      <c r="AD7" s="117" t="str">
        <f t="shared" si="5"/>
        <v>_</v>
      </c>
      <c r="AE7" s="120" t="str">
        <f t="shared" si="6"/>
        <v>_</v>
      </c>
      <c r="AF7" s="119"/>
      <c r="AG7" s="117" t="str">
        <f t="shared" si="7"/>
        <v>_</v>
      </c>
      <c r="AH7" s="120" t="str">
        <f t="shared" si="8"/>
        <v>_</v>
      </c>
      <c r="AI7" s="119"/>
      <c r="AJ7" s="117" t="str">
        <f t="shared" si="9"/>
        <v>_</v>
      </c>
      <c r="AK7" s="120" t="str">
        <f t="shared" si="10"/>
        <v>_</v>
      </c>
      <c r="AL7" s="119"/>
      <c r="AM7" s="117">
        <f t="shared" si="11"/>
        <v>24.599999999999998</v>
      </c>
      <c r="AN7" s="120">
        <f t="shared" si="12"/>
        <v>0</v>
      </c>
      <c r="AO7" s="119"/>
      <c r="AS7" s="124"/>
    </row>
    <row r="8" spans="1:45">
      <c r="A8" s="7">
        <v>6</v>
      </c>
      <c r="B8" s="114" t="str">
        <f>VLOOKUP(A8,'Overzicht locaties'!C:D,2,0)</f>
        <v>ROC Marterstraat</v>
      </c>
      <c r="C8" s="95" t="s">
        <v>797</v>
      </c>
      <c r="D8" s="6" t="s">
        <v>816</v>
      </c>
      <c r="E8" s="6"/>
      <c r="F8" s="95" t="s">
        <v>326</v>
      </c>
      <c r="G8" s="95" t="s">
        <v>294</v>
      </c>
      <c r="H8" s="95">
        <v>1</v>
      </c>
      <c r="I8" s="115" t="str">
        <f t="shared" si="0"/>
        <v xml:space="preserve">Kantoorruimte / vergaderruimte </v>
      </c>
      <c r="J8" s="95" t="s">
        <v>6</v>
      </c>
      <c r="K8" s="116">
        <v>4</v>
      </c>
      <c r="L8" s="115" t="str">
        <f t="shared" si="1"/>
        <v>Tapijt</v>
      </c>
      <c r="M8" s="118">
        <v>12</v>
      </c>
      <c r="N8" s="117">
        <f t="shared" si="13"/>
        <v>12</v>
      </c>
      <c r="O8" s="149">
        <f t="shared" si="14"/>
        <v>0</v>
      </c>
      <c r="P8" s="119"/>
      <c r="Q8" s="95" t="s">
        <v>87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>IF(H8="nio","_",(N8/Y8)*VLOOKUP(Q8,Aanpassing_frequenties,3,0))*VLOOKUP(Q8,Aanpassing_frequenties,4,0)</f>
        <v>24.599999999999998</v>
      </c>
      <c r="AB8" s="120">
        <f t="shared" si="4"/>
        <v>0</v>
      </c>
      <c r="AC8" s="119"/>
      <c r="AD8" s="117" t="str">
        <f t="shared" si="5"/>
        <v>_</v>
      </c>
      <c r="AE8" s="120" t="str">
        <f t="shared" si="6"/>
        <v>_</v>
      </c>
      <c r="AF8" s="119"/>
      <c r="AG8" s="117" t="str">
        <f t="shared" si="7"/>
        <v>_</v>
      </c>
      <c r="AH8" s="120" t="str">
        <f t="shared" si="8"/>
        <v>_</v>
      </c>
      <c r="AI8" s="119"/>
      <c r="AJ8" s="117" t="str">
        <f t="shared" si="9"/>
        <v>_</v>
      </c>
      <c r="AK8" s="120" t="str">
        <f t="shared" si="10"/>
        <v>_</v>
      </c>
      <c r="AL8" s="119"/>
      <c r="AM8" s="117">
        <f t="shared" si="11"/>
        <v>24.599999999999998</v>
      </c>
      <c r="AN8" s="120">
        <f t="shared" si="12"/>
        <v>0</v>
      </c>
      <c r="AO8" s="119"/>
      <c r="AS8" s="124"/>
    </row>
    <row r="9" spans="1:45">
      <c r="A9" s="7">
        <v>6</v>
      </c>
      <c r="B9" s="114" t="str">
        <f>VLOOKUP(A9,'Overzicht locaties'!C:D,2,0)</f>
        <v>ROC Marterstraat</v>
      </c>
      <c r="C9" s="95" t="s">
        <v>797</v>
      </c>
      <c r="D9" s="6" t="s">
        <v>817</v>
      </c>
      <c r="E9" s="6"/>
      <c r="F9" s="95" t="s">
        <v>163</v>
      </c>
      <c r="G9" s="95" t="s">
        <v>293</v>
      </c>
      <c r="H9" s="95">
        <v>5</v>
      </c>
      <c r="I9" s="115" t="str">
        <f t="shared" si="0"/>
        <v>Pantry / keuken / koffie / restaurant</v>
      </c>
      <c r="J9" s="95" t="s">
        <v>5</v>
      </c>
      <c r="K9" s="116">
        <v>1</v>
      </c>
      <c r="L9" s="115" t="str">
        <f t="shared" si="1"/>
        <v>Vloerafwerking met polymeer beschermlaag</v>
      </c>
      <c r="M9" s="118">
        <v>260</v>
      </c>
      <c r="N9" s="117">
        <f t="shared" si="13"/>
        <v>260</v>
      </c>
      <c r="O9" s="149">
        <f t="shared" si="14"/>
        <v>0</v>
      </c>
      <c r="P9" s="119"/>
      <c r="Q9" s="95" t="s">
        <v>87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>IF(H9="nio","_",(N9/Y9)*VLOOKUP(Q9,Aanpassing_frequenties,3,0))*VLOOKUP(Q9,Aanpassing_frequenties,4,0)</f>
        <v>533</v>
      </c>
      <c r="AB9" s="120">
        <f t="shared" si="4"/>
        <v>0</v>
      </c>
      <c r="AC9" s="119"/>
      <c r="AD9" s="117" t="str">
        <f t="shared" si="5"/>
        <v>_</v>
      </c>
      <c r="AE9" s="120" t="str">
        <f t="shared" si="6"/>
        <v>_</v>
      </c>
      <c r="AF9" s="119"/>
      <c r="AG9" s="117" t="str">
        <f t="shared" si="7"/>
        <v>_</v>
      </c>
      <c r="AH9" s="120" t="str">
        <f t="shared" si="8"/>
        <v>_</v>
      </c>
      <c r="AI9" s="119"/>
      <c r="AJ9" s="117" t="str">
        <f t="shared" si="9"/>
        <v>_</v>
      </c>
      <c r="AK9" s="120" t="str">
        <f t="shared" si="10"/>
        <v>_</v>
      </c>
      <c r="AL9" s="119"/>
      <c r="AM9" s="117">
        <f t="shared" si="11"/>
        <v>533</v>
      </c>
      <c r="AN9" s="120">
        <f t="shared" si="12"/>
        <v>0</v>
      </c>
      <c r="AO9" s="119"/>
      <c r="AS9" s="124"/>
    </row>
    <row r="10" spans="1:45">
      <c r="A10" s="7">
        <v>6</v>
      </c>
      <c r="B10" s="114" t="str">
        <f>VLOOKUP(A10,'Overzicht locaties'!C:D,2,0)</f>
        <v>ROC Marterstraat</v>
      </c>
      <c r="C10" s="95" t="s">
        <v>797</v>
      </c>
      <c r="D10" s="6" t="s">
        <v>818</v>
      </c>
      <c r="E10" s="6"/>
      <c r="F10" s="95" t="s">
        <v>163</v>
      </c>
      <c r="G10" s="95" t="s">
        <v>293</v>
      </c>
      <c r="H10" s="95">
        <v>5</v>
      </c>
      <c r="I10" s="115" t="str">
        <f t="shared" si="0"/>
        <v>Pantry / keuken / koffie / restaurant</v>
      </c>
      <c r="J10" s="95" t="s">
        <v>67</v>
      </c>
      <c r="K10" s="116">
        <v>5</v>
      </c>
      <c r="L10" s="115" t="str">
        <f t="shared" si="1"/>
        <v>Hout</v>
      </c>
      <c r="M10" s="118">
        <v>128</v>
      </c>
      <c r="N10" s="117">
        <f t="shared" si="13"/>
        <v>128</v>
      </c>
      <c r="O10" s="149">
        <f t="shared" si="14"/>
        <v>0</v>
      </c>
      <c r="P10" s="119"/>
      <c r="Q10" s="95" t="s">
        <v>87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>IF(H10="nio","_",(N10/Y10)*VLOOKUP(Q10,Aanpassing_frequenties,3,0))*VLOOKUP(Q10,Aanpassing_frequenties,4,0)</f>
        <v>262.39999999999998</v>
      </c>
      <c r="AB10" s="120">
        <f t="shared" si="4"/>
        <v>0</v>
      </c>
      <c r="AC10" s="119"/>
      <c r="AD10" s="117" t="str">
        <f t="shared" si="5"/>
        <v>_</v>
      </c>
      <c r="AE10" s="120" t="str">
        <f t="shared" si="6"/>
        <v>_</v>
      </c>
      <c r="AF10" s="119"/>
      <c r="AG10" s="117" t="str">
        <f t="shared" si="7"/>
        <v>_</v>
      </c>
      <c r="AH10" s="120" t="str">
        <f t="shared" si="8"/>
        <v>_</v>
      </c>
      <c r="AI10" s="119"/>
      <c r="AJ10" s="117" t="str">
        <f t="shared" si="9"/>
        <v>_</v>
      </c>
      <c r="AK10" s="120" t="str">
        <f t="shared" si="10"/>
        <v>_</v>
      </c>
      <c r="AL10" s="119"/>
      <c r="AM10" s="117">
        <f t="shared" si="11"/>
        <v>262.39999999999998</v>
      </c>
      <c r="AN10" s="120">
        <f t="shared" si="12"/>
        <v>0</v>
      </c>
      <c r="AO10" s="119"/>
      <c r="AS10" s="124"/>
    </row>
    <row r="11" spans="1:45">
      <c r="A11" s="7">
        <v>6</v>
      </c>
      <c r="B11" s="114" t="str">
        <f>VLOOKUP(A11,'Overzicht locaties'!C:D,2,0)</f>
        <v>ROC Marterstraat</v>
      </c>
      <c r="C11" s="95" t="s">
        <v>797</v>
      </c>
      <c r="D11" s="6" t="s">
        <v>819</v>
      </c>
      <c r="E11" s="6"/>
      <c r="F11" s="95" t="s">
        <v>877</v>
      </c>
      <c r="G11" s="95" t="s">
        <v>294</v>
      </c>
      <c r="H11" s="95">
        <v>7</v>
      </c>
      <c r="I11" s="115" t="str">
        <f t="shared" si="0"/>
        <v>Leslokalen praktijk</v>
      </c>
      <c r="J11" s="95" t="s">
        <v>6</v>
      </c>
      <c r="K11" s="116">
        <v>4</v>
      </c>
      <c r="L11" s="115" t="str">
        <f t="shared" si="1"/>
        <v>Tapijt</v>
      </c>
      <c r="M11" s="118">
        <v>34</v>
      </c>
      <c r="N11" s="117">
        <f t="shared" si="13"/>
        <v>34</v>
      </c>
      <c r="O11" s="149">
        <f t="shared" si="14"/>
        <v>0</v>
      </c>
      <c r="P11" s="119"/>
      <c r="Q11" s="95" t="s">
        <v>87</v>
      </c>
      <c r="R11" s="95"/>
      <c r="S11" s="95"/>
      <c r="T11" s="95"/>
      <c r="U11" s="119"/>
      <c r="V11" s="114" t="str">
        <f t="shared" si="2"/>
        <v>Les</v>
      </c>
      <c r="W11" s="114" t="str">
        <f t="shared" si="3"/>
        <v>AQL 7%</v>
      </c>
      <c r="X11" s="119"/>
      <c r="Y11" s="101">
        <v>100</v>
      </c>
      <c r="Z11" s="119"/>
      <c r="AA11" s="117">
        <f>IF(H11="nio","_",(N11/Y11)*VLOOKUP(Q11,Aanpassing_frequenties,3,0))*VLOOKUP(Q11,Aanpassing_frequenties,4,0)</f>
        <v>69.7</v>
      </c>
      <c r="AB11" s="120">
        <f t="shared" si="4"/>
        <v>0</v>
      </c>
      <c r="AC11" s="119"/>
      <c r="AD11" s="117" t="str">
        <f t="shared" si="5"/>
        <v>_</v>
      </c>
      <c r="AE11" s="120" t="str">
        <f t="shared" si="6"/>
        <v>_</v>
      </c>
      <c r="AF11" s="119"/>
      <c r="AG11" s="117" t="str">
        <f t="shared" si="7"/>
        <v>_</v>
      </c>
      <c r="AH11" s="120" t="str">
        <f t="shared" si="8"/>
        <v>_</v>
      </c>
      <c r="AI11" s="119"/>
      <c r="AJ11" s="117" t="str">
        <f t="shared" si="9"/>
        <v>_</v>
      </c>
      <c r="AK11" s="120" t="str">
        <f t="shared" si="10"/>
        <v>_</v>
      </c>
      <c r="AL11" s="119"/>
      <c r="AM11" s="117">
        <f t="shared" si="11"/>
        <v>69.7</v>
      </c>
      <c r="AN11" s="120">
        <f t="shared" si="12"/>
        <v>0</v>
      </c>
      <c r="AO11" s="119"/>
      <c r="AS11" s="124"/>
    </row>
    <row r="12" spans="1:45">
      <c r="A12" s="7">
        <v>6</v>
      </c>
      <c r="B12" s="114" t="str">
        <f>VLOOKUP(A12,'Overzicht locaties'!C:D,2,0)</f>
        <v>ROC Marterstraat</v>
      </c>
      <c r="C12" s="95" t="s">
        <v>797</v>
      </c>
      <c r="D12" s="6" t="s">
        <v>820</v>
      </c>
      <c r="E12" s="6"/>
      <c r="F12" s="95" t="s">
        <v>136</v>
      </c>
      <c r="G12" s="95" t="s">
        <v>293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28</v>
      </c>
      <c r="N12" s="117">
        <f t="shared" si="13"/>
        <v>28</v>
      </c>
      <c r="O12" s="149">
        <f t="shared" si="14"/>
        <v>0</v>
      </c>
      <c r="P12" s="119"/>
      <c r="Q12" s="95" t="s">
        <v>87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>IF(H12="nio","_",(N12/Y12)*VLOOKUP(Q12,Aanpassing_frequenties,3,0))*VLOOKUP(Q12,Aanpassing_frequenties,4,0)</f>
        <v>57.400000000000006</v>
      </c>
      <c r="AB12" s="120">
        <f t="shared" si="4"/>
        <v>0</v>
      </c>
      <c r="AC12" s="119"/>
      <c r="AD12" s="117" t="str">
        <f t="shared" si="5"/>
        <v>_</v>
      </c>
      <c r="AE12" s="120" t="str">
        <f t="shared" si="6"/>
        <v>_</v>
      </c>
      <c r="AF12" s="119"/>
      <c r="AG12" s="117" t="str">
        <f t="shared" si="7"/>
        <v>_</v>
      </c>
      <c r="AH12" s="120" t="str">
        <f t="shared" si="8"/>
        <v>_</v>
      </c>
      <c r="AI12" s="119"/>
      <c r="AJ12" s="117" t="str">
        <f t="shared" si="9"/>
        <v>_</v>
      </c>
      <c r="AK12" s="120" t="str">
        <f t="shared" si="10"/>
        <v>_</v>
      </c>
      <c r="AL12" s="119"/>
      <c r="AM12" s="117">
        <f t="shared" si="11"/>
        <v>57.400000000000006</v>
      </c>
      <c r="AN12" s="120">
        <f t="shared" si="12"/>
        <v>0</v>
      </c>
      <c r="AO12" s="119"/>
      <c r="AS12" s="124"/>
    </row>
    <row r="13" spans="1:45">
      <c r="A13" s="7">
        <v>6</v>
      </c>
      <c r="B13" s="114" t="str">
        <f>VLOOKUP(A13,'Overzicht locaties'!C:D,2,0)</f>
        <v>ROC Marterstraat</v>
      </c>
      <c r="C13" s="95" t="s">
        <v>797</v>
      </c>
      <c r="D13" s="6" t="s">
        <v>821</v>
      </c>
      <c r="E13" s="6"/>
      <c r="F13" s="95" t="s">
        <v>804</v>
      </c>
      <c r="G13" s="95" t="s">
        <v>293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</v>
      </c>
      <c r="N13" s="117">
        <f t="shared" si="13"/>
        <v>8</v>
      </c>
      <c r="O13" s="149">
        <f t="shared" si="14"/>
        <v>0</v>
      </c>
      <c r="P13" s="119"/>
      <c r="Q13" s="95" t="s">
        <v>87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>IF(H13="nio","_",(N13/Y13)*VLOOKUP(Q13,Aanpassing_frequenties,3,0))*VLOOKUP(Q13,Aanpassing_frequenties,4,0)</f>
        <v>16.399999999999999</v>
      </c>
      <c r="AB13" s="120">
        <f t="shared" si="4"/>
        <v>0</v>
      </c>
      <c r="AC13" s="119"/>
      <c r="AD13" s="117" t="str">
        <f t="shared" si="5"/>
        <v>_</v>
      </c>
      <c r="AE13" s="120" t="str">
        <f t="shared" si="6"/>
        <v>_</v>
      </c>
      <c r="AF13" s="119"/>
      <c r="AG13" s="117" t="str">
        <f t="shared" si="7"/>
        <v>_</v>
      </c>
      <c r="AH13" s="120" t="str">
        <f t="shared" si="8"/>
        <v>_</v>
      </c>
      <c r="AI13" s="119"/>
      <c r="AJ13" s="117" t="str">
        <f t="shared" si="9"/>
        <v>_</v>
      </c>
      <c r="AK13" s="120" t="str">
        <f t="shared" si="10"/>
        <v>_</v>
      </c>
      <c r="AL13" s="119"/>
      <c r="AM13" s="117">
        <f t="shared" si="11"/>
        <v>16.399999999999999</v>
      </c>
      <c r="AN13" s="120">
        <f t="shared" si="12"/>
        <v>0</v>
      </c>
      <c r="AO13" s="119"/>
      <c r="AS13" s="124"/>
    </row>
    <row r="14" spans="1:45">
      <c r="A14" s="7">
        <v>6</v>
      </c>
      <c r="B14" s="114" t="str">
        <f>VLOOKUP(A14,'Overzicht locaties'!C:D,2,0)</f>
        <v>ROC Marterstraat</v>
      </c>
      <c r="C14" s="95" t="s">
        <v>797</v>
      </c>
      <c r="D14" s="6" t="s">
        <v>822</v>
      </c>
      <c r="E14" s="6"/>
      <c r="F14" s="95" t="s">
        <v>878</v>
      </c>
      <c r="G14" s="95" t="s">
        <v>294</v>
      </c>
      <c r="H14" s="95">
        <v>6</v>
      </c>
      <c r="I14" s="115" t="str">
        <f t="shared" si="0"/>
        <v>Leslokalen theorie</v>
      </c>
      <c r="J14" s="95" t="s">
        <v>6</v>
      </c>
      <c r="K14" s="116">
        <v>4</v>
      </c>
      <c r="L14" s="115" t="str">
        <f t="shared" si="1"/>
        <v>Tapijt</v>
      </c>
      <c r="M14" s="118">
        <v>320</v>
      </c>
      <c r="N14" s="117">
        <f t="shared" si="13"/>
        <v>320</v>
      </c>
      <c r="O14" s="149">
        <f t="shared" si="14"/>
        <v>0</v>
      </c>
      <c r="P14" s="119"/>
      <c r="Q14" s="95" t="s">
        <v>87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>IF(H14="nio","_",(N14/Y14)*VLOOKUP(Q14,Aanpassing_frequenties,3,0))*VLOOKUP(Q14,Aanpassing_frequenties,4,0)</f>
        <v>656</v>
      </c>
      <c r="AB14" s="120">
        <f t="shared" si="4"/>
        <v>0</v>
      </c>
      <c r="AC14" s="119"/>
      <c r="AD14" s="117" t="str">
        <f t="shared" si="5"/>
        <v>_</v>
      </c>
      <c r="AE14" s="120" t="str">
        <f t="shared" si="6"/>
        <v>_</v>
      </c>
      <c r="AF14" s="119"/>
      <c r="AG14" s="117" t="str">
        <f t="shared" si="7"/>
        <v>_</v>
      </c>
      <c r="AH14" s="120" t="str">
        <f t="shared" si="8"/>
        <v>_</v>
      </c>
      <c r="AI14" s="119"/>
      <c r="AJ14" s="117" t="str">
        <f t="shared" si="9"/>
        <v>_</v>
      </c>
      <c r="AK14" s="120" t="str">
        <f t="shared" si="10"/>
        <v>_</v>
      </c>
      <c r="AL14" s="119"/>
      <c r="AM14" s="117">
        <f t="shared" si="11"/>
        <v>656</v>
      </c>
      <c r="AN14" s="120">
        <f t="shared" si="12"/>
        <v>0</v>
      </c>
      <c r="AO14" s="119"/>
      <c r="AS14" s="124"/>
    </row>
    <row r="15" spans="1:45">
      <c r="A15" s="7">
        <v>6</v>
      </c>
      <c r="B15" s="114" t="str">
        <f>VLOOKUP(A15,'Overzicht locaties'!C:D,2,0)</f>
        <v>ROC Marterstraat</v>
      </c>
      <c r="C15" s="95" t="s">
        <v>797</v>
      </c>
      <c r="D15" s="6" t="s">
        <v>197</v>
      </c>
      <c r="E15" s="6"/>
      <c r="F15" s="95" t="s">
        <v>326</v>
      </c>
      <c r="G15" s="95" t="s">
        <v>294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15</v>
      </c>
      <c r="N15" s="117">
        <f t="shared" si="13"/>
        <v>15</v>
      </c>
      <c r="O15" s="149">
        <f t="shared" si="14"/>
        <v>0</v>
      </c>
      <c r="P15" s="119"/>
      <c r="Q15" s="95" t="s">
        <v>87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>IF(H15="nio","_",(N15/Y15)*VLOOKUP(Q15,Aanpassing_frequenties,3,0))*VLOOKUP(Q15,Aanpassing_frequenties,4,0)</f>
        <v>30.75</v>
      </c>
      <c r="AB15" s="120">
        <f t="shared" si="4"/>
        <v>0</v>
      </c>
      <c r="AC15" s="119"/>
      <c r="AD15" s="117" t="str">
        <f t="shared" si="5"/>
        <v>_</v>
      </c>
      <c r="AE15" s="120" t="str">
        <f t="shared" si="6"/>
        <v>_</v>
      </c>
      <c r="AF15" s="119"/>
      <c r="AG15" s="117" t="str">
        <f t="shared" si="7"/>
        <v>_</v>
      </c>
      <c r="AH15" s="120" t="str">
        <f t="shared" si="8"/>
        <v>_</v>
      </c>
      <c r="AI15" s="119"/>
      <c r="AJ15" s="117" t="str">
        <f t="shared" si="9"/>
        <v>_</v>
      </c>
      <c r="AK15" s="120" t="str">
        <f t="shared" si="10"/>
        <v>_</v>
      </c>
      <c r="AL15" s="119"/>
      <c r="AM15" s="117">
        <f t="shared" si="11"/>
        <v>30.75</v>
      </c>
      <c r="AN15" s="120">
        <f t="shared" si="12"/>
        <v>0</v>
      </c>
      <c r="AO15" s="119"/>
      <c r="AS15" s="124"/>
    </row>
    <row r="16" spans="1:45">
      <c r="A16" s="7">
        <v>6</v>
      </c>
      <c r="B16" s="114" t="str">
        <f>VLOOKUP(A16,'Overzicht locaties'!C:D,2,0)</f>
        <v>ROC Marterstraat</v>
      </c>
      <c r="C16" s="95" t="s">
        <v>797</v>
      </c>
      <c r="D16" s="6" t="s">
        <v>198</v>
      </c>
      <c r="E16" s="6"/>
      <c r="F16" s="95" t="s">
        <v>326</v>
      </c>
      <c r="G16" s="95" t="s">
        <v>294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3"/>
        <v>15</v>
      </c>
      <c r="O16" s="149">
        <f t="shared" si="14"/>
        <v>0</v>
      </c>
      <c r="P16" s="119"/>
      <c r="Q16" s="95" t="s">
        <v>87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>IF(H16="nio","_",(N16/Y16)*VLOOKUP(Q16,Aanpassing_frequenties,3,0))*VLOOKUP(Q16,Aanpassing_frequenties,4,0)</f>
        <v>30.75</v>
      </c>
      <c r="AB16" s="120">
        <f t="shared" si="4"/>
        <v>0</v>
      </c>
      <c r="AC16" s="119"/>
      <c r="AD16" s="117" t="str">
        <f t="shared" si="5"/>
        <v>_</v>
      </c>
      <c r="AE16" s="120" t="str">
        <f t="shared" si="6"/>
        <v>_</v>
      </c>
      <c r="AF16" s="119"/>
      <c r="AG16" s="117" t="str">
        <f t="shared" si="7"/>
        <v>_</v>
      </c>
      <c r="AH16" s="120" t="str">
        <f t="shared" si="8"/>
        <v>_</v>
      </c>
      <c r="AI16" s="119"/>
      <c r="AJ16" s="117" t="str">
        <f t="shared" si="9"/>
        <v>_</v>
      </c>
      <c r="AK16" s="120" t="str">
        <f t="shared" si="10"/>
        <v>_</v>
      </c>
      <c r="AL16" s="119"/>
      <c r="AM16" s="117">
        <f t="shared" si="11"/>
        <v>30.75</v>
      </c>
      <c r="AN16" s="120">
        <f t="shared" si="12"/>
        <v>0</v>
      </c>
      <c r="AO16" s="119"/>
      <c r="AS16" s="124"/>
    </row>
    <row r="17" spans="1:45">
      <c r="A17" s="7">
        <v>6</v>
      </c>
      <c r="B17" s="114" t="str">
        <f>VLOOKUP(A17,'Overzicht locaties'!C:D,2,0)</f>
        <v>ROC Marterstraat</v>
      </c>
      <c r="C17" s="95" t="s">
        <v>797</v>
      </c>
      <c r="D17" s="6" t="s">
        <v>823</v>
      </c>
      <c r="E17" s="6"/>
      <c r="F17" s="95" t="s">
        <v>326</v>
      </c>
      <c r="G17" s="95" t="s">
        <v>294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3"/>
        <v>15</v>
      </c>
      <c r="O17" s="149">
        <f t="shared" si="14"/>
        <v>0</v>
      </c>
      <c r="P17" s="119"/>
      <c r="Q17" s="95" t="s">
        <v>87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>IF(H17="nio","_",(N17/Y17)*VLOOKUP(Q17,Aanpassing_frequenties,3,0))*VLOOKUP(Q17,Aanpassing_frequenties,4,0)</f>
        <v>30.75</v>
      </c>
      <c r="AB17" s="120">
        <f t="shared" si="4"/>
        <v>0</v>
      </c>
      <c r="AC17" s="119"/>
      <c r="AD17" s="117" t="str">
        <f t="shared" si="5"/>
        <v>_</v>
      </c>
      <c r="AE17" s="120" t="str">
        <f t="shared" si="6"/>
        <v>_</v>
      </c>
      <c r="AF17" s="119"/>
      <c r="AG17" s="117" t="str">
        <f t="shared" si="7"/>
        <v>_</v>
      </c>
      <c r="AH17" s="120" t="str">
        <f t="shared" si="8"/>
        <v>_</v>
      </c>
      <c r="AI17" s="119"/>
      <c r="AJ17" s="117" t="str">
        <f t="shared" si="9"/>
        <v>_</v>
      </c>
      <c r="AK17" s="120" t="str">
        <f t="shared" si="10"/>
        <v>_</v>
      </c>
      <c r="AL17" s="119"/>
      <c r="AM17" s="117">
        <f t="shared" si="11"/>
        <v>30.75</v>
      </c>
      <c r="AN17" s="120">
        <f t="shared" si="12"/>
        <v>0</v>
      </c>
      <c r="AO17" s="119"/>
      <c r="AS17" s="124"/>
    </row>
    <row r="18" spans="1:45">
      <c r="A18" s="7">
        <v>6</v>
      </c>
      <c r="B18" s="114" t="str">
        <f>VLOOKUP(A18,'Overzicht locaties'!C:D,2,0)</f>
        <v>ROC Marterstraat</v>
      </c>
      <c r="C18" s="95" t="s">
        <v>797</v>
      </c>
      <c r="D18" s="6" t="s">
        <v>824</v>
      </c>
      <c r="E18" s="6"/>
      <c r="F18" s="95" t="s">
        <v>804</v>
      </c>
      <c r="G18" s="95" t="s">
        <v>293</v>
      </c>
      <c r="H18" s="95">
        <v>3</v>
      </c>
      <c r="I18" s="115" t="str">
        <f t="shared" si="0"/>
        <v>Verkeersruimte / Garderobe / Wachtruimte</v>
      </c>
      <c r="J18" s="95" t="s">
        <v>297</v>
      </c>
      <c r="K18" s="116">
        <v>3</v>
      </c>
      <c r="L18" s="115" t="str">
        <f t="shared" si="1"/>
        <v>Harde vloer zonder polymeer beschermlaag, met behandeling</v>
      </c>
      <c r="M18" s="118">
        <v>10</v>
      </c>
      <c r="N18" s="117">
        <f t="shared" si="13"/>
        <v>10</v>
      </c>
      <c r="O18" s="149">
        <f t="shared" si="14"/>
        <v>0</v>
      </c>
      <c r="P18" s="119"/>
      <c r="Q18" s="95" t="s">
        <v>87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>IF(H18="nio","_",(N18/Y18)*VLOOKUP(Q18,Aanpassing_frequenties,3,0))*VLOOKUP(Q18,Aanpassing_frequenties,4,0)</f>
        <v>20.5</v>
      </c>
      <c r="AB18" s="120">
        <f t="shared" si="4"/>
        <v>0</v>
      </c>
      <c r="AC18" s="119"/>
      <c r="AD18" s="117" t="str">
        <f t="shared" si="5"/>
        <v>_</v>
      </c>
      <c r="AE18" s="120" t="str">
        <f t="shared" si="6"/>
        <v>_</v>
      </c>
      <c r="AF18" s="119"/>
      <c r="AG18" s="117" t="str">
        <f t="shared" si="7"/>
        <v>_</v>
      </c>
      <c r="AH18" s="120" t="str">
        <f t="shared" si="8"/>
        <v>_</v>
      </c>
      <c r="AI18" s="119"/>
      <c r="AJ18" s="117" t="str">
        <f t="shared" si="9"/>
        <v>_</v>
      </c>
      <c r="AK18" s="120" t="str">
        <f t="shared" si="10"/>
        <v>_</v>
      </c>
      <c r="AL18" s="119"/>
      <c r="AM18" s="117">
        <f t="shared" si="11"/>
        <v>20.5</v>
      </c>
      <c r="AN18" s="120">
        <f t="shared" si="12"/>
        <v>0</v>
      </c>
      <c r="AO18" s="119"/>
      <c r="AS18" s="124"/>
    </row>
    <row r="19" spans="1:45">
      <c r="A19" s="7">
        <v>6</v>
      </c>
      <c r="B19" s="114" t="str">
        <f>VLOOKUP(A19,'Overzicht locaties'!C:D,2,0)</f>
        <v>ROC Marterstraat</v>
      </c>
      <c r="C19" s="95" t="s">
        <v>797</v>
      </c>
      <c r="D19" s="6" t="s">
        <v>825</v>
      </c>
      <c r="E19" s="6"/>
      <c r="F19" s="95" t="s">
        <v>879</v>
      </c>
      <c r="G19" s="95" t="s">
        <v>294</v>
      </c>
      <c r="H19" s="95">
        <v>1</v>
      </c>
      <c r="I19" s="115" t="str">
        <f t="shared" si="0"/>
        <v xml:space="preserve">Kantoorruimte / vergaderruimte </v>
      </c>
      <c r="J19" s="95" t="s">
        <v>6</v>
      </c>
      <c r="K19" s="116">
        <v>4</v>
      </c>
      <c r="L19" s="115" t="str">
        <f t="shared" si="1"/>
        <v>Tapijt</v>
      </c>
      <c r="M19" s="118">
        <v>48</v>
      </c>
      <c r="N19" s="117">
        <f t="shared" si="13"/>
        <v>48</v>
      </c>
      <c r="O19" s="149">
        <f t="shared" si="14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Bureau</v>
      </c>
      <c r="W19" s="114" t="str">
        <f t="shared" si="3"/>
        <v>AQL 7%</v>
      </c>
      <c r="X19" s="119"/>
      <c r="Y19" s="101">
        <v>100</v>
      </c>
      <c r="Z19" s="119"/>
      <c r="AA19" s="117">
        <f>IF(H19="nio","_",(N19/Y19)*VLOOKUP(Q19,Aanpassing_frequenties,3,0))*VLOOKUP(Q19,Aanpassing_frequenties,4,0)</f>
        <v>98.399999999999991</v>
      </c>
      <c r="AB19" s="120">
        <f t="shared" si="4"/>
        <v>0</v>
      </c>
      <c r="AC19" s="119"/>
      <c r="AD19" s="117" t="str">
        <f t="shared" si="5"/>
        <v>_</v>
      </c>
      <c r="AE19" s="120" t="str">
        <f t="shared" si="6"/>
        <v>_</v>
      </c>
      <c r="AF19" s="119"/>
      <c r="AG19" s="117" t="str">
        <f t="shared" si="7"/>
        <v>_</v>
      </c>
      <c r="AH19" s="120" t="str">
        <f t="shared" si="8"/>
        <v>_</v>
      </c>
      <c r="AI19" s="119"/>
      <c r="AJ19" s="117" t="str">
        <f t="shared" si="9"/>
        <v>_</v>
      </c>
      <c r="AK19" s="120" t="str">
        <f t="shared" si="10"/>
        <v>_</v>
      </c>
      <c r="AL19" s="119"/>
      <c r="AM19" s="117">
        <f t="shared" si="11"/>
        <v>98.399999999999991</v>
      </c>
      <c r="AN19" s="120">
        <f t="shared" si="12"/>
        <v>0</v>
      </c>
      <c r="AO19" s="119"/>
      <c r="AS19" s="124"/>
    </row>
    <row r="20" spans="1:45">
      <c r="A20" s="7">
        <v>6</v>
      </c>
      <c r="B20" s="114" t="str">
        <f>VLOOKUP(A20,'Overzicht locaties'!C:D,2,0)</f>
        <v>ROC Marterstraat</v>
      </c>
      <c r="C20" s="95" t="s">
        <v>797</v>
      </c>
      <c r="D20" s="6" t="s">
        <v>826</v>
      </c>
      <c r="E20" s="6"/>
      <c r="F20" s="95" t="s">
        <v>136</v>
      </c>
      <c r="G20" s="95" t="s">
        <v>293</v>
      </c>
      <c r="H20" s="95">
        <v>3</v>
      </c>
      <c r="I20" s="115" t="str">
        <f t="shared" si="0"/>
        <v>Verkeersruimte / Garderobe / Wachtruimte</v>
      </c>
      <c r="J20" s="95" t="s">
        <v>6</v>
      </c>
      <c r="K20" s="116">
        <v>4</v>
      </c>
      <c r="L20" s="115" t="str">
        <f t="shared" si="1"/>
        <v>Tapijt</v>
      </c>
      <c r="M20" s="118">
        <v>28</v>
      </c>
      <c r="N20" s="117">
        <f t="shared" si="13"/>
        <v>28</v>
      </c>
      <c r="O20" s="149">
        <f t="shared" si="14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>IF(H20="nio","_",(N20/Y20)*VLOOKUP(Q20,Aanpassing_frequenties,3,0))*VLOOKUP(Q20,Aanpassing_frequenties,4,0)</f>
        <v>57.400000000000006</v>
      </c>
      <c r="AB20" s="120">
        <f t="shared" si="4"/>
        <v>0</v>
      </c>
      <c r="AC20" s="119"/>
      <c r="AD20" s="117" t="str">
        <f t="shared" si="5"/>
        <v>_</v>
      </c>
      <c r="AE20" s="120" t="str">
        <f t="shared" si="6"/>
        <v>_</v>
      </c>
      <c r="AF20" s="119"/>
      <c r="AG20" s="117" t="str">
        <f t="shared" si="7"/>
        <v>_</v>
      </c>
      <c r="AH20" s="120" t="str">
        <f t="shared" si="8"/>
        <v>_</v>
      </c>
      <c r="AI20" s="119"/>
      <c r="AJ20" s="117" t="str">
        <f t="shared" si="9"/>
        <v>_</v>
      </c>
      <c r="AK20" s="120" t="str">
        <f t="shared" si="10"/>
        <v>_</v>
      </c>
      <c r="AL20" s="119"/>
      <c r="AM20" s="117">
        <f t="shared" si="11"/>
        <v>57.400000000000006</v>
      </c>
      <c r="AN20" s="120">
        <f t="shared" si="12"/>
        <v>0</v>
      </c>
      <c r="AO20" s="119"/>
      <c r="AS20" s="124"/>
    </row>
    <row r="21" spans="1:45">
      <c r="A21" s="7">
        <v>6</v>
      </c>
      <c r="B21" s="114" t="str">
        <f>VLOOKUP(A21,'Overzicht locaties'!C:D,2,0)</f>
        <v>ROC Marterstraat</v>
      </c>
      <c r="C21" s="95" t="s">
        <v>797</v>
      </c>
      <c r="D21" s="6" t="s">
        <v>827</v>
      </c>
      <c r="E21" s="6"/>
      <c r="F21" s="95" t="s">
        <v>136</v>
      </c>
      <c r="G21" s="95" t="s">
        <v>293</v>
      </c>
      <c r="H21" s="95">
        <v>3</v>
      </c>
      <c r="I21" s="115" t="str">
        <f t="shared" si="0"/>
        <v>Verkeersruimte / Garderobe / Wachtruimte</v>
      </c>
      <c r="J21" s="95" t="s">
        <v>923</v>
      </c>
      <c r="K21" s="116">
        <v>2</v>
      </c>
      <c r="L21" s="115" t="str">
        <f t="shared" si="1"/>
        <v>Harde vloeren zonder extra behandeling</v>
      </c>
      <c r="M21" s="118">
        <v>22.6</v>
      </c>
      <c r="N21" s="117">
        <f t="shared" si="13"/>
        <v>22.6</v>
      </c>
      <c r="O21" s="149">
        <f t="shared" si="14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>IF(H21="nio","_",(N21/Y21)*VLOOKUP(Q21,Aanpassing_frequenties,3,0))*VLOOKUP(Q21,Aanpassing_frequenties,4,0)</f>
        <v>46.33</v>
      </c>
      <c r="AB21" s="120">
        <f t="shared" si="4"/>
        <v>0</v>
      </c>
      <c r="AC21" s="119"/>
      <c r="AD21" s="117" t="str">
        <f t="shared" si="5"/>
        <v>_</v>
      </c>
      <c r="AE21" s="120" t="str">
        <f t="shared" si="6"/>
        <v>_</v>
      </c>
      <c r="AF21" s="119"/>
      <c r="AG21" s="117" t="str">
        <f t="shared" si="7"/>
        <v>_</v>
      </c>
      <c r="AH21" s="120" t="str">
        <f t="shared" si="8"/>
        <v>_</v>
      </c>
      <c r="AI21" s="119"/>
      <c r="AJ21" s="117" t="str">
        <f t="shared" si="9"/>
        <v>_</v>
      </c>
      <c r="AK21" s="120" t="str">
        <f t="shared" si="10"/>
        <v>_</v>
      </c>
      <c r="AL21" s="119"/>
      <c r="AM21" s="117">
        <f t="shared" si="11"/>
        <v>46.33</v>
      </c>
      <c r="AN21" s="120">
        <f t="shared" si="12"/>
        <v>0</v>
      </c>
      <c r="AO21" s="119"/>
      <c r="AS21" s="124"/>
    </row>
    <row r="22" spans="1:45">
      <c r="A22" s="7">
        <v>6</v>
      </c>
      <c r="B22" s="114" t="str">
        <f>VLOOKUP(A22,'Overzicht locaties'!C:D,2,0)</f>
        <v>ROC Marterstraat</v>
      </c>
      <c r="C22" s="95" t="s">
        <v>797</v>
      </c>
      <c r="D22" s="6" t="s">
        <v>828</v>
      </c>
      <c r="E22" s="6"/>
      <c r="F22" s="95" t="s">
        <v>155</v>
      </c>
      <c r="G22" s="95" t="s">
        <v>293</v>
      </c>
      <c r="H22" s="95">
        <v>4</v>
      </c>
      <c r="I22" s="115" t="str">
        <f t="shared" si="0"/>
        <v>Kleedruimte/ douche</v>
      </c>
      <c r="J22" s="95" t="s">
        <v>812</v>
      </c>
      <c r="K22" s="116">
        <v>3</v>
      </c>
      <c r="L22" s="115" t="str">
        <f t="shared" si="1"/>
        <v>Harde vloer zonder polymeer beschermlaag, met behandeling</v>
      </c>
      <c r="M22" s="118">
        <v>26</v>
      </c>
      <c r="N22" s="117">
        <f t="shared" si="13"/>
        <v>26</v>
      </c>
      <c r="O22" s="149">
        <f t="shared" si="14"/>
        <v>0</v>
      </c>
      <c r="P22" s="119"/>
      <c r="Q22" s="95" t="s">
        <v>87</v>
      </c>
      <c r="R22" s="95"/>
      <c r="S22" s="95"/>
      <c r="T22" s="95"/>
      <c r="U22" s="119"/>
      <c r="V22" s="114" t="str">
        <f t="shared" si="2"/>
        <v>Sanitair</v>
      </c>
      <c r="W22" s="114" t="str">
        <f t="shared" si="3"/>
        <v>AQL 4%</v>
      </c>
      <c r="X22" s="119"/>
      <c r="Y22" s="101">
        <v>100</v>
      </c>
      <c r="Z22" s="119"/>
      <c r="AA22" s="117">
        <f>IF(H22="nio","_",(N22/Y22)*VLOOKUP(Q22,Aanpassing_frequenties,3,0))*VLOOKUP(Q22,Aanpassing_frequenties,4,0)</f>
        <v>53.300000000000004</v>
      </c>
      <c r="AB22" s="120">
        <f t="shared" si="4"/>
        <v>0</v>
      </c>
      <c r="AC22" s="119"/>
      <c r="AD22" s="117" t="str">
        <f t="shared" si="5"/>
        <v>_</v>
      </c>
      <c r="AE22" s="120" t="str">
        <f t="shared" si="6"/>
        <v>_</v>
      </c>
      <c r="AF22" s="119"/>
      <c r="AG22" s="117" t="str">
        <f t="shared" si="7"/>
        <v>_</v>
      </c>
      <c r="AH22" s="120" t="str">
        <f t="shared" si="8"/>
        <v>_</v>
      </c>
      <c r="AI22" s="119"/>
      <c r="AJ22" s="117" t="str">
        <f t="shared" si="9"/>
        <v>_</v>
      </c>
      <c r="AK22" s="120" t="str">
        <f t="shared" si="10"/>
        <v>_</v>
      </c>
      <c r="AL22" s="119"/>
      <c r="AM22" s="117">
        <f t="shared" si="11"/>
        <v>53.300000000000004</v>
      </c>
      <c r="AN22" s="120">
        <f t="shared" si="12"/>
        <v>0</v>
      </c>
      <c r="AO22" s="119"/>
      <c r="AS22" s="124"/>
    </row>
    <row r="23" spans="1:45">
      <c r="A23" s="7">
        <v>6</v>
      </c>
      <c r="B23" s="114" t="str">
        <f>VLOOKUP(A23,'Overzicht locaties'!C:D,2,0)</f>
        <v>ROC Marterstraat</v>
      </c>
      <c r="C23" s="95" t="s">
        <v>797</v>
      </c>
      <c r="D23" s="6" t="s">
        <v>829</v>
      </c>
      <c r="E23" s="6"/>
      <c r="F23" s="95" t="s">
        <v>880</v>
      </c>
      <c r="G23" s="95" t="s">
        <v>293</v>
      </c>
      <c r="H23" s="95">
        <v>4</v>
      </c>
      <c r="I23" s="115" t="str">
        <f t="shared" si="0"/>
        <v>Kleedruimte/ douche</v>
      </c>
      <c r="J23" s="95" t="s">
        <v>812</v>
      </c>
      <c r="K23" s="116">
        <v>3</v>
      </c>
      <c r="L23" s="115" t="str">
        <f t="shared" si="1"/>
        <v>Harde vloer zonder polymeer beschermlaag, met behandeling</v>
      </c>
      <c r="M23" s="118">
        <v>12</v>
      </c>
      <c r="N23" s="117">
        <f t="shared" si="13"/>
        <v>12</v>
      </c>
      <c r="O23" s="149">
        <f t="shared" si="14"/>
        <v>0</v>
      </c>
      <c r="P23" s="119"/>
      <c r="Q23" s="95" t="s">
        <v>87</v>
      </c>
      <c r="R23" s="95"/>
      <c r="S23" s="95"/>
      <c r="T23" s="95"/>
      <c r="U23" s="119"/>
      <c r="V23" s="114" t="str">
        <f t="shared" si="2"/>
        <v>Sanitair</v>
      </c>
      <c r="W23" s="114" t="str">
        <f t="shared" si="3"/>
        <v>AQL 4%</v>
      </c>
      <c r="X23" s="119"/>
      <c r="Y23" s="101">
        <v>100</v>
      </c>
      <c r="Z23" s="119"/>
      <c r="AA23" s="117">
        <f>IF(H23="nio","_",(N23/Y23)*VLOOKUP(Q23,Aanpassing_frequenties,3,0))*VLOOKUP(Q23,Aanpassing_frequenties,4,0)</f>
        <v>24.599999999999998</v>
      </c>
      <c r="AB23" s="120">
        <f t="shared" si="4"/>
        <v>0</v>
      </c>
      <c r="AC23" s="119"/>
      <c r="AD23" s="117" t="str">
        <f t="shared" si="5"/>
        <v>_</v>
      </c>
      <c r="AE23" s="120" t="str">
        <f t="shared" si="6"/>
        <v>_</v>
      </c>
      <c r="AF23" s="119"/>
      <c r="AG23" s="117" t="str">
        <f t="shared" si="7"/>
        <v>_</v>
      </c>
      <c r="AH23" s="120" t="str">
        <f t="shared" si="8"/>
        <v>_</v>
      </c>
      <c r="AI23" s="119"/>
      <c r="AJ23" s="117" t="str">
        <f t="shared" si="9"/>
        <v>_</v>
      </c>
      <c r="AK23" s="120" t="str">
        <f t="shared" si="10"/>
        <v>_</v>
      </c>
      <c r="AL23" s="119"/>
      <c r="AM23" s="117">
        <f t="shared" si="11"/>
        <v>24.599999999999998</v>
      </c>
      <c r="AN23" s="120">
        <f t="shared" si="12"/>
        <v>0</v>
      </c>
      <c r="AO23" s="119"/>
      <c r="AS23" s="124"/>
    </row>
    <row r="24" spans="1:45">
      <c r="A24" s="7">
        <v>6</v>
      </c>
      <c r="B24" s="114" t="str">
        <f>VLOOKUP(A24,'Overzicht locaties'!C:D,2,0)</f>
        <v>ROC Marterstraat</v>
      </c>
      <c r="C24" s="95" t="s">
        <v>797</v>
      </c>
      <c r="D24" s="6" t="s">
        <v>247</v>
      </c>
      <c r="E24" s="6"/>
      <c r="F24" s="95" t="s">
        <v>881</v>
      </c>
      <c r="G24" s="95" t="s">
        <v>293</v>
      </c>
      <c r="H24" s="95">
        <v>4</v>
      </c>
      <c r="I24" s="115" t="str">
        <f t="shared" si="0"/>
        <v>Kleedruimte/ douche</v>
      </c>
      <c r="J24" s="95" t="s">
        <v>6</v>
      </c>
      <c r="K24" s="116">
        <v>4</v>
      </c>
      <c r="L24" s="115" t="str">
        <f t="shared" si="1"/>
        <v>Tapijt</v>
      </c>
      <c r="M24" s="118">
        <v>12.6</v>
      </c>
      <c r="N24" s="117">
        <f t="shared" si="13"/>
        <v>12.6</v>
      </c>
      <c r="O24" s="149">
        <f t="shared" si="14"/>
        <v>0</v>
      </c>
      <c r="P24" s="119"/>
      <c r="Q24" s="95" t="s">
        <v>87</v>
      </c>
      <c r="R24" s="95"/>
      <c r="S24" s="95"/>
      <c r="T24" s="95"/>
      <c r="U24" s="119"/>
      <c r="V24" s="114" t="str">
        <f t="shared" si="2"/>
        <v>Sanitair</v>
      </c>
      <c r="W24" s="114" t="str">
        <f t="shared" si="3"/>
        <v>AQL 4%</v>
      </c>
      <c r="X24" s="119"/>
      <c r="Y24" s="101">
        <v>100</v>
      </c>
      <c r="Z24" s="119"/>
      <c r="AA24" s="117">
        <f>IF(H24="nio","_",(N24/Y24)*VLOOKUP(Q24,Aanpassing_frequenties,3,0))*VLOOKUP(Q24,Aanpassing_frequenties,4,0)</f>
        <v>25.830000000000002</v>
      </c>
      <c r="AB24" s="120">
        <f t="shared" si="4"/>
        <v>0</v>
      </c>
      <c r="AC24" s="119"/>
      <c r="AD24" s="117" t="str">
        <f t="shared" si="5"/>
        <v>_</v>
      </c>
      <c r="AE24" s="120" t="str">
        <f t="shared" si="6"/>
        <v>_</v>
      </c>
      <c r="AF24" s="119"/>
      <c r="AG24" s="117" t="str">
        <f t="shared" si="7"/>
        <v>_</v>
      </c>
      <c r="AH24" s="120" t="str">
        <f t="shared" si="8"/>
        <v>_</v>
      </c>
      <c r="AI24" s="119"/>
      <c r="AJ24" s="117" t="str">
        <f t="shared" si="9"/>
        <v>_</v>
      </c>
      <c r="AK24" s="120" t="str">
        <f t="shared" si="10"/>
        <v>_</v>
      </c>
      <c r="AL24" s="119"/>
      <c r="AM24" s="117">
        <f t="shared" si="11"/>
        <v>25.830000000000002</v>
      </c>
      <c r="AN24" s="120">
        <f t="shared" si="12"/>
        <v>0</v>
      </c>
      <c r="AO24" s="119"/>
      <c r="AS24" s="124"/>
    </row>
    <row r="25" spans="1:45">
      <c r="A25" s="7">
        <v>6</v>
      </c>
      <c r="B25" s="114" t="str">
        <f>VLOOKUP(A25,'Overzicht locaties'!C:D,2,0)</f>
        <v>ROC Marterstraat</v>
      </c>
      <c r="C25" s="95" t="s">
        <v>797</v>
      </c>
      <c r="D25" s="6" t="s">
        <v>830</v>
      </c>
      <c r="E25" s="6"/>
      <c r="F25" s="95" t="s">
        <v>155</v>
      </c>
      <c r="G25" s="95" t="s">
        <v>293</v>
      </c>
      <c r="H25" s="95">
        <v>4</v>
      </c>
      <c r="I25" s="115" t="str">
        <f t="shared" si="0"/>
        <v>Kleedruimte/ douche</v>
      </c>
      <c r="J25" s="95" t="s">
        <v>812</v>
      </c>
      <c r="K25" s="116">
        <v>3</v>
      </c>
      <c r="L25" s="115" t="str">
        <f t="shared" si="1"/>
        <v>Harde vloer zonder polymeer beschermlaag, met behandeling</v>
      </c>
      <c r="M25" s="118">
        <v>45.6</v>
      </c>
      <c r="N25" s="117">
        <f t="shared" si="13"/>
        <v>45.6</v>
      </c>
      <c r="O25" s="149">
        <f t="shared" si="14"/>
        <v>0</v>
      </c>
      <c r="P25" s="119"/>
      <c r="Q25" s="95" t="s">
        <v>87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>IF(H25="nio","_",(N25/Y25)*VLOOKUP(Q25,Aanpassing_frequenties,3,0))*VLOOKUP(Q25,Aanpassing_frequenties,4,0)</f>
        <v>93.48</v>
      </c>
      <c r="AB25" s="120">
        <f t="shared" si="4"/>
        <v>0</v>
      </c>
      <c r="AC25" s="119"/>
      <c r="AD25" s="117" t="str">
        <f t="shared" si="5"/>
        <v>_</v>
      </c>
      <c r="AE25" s="120" t="str">
        <f t="shared" si="6"/>
        <v>_</v>
      </c>
      <c r="AF25" s="119"/>
      <c r="AG25" s="117" t="str">
        <f t="shared" si="7"/>
        <v>_</v>
      </c>
      <c r="AH25" s="120" t="str">
        <f t="shared" si="8"/>
        <v>_</v>
      </c>
      <c r="AI25" s="119"/>
      <c r="AJ25" s="117" t="str">
        <f t="shared" si="9"/>
        <v>_</v>
      </c>
      <c r="AK25" s="120" t="str">
        <f t="shared" si="10"/>
        <v>_</v>
      </c>
      <c r="AL25" s="119"/>
      <c r="AM25" s="117">
        <f t="shared" si="11"/>
        <v>93.48</v>
      </c>
      <c r="AN25" s="120">
        <f t="shared" si="12"/>
        <v>0</v>
      </c>
      <c r="AO25" s="119"/>
      <c r="AS25" s="124"/>
    </row>
    <row r="26" spans="1:45">
      <c r="A26" s="7">
        <v>6</v>
      </c>
      <c r="B26" s="114" t="str">
        <f>VLOOKUP(A26,'Overzicht locaties'!C:D,2,0)</f>
        <v>ROC Marterstraat</v>
      </c>
      <c r="C26" s="95" t="s">
        <v>797</v>
      </c>
      <c r="D26" s="6" t="s">
        <v>831</v>
      </c>
      <c r="E26" s="6"/>
      <c r="F26" s="95" t="s">
        <v>880</v>
      </c>
      <c r="G26" s="95" t="s">
        <v>293</v>
      </c>
      <c r="H26" s="95">
        <v>4</v>
      </c>
      <c r="I26" s="115" t="str">
        <f t="shared" si="0"/>
        <v>Kleedruimte/ douche</v>
      </c>
      <c r="J26" s="95" t="s">
        <v>812</v>
      </c>
      <c r="K26" s="116">
        <v>3</v>
      </c>
      <c r="L26" s="115" t="str">
        <f t="shared" si="1"/>
        <v>Harde vloer zonder polymeer beschermlaag, met behandeling</v>
      </c>
      <c r="M26" s="118">
        <v>36</v>
      </c>
      <c r="N26" s="117">
        <f t="shared" si="13"/>
        <v>36</v>
      </c>
      <c r="O26" s="149">
        <f t="shared" si="14"/>
        <v>0</v>
      </c>
      <c r="P26" s="119"/>
      <c r="Q26" s="95" t="s">
        <v>87</v>
      </c>
      <c r="R26" s="95"/>
      <c r="S26" s="95"/>
      <c r="T26" s="95"/>
      <c r="U26" s="119"/>
      <c r="V26" s="114" t="str">
        <f t="shared" si="2"/>
        <v>Sanitair</v>
      </c>
      <c r="W26" s="114" t="str">
        <f t="shared" si="3"/>
        <v>AQL 4%</v>
      </c>
      <c r="X26" s="119"/>
      <c r="Y26" s="101">
        <v>100</v>
      </c>
      <c r="Z26" s="119"/>
      <c r="AA26" s="117">
        <f>IF(H26="nio","_",(N26/Y26)*VLOOKUP(Q26,Aanpassing_frequenties,3,0))*VLOOKUP(Q26,Aanpassing_frequenties,4,0)</f>
        <v>73.8</v>
      </c>
      <c r="AB26" s="120">
        <f t="shared" si="4"/>
        <v>0</v>
      </c>
      <c r="AC26" s="119"/>
      <c r="AD26" s="117" t="str">
        <f t="shared" si="5"/>
        <v>_</v>
      </c>
      <c r="AE26" s="120" t="str">
        <f t="shared" si="6"/>
        <v>_</v>
      </c>
      <c r="AF26" s="119"/>
      <c r="AG26" s="117" t="str">
        <f t="shared" si="7"/>
        <v>_</v>
      </c>
      <c r="AH26" s="120" t="str">
        <f t="shared" si="8"/>
        <v>_</v>
      </c>
      <c r="AI26" s="119"/>
      <c r="AJ26" s="117" t="str">
        <f t="shared" si="9"/>
        <v>_</v>
      </c>
      <c r="AK26" s="120" t="str">
        <f t="shared" si="10"/>
        <v>_</v>
      </c>
      <c r="AL26" s="119"/>
      <c r="AM26" s="117">
        <f t="shared" si="11"/>
        <v>73.8</v>
      </c>
      <c r="AN26" s="120">
        <f t="shared" si="12"/>
        <v>0</v>
      </c>
      <c r="AO26" s="119"/>
      <c r="AS26" s="124"/>
    </row>
    <row r="27" spans="1:45">
      <c r="A27" s="7">
        <v>6</v>
      </c>
      <c r="B27" s="114" t="str">
        <f>VLOOKUP(A27,'Overzicht locaties'!C:D,2,0)</f>
        <v>ROC Marterstraat</v>
      </c>
      <c r="C27" s="95" t="s">
        <v>797</v>
      </c>
      <c r="D27" s="6" t="s">
        <v>832</v>
      </c>
      <c r="E27" s="6"/>
      <c r="F27" s="95" t="s">
        <v>882</v>
      </c>
      <c r="G27" s="95" t="s">
        <v>293</v>
      </c>
      <c r="H27" s="95">
        <v>7</v>
      </c>
      <c r="I27" s="115" t="str">
        <f t="shared" si="0"/>
        <v>Leslokalen praktijk</v>
      </c>
      <c r="J27" s="95" t="s">
        <v>924</v>
      </c>
      <c r="K27" s="116">
        <v>2</v>
      </c>
      <c r="L27" s="115" t="str">
        <f t="shared" si="1"/>
        <v>Harde vloeren zonder extra behandeling</v>
      </c>
      <c r="M27" s="118">
        <v>264</v>
      </c>
      <c r="N27" s="117">
        <f t="shared" si="13"/>
        <v>264</v>
      </c>
      <c r="O27" s="149">
        <f t="shared" si="14"/>
        <v>0</v>
      </c>
      <c r="P27" s="119"/>
      <c r="Q27" s="95" t="s">
        <v>87</v>
      </c>
      <c r="R27" s="95"/>
      <c r="S27" s="95"/>
      <c r="T27" s="95"/>
      <c r="U27" s="119"/>
      <c r="V27" s="114" t="str">
        <f t="shared" si="2"/>
        <v>Les</v>
      </c>
      <c r="W27" s="114" t="str">
        <f t="shared" si="3"/>
        <v>AQL 7%</v>
      </c>
      <c r="X27" s="119"/>
      <c r="Y27" s="101">
        <v>100</v>
      </c>
      <c r="Z27" s="119"/>
      <c r="AA27" s="117">
        <f>IF(H27="nio","_",(N27/Y27)*VLOOKUP(Q27,Aanpassing_frequenties,3,0))*VLOOKUP(Q27,Aanpassing_frequenties,4,0)</f>
        <v>541.20000000000005</v>
      </c>
      <c r="AB27" s="120">
        <f t="shared" si="4"/>
        <v>0</v>
      </c>
      <c r="AC27" s="119"/>
      <c r="AD27" s="117" t="str">
        <f t="shared" si="5"/>
        <v>_</v>
      </c>
      <c r="AE27" s="120" t="str">
        <f t="shared" si="6"/>
        <v>_</v>
      </c>
      <c r="AF27" s="119"/>
      <c r="AG27" s="117" t="str">
        <f t="shared" si="7"/>
        <v>_</v>
      </c>
      <c r="AH27" s="120" t="str">
        <f t="shared" si="8"/>
        <v>_</v>
      </c>
      <c r="AI27" s="119"/>
      <c r="AJ27" s="117" t="str">
        <f t="shared" si="9"/>
        <v>_</v>
      </c>
      <c r="AK27" s="120" t="str">
        <f t="shared" si="10"/>
        <v>_</v>
      </c>
      <c r="AL27" s="119"/>
      <c r="AM27" s="117">
        <f t="shared" si="11"/>
        <v>541.20000000000005</v>
      </c>
      <c r="AN27" s="120">
        <f t="shared" si="12"/>
        <v>0</v>
      </c>
      <c r="AO27" s="119"/>
      <c r="AS27" s="124"/>
    </row>
    <row r="28" spans="1:45">
      <c r="A28" s="7">
        <v>6</v>
      </c>
      <c r="B28" s="114" t="str">
        <f>VLOOKUP(A28,'Overzicht locaties'!C:D,2,0)</f>
        <v>ROC Marterstraat</v>
      </c>
      <c r="C28" s="95" t="s">
        <v>797</v>
      </c>
      <c r="D28" s="6" t="s">
        <v>833</v>
      </c>
      <c r="E28" s="6"/>
      <c r="F28" s="95" t="s">
        <v>186</v>
      </c>
      <c r="G28" s="95" t="s">
        <v>294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10</v>
      </c>
      <c r="N28" s="117">
        <f t="shared" si="13"/>
        <v>10</v>
      </c>
      <c r="O28" s="149">
        <f t="shared" si="14"/>
        <v>0</v>
      </c>
      <c r="P28" s="119"/>
      <c r="Q28" s="95" t="s">
        <v>87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>IF(H28="nio","_",(N28/Y28)*VLOOKUP(Q28,Aanpassing_frequenties,3,0))*VLOOKUP(Q28,Aanpassing_frequenties,4,0)</f>
        <v>20.5</v>
      </c>
      <c r="AB28" s="120">
        <f t="shared" si="4"/>
        <v>0</v>
      </c>
      <c r="AC28" s="119"/>
      <c r="AD28" s="117" t="str">
        <f t="shared" si="5"/>
        <v>_</v>
      </c>
      <c r="AE28" s="120" t="str">
        <f t="shared" si="6"/>
        <v>_</v>
      </c>
      <c r="AF28" s="119"/>
      <c r="AG28" s="117" t="str">
        <f t="shared" si="7"/>
        <v>_</v>
      </c>
      <c r="AH28" s="120" t="str">
        <f t="shared" si="8"/>
        <v>_</v>
      </c>
      <c r="AI28" s="119"/>
      <c r="AJ28" s="117" t="str">
        <f t="shared" si="9"/>
        <v>_</v>
      </c>
      <c r="AK28" s="120" t="str">
        <f t="shared" si="10"/>
        <v>_</v>
      </c>
      <c r="AL28" s="119"/>
      <c r="AM28" s="117">
        <f t="shared" si="11"/>
        <v>20.5</v>
      </c>
      <c r="AN28" s="120">
        <f t="shared" si="12"/>
        <v>0</v>
      </c>
      <c r="AO28" s="119"/>
      <c r="AS28" s="124"/>
    </row>
    <row r="29" spans="1:45">
      <c r="A29" s="7">
        <v>6</v>
      </c>
      <c r="B29" s="114" t="str">
        <f>VLOOKUP(A29,'Overzicht locaties'!C:D,2,0)</f>
        <v>ROC Marterstraat</v>
      </c>
      <c r="C29" s="95" t="s">
        <v>797</v>
      </c>
      <c r="D29" s="6" t="s">
        <v>834</v>
      </c>
      <c r="E29" s="6"/>
      <c r="F29" s="95" t="s">
        <v>883</v>
      </c>
      <c r="G29" s="95" t="s">
        <v>294</v>
      </c>
      <c r="H29" s="95">
        <v>1</v>
      </c>
      <c r="I29" s="115" t="str">
        <f t="shared" si="0"/>
        <v xml:space="preserve">Kantoorruimte / vergaderruimte 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14</v>
      </c>
      <c r="N29" s="117">
        <f t="shared" si="13"/>
        <v>14</v>
      </c>
      <c r="O29" s="149">
        <f t="shared" si="14"/>
        <v>0</v>
      </c>
      <c r="P29" s="119"/>
      <c r="Q29" s="95" t="s">
        <v>87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>IF(H29="nio","_",(N29/Y29)*VLOOKUP(Q29,Aanpassing_frequenties,3,0))*VLOOKUP(Q29,Aanpassing_frequenties,4,0)</f>
        <v>28.700000000000003</v>
      </c>
      <c r="AB29" s="120">
        <f t="shared" si="4"/>
        <v>0</v>
      </c>
      <c r="AC29" s="119"/>
      <c r="AD29" s="117" t="str">
        <f t="shared" si="5"/>
        <v>_</v>
      </c>
      <c r="AE29" s="120" t="str">
        <f t="shared" si="6"/>
        <v>_</v>
      </c>
      <c r="AF29" s="119"/>
      <c r="AG29" s="117" t="str">
        <f t="shared" si="7"/>
        <v>_</v>
      </c>
      <c r="AH29" s="120" t="str">
        <f t="shared" si="8"/>
        <v>_</v>
      </c>
      <c r="AI29" s="119"/>
      <c r="AJ29" s="117" t="str">
        <f t="shared" si="9"/>
        <v>_</v>
      </c>
      <c r="AK29" s="120" t="str">
        <f t="shared" si="10"/>
        <v>_</v>
      </c>
      <c r="AL29" s="119"/>
      <c r="AM29" s="117">
        <f t="shared" si="11"/>
        <v>28.700000000000003</v>
      </c>
      <c r="AN29" s="120">
        <f t="shared" si="12"/>
        <v>0</v>
      </c>
      <c r="AO29" s="119"/>
      <c r="AS29" s="124"/>
    </row>
    <row r="30" spans="1:45">
      <c r="A30" s="7">
        <v>6</v>
      </c>
      <c r="B30" s="114" t="str">
        <f>VLOOKUP(A30,'Overzicht locaties'!C:D,2,0)</f>
        <v>ROC Marterstraat</v>
      </c>
      <c r="C30" s="95" t="s">
        <v>797</v>
      </c>
      <c r="D30" s="6" t="s">
        <v>835</v>
      </c>
      <c r="E30" s="6"/>
      <c r="F30" s="95" t="s">
        <v>884</v>
      </c>
      <c r="G30" s="95" t="s">
        <v>293</v>
      </c>
      <c r="H30" s="95">
        <v>3</v>
      </c>
      <c r="I30" s="115" t="str">
        <f t="shared" si="0"/>
        <v>Verkeersruimte / Garderobe / Wachtruimte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2</v>
      </c>
      <c r="N30" s="117">
        <f t="shared" si="13"/>
        <v>2</v>
      </c>
      <c r="O30" s="149">
        <f t="shared" si="14"/>
        <v>0</v>
      </c>
      <c r="P30" s="119"/>
      <c r="Q30" s="95" t="s">
        <v>87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>IF(H30="nio","_",(N30/Y30)*VLOOKUP(Q30,Aanpassing_frequenties,3,0))*VLOOKUP(Q30,Aanpassing_frequenties,4,0)</f>
        <v>4.0999999999999996</v>
      </c>
      <c r="AB30" s="120">
        <f t="shared" si="4"/>
        <v>0</v>
      </c>
      <c r="AC30" s="119"/>
      <c r="AD30" s="117" t="str">
        <f t="shared" si="5"/>
        <v>_</v>
      </c>
      <c r="AE30" s="120" t="str">
        <f t="shared" si="6"/>
        <v>_</v>
      </c>
      <c r="AF30" s="119"/>
      <c r="AG30" s="117" t="str">
        <f t="shared" si="7"/>
        <v>_</v>
      </c>
      <c r="AH30" s="120" t="str">
        <f t="shared" si="8"/>
        <v>_</v>
      </c>
      <c r="AI30" s="119"/>
      <c r="AJ30" s="117" t="str">
        <f t="shared" si="9"/>
        <v>_</v>
      </c>
      <c r="AK30" s="120" t="str">
        <f t="shared" si="10"/>
        <v>_</v>
      </c>
      <c r="AL30" s="119"/>
      <c r="AM30" s="117">
        <f t="shared" si="11"/>
        <v>4.0999999999999996</v>
      </c>
      <c r="AN30" s="120">
        <f t="shared" si="12"/>
        <v>0</v>
      </c>
      <c r="AO30" s="119"/>
      <c r="AS30" s="124"/>
    </row>
    <row r="31" spans="1:45">
      <c r="A31" s="7">
        <v>6</v>
      </c>
      <c r="B31" s="114" t="str">
        <f>VLOOKUP(A31,'Overzicht locaties'!C:D,2,0)</f>
        <v>ROC Marterstraat</v>
      </c>
      <c r="C31" s="95" t="s">
        <v>797</v>
      </c>
      <c r="D31" s="6" t="s">
        <v>836</v>
      </c>
      <c r="E31" s="6"/>
      <c r="F31" s="95" t="s">
        <v>136</v>
      </c>
      <c r="G31" s="95" t="s">
        <v>293</v>
      </c>
      <c r="H31" s="95">
        <v>3</v>
      </c>
      <c r="I31" s="115" t="str">
        <f t="shared" si="0"/>
        <v>Verkeersruimte / Garderobe / Wachtruimte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288</v>
      </c>
      <c r="N31" s="117">
        <f t="shared" si="13"/>
        <v>288</v>
      </c>
      <c r="O31" s="149">
        <f t="shared" si="14"/>
        <v>0</v>
      </c>
      <c r="P31" s="119"/>
      <c r="Q31" s="95" t="s">
        <v>87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>IF(H31="nio","_",(N31/Y31)*VLOOKUP(Q31,Aanpassing_frequenties,3,0))*VLOOKUP(Q31,Aanpassing_frequenties,4,0)</f>
        <v>590.4</v>
      </c>
      <c r="AB31" s="120">
        <f t="shared" si="4"/>
        <v>0</v>
      </c>
      <c r="AC31" s="119"/>
      <c r="AD31" s="117" t="str">
        <f t="shared" si="5"/>
        <v>_</v>
      </c>
      <c r="AE31" s="120" t="str">
        <f t="shared" si="6"/>
        <v>_</v>
      </c>
      <c r="AF31" s="119"/>
      <c r="AG31" s="117" t="str">
        <f t="shared" si="7"/>
        <v>_</v>
      </c>
      <c r="AH31" s="120" t="str">
        <f t="shared" si="8"/>
        <v>_</v>
      </c>
      <c r="AI31" s="119"/>
      <c r="AJ31" s="117" t="str">
        <f t="shared" si="9"/>
        <v>_</v>
      </c>
      <c r="AK31" s="120" t="str">
        <f t="shared" si="10"/>
        <v>_</v>
      </c>
      <c r="AL31" s="119"/>
      <c r="AM31" s="117">
        <f t="shared" si="11"/>
        <v>590.4</v>
      </c>
      <c r="AN31" s="120">
        <f t="shared" si="12"/>
        <v>0</v>
      </c>
      <c r="AO31" s="119"/>
      <c r="AS31" s="124"/>
    </row>
    <row r="32" spans="1:45">
      <c r="A32" s="7">
        <v>6</v>
      </c>
      <c r="B32" s="114" t="str">
        <f>VLOOKUP(A32,'Overzicht locaties'!C:D,2,0)</f>
        <v>ROC Marterstraat</v>
      </c>
      <c r="C32" s="95" t="s">
        <v>797</v>
      </c>
      <c r="D32" s="6" t="s">
        <v>248</v>
      </c>
      <c r="E32" s="6"/>
      <c r="F32" s="95" t="s">
        <v>804</v>
      </c>
      <c r="G32" s="95" t="s">
        <v>293</v>
      </c>
      <c r="H32" s="95">
        <v>3</v>
      </c>
      <c r="I32" s="115" t="str">
        <f t="shared" si="0"/>
        <v>Verkeersruimte / Garderobe / Wachtruimte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29.8</v>
      </c>
      <c r="N32" s="117">
        <f t="shared" si="13"/>
        <v>29.8</v>
      </c>
      <c r="O32" s="149">
        <f t="shared" si="14"/>
        <v>0</v>
      </c>
      <c r="P32" s="119"/>
      <c r="Q32" s="95" t="s">
        <v>87</v>
      </c>
      <c r="R32" s="95"/>
      <c r="S32" s="95"/>
      <c r="T32" s="95"/>
      <c r="U32" s="119"/>
      <c r="V32" s="114" t="str">
        <f t="shared" si="2"/>
        <v>Verkeer</v>
      </c>
      <c r="W32" s="114" t="str">
        <f t="shared" si="3"/>
        <v>AQL 7%</v>
      </c>
      <c r="X32" s="119"/>
      <c r="Y32" s="101">
        <v>100</v>
      </c>
      <c r="Z32" s="119"/>
      <c r="AA32" s="117">
        <f>IF(H32="nio","_",(N32/Y32)*VLOOKUP(Q32,Aanpassing_frequenties,3,0))*VLOOKUP(Q32,Aanpassing_frequenties,4,0)</f>
        <v>61.089999999999996</v>
      </c>
      <c r="AB32" s="120">
        <f t="shared" si="4"/>
        <v>0</v>
      </c>
      <c r="AC32" s="119"/>
      <c r="AD32" s="117" t="str">
        <f t="shared" si="5"/>
        <v>_</v>
      </c>
      <c r="AE32" s="120" t="str">
        <f t="shared" si="6"/>
        <v>_</v>
      </c>
      <c r="AF32" s="119"/>
      <c r="AG32" s="117" t="str">
        <f t="shared" si="7"/>
        <v>_</v>
      </c>
      <c r="AH32" s="120" t="str">
        <f t="shared" si="8"/>
        <v>_</v>
      </c>
      <c r="AI32" s="119"/>
      <c r="AJ32" s="117" t="str">
        <f t="shared" si="9"/>
        <v>_</v>
      </c>
      <c r="AK32" s="120" t="str">
        <f t="shared" si="10"/>
        <v>_</v>
      </c>
      <c r="AL32" s="119"/>
      <c r="AM32" s="117">
        <f t="shared" si="11"/>
        <v>61.089999999999996</v>
      </c>
      <c r="AN32" s="120">
        <f t="shared" si="12"/>
        <v>0</v>
      </c>
      <c r="AO32" s="119"/>
      <c r="AS32" s="124"/>
    </row>
    <row r="33" spans="1:45">
      <c r="A33" s="7">
        <v>6</v>
      </c>
      <c r="B33" s="114" t="str">
        <f>VLOOKUP(A33,'Overzicht locaties'!C:D,2,0)</f>
        <v>ROC Marterstraat</v>
      </c>
      <c r="C33" s="95" t="s">
        <v>797</v>
      </c>
      <c r="D33" s="6" t="s">
        <v>837</v>
      </c>
      <c r="E33" s="6"/>
      <c r="F33" s="95" t="s">
        <v>885</v>
      </c>
      <c r="G33" s="95" t="s">
        <v>294</v>
      </c>
      <c r="H33" s="95">
        <v>6</v>
      </c>
      <c r="I33" s="115" t="str">
        <f t="shared" si="0"/>
        <v>Leslokalen theorie</v>
      </c>
      <c r="J33" s="95" t="s">
        <v>6</v>
      </c>
      <c r="K33" s="116">
        <v>4</v>
      </c>
      <c r="L33" s="115" t="str">
        <f t="shared" si="1"/>
        <v>Tapijt</v>
      </c>
      <c r="M33" s="118">
        <v>70</v>
      </c>
      <c r="N33" s="117">
        <f t="shared" si="13"/>
        <v>70</v>
      </c>
      <c r="O33" s="149">
        <f t="shared" si="14"/>
        <v>0</v>
      </c>
      <c r="P33" s="119"/>
      <c r="Q33" s="95" t="s">
        <v>87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>IF(H33="nio","_",(N33/Y33)*VLOOKUP(Q33,Aanpassing_frequenties,3,0))*VLOOKUP(Q33,Aanpassing_frequenties,4,0)</f>
        <v>143.5</v>
      </c>
      <c r="AB33" s="120">
        <f t="shared" si="4"/>
        <v>0</v>
      </c>
      <c r="AC33" s="119"/>
      <c r="AD33" s="117" t="str">
        <f t="shared" si="5"/>
        <v>_</v>
      </c>
      <c r="AE33" s="120" t="str">
        <f t="shared" si="6"/>
        <v>_</v>
      </c>
      <c r="AF33" s="119"/>
      <c r="AG33" s="117" t="str">
        <f t="shared" si="7"/>
        <v>_</v>
      </c>
      <c r="AH33" s="120" t="str">
        <f t="shared" si="8"/>
        <v>_</v>
      </c>
      <c r="AI33" s="119"/>
      <c r="AJ33" s="117" t="str">
        <f t="shared" si="9"/>
        <v>_</v>
      </c>
      <c r="AK33" s="120" t="str">
        <f t="shared" si="10"/>
        <v>_</v>
      </c>
      <c r="AL33" s="119"/>
      <c r="AM33" s="117">
        <f t="shared" si="11"/>
        <v>143.5</v>
      </c>
      <c r="AN33" s="120">
        <f t="shared" si="12"/>
        <v>0</v>
      </c>
      <c r="AO33" s="119"/>
      <c r="AS33" s="124"/>
    </row>
    <row r="34" spans="1:45">
      <c r="A34" s="7">
        <v>6</v>
      </c>
      <c r="B34" s="114" t="str">
        <f>VLOOKUP(A34,'Overzicht locaties'!C:D,2,0)</f>
        <v>ROC Marterstraat</v>
      </c>
      <c r="C34" s="95" t="s">
        <v>797</v>
      </c>
      <c r="D34" s="6" t="s">
        <v>838</v>
      </c>
      <c r="E34" s="6"/>
      <c r="F34" s="95" t="s">
        <v>886</v>
      </c>
      <c r="G34" s="95" t="s">
        <v>294</v>
      </c>
      <c r="H34" s="95">
        <v>6</v>
      </c>
      <c r="I34" s="115" t="str">
        <f t="shared" si="0"/>
        <v>Leslokalen theorie</v>
      </c>
      <c r="J34" s="95" t="s">
        <v>6</v>
      </c>
      <c r="K34" s="116">
        <v>4</v>
      </c>
      <c r="L34" s="115" t="str">
        <f t="shared" si="1"/>
        <v>Tapijt</v>
      </c>
      <c r="M34" s="118">
        <v>58</v>
      </c>
      <c r="N34" s="117">
        <f t="shared" si="13"/>
        <v>58</v>
      </c>
      <c r="O34" s="149">
        <f t="shared" si="14"/>
        <v>0</v>
      </c>
      <c r="P34" s="119"/>
      <c r="Q34" s="95" t="s">
        <v>87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>IF(H34="nio","_",(N34/Y34)*VLOOKUP(Q34,Aanpassing_frequenties,3,0))*VLOOKUP(Q34,Aanpassing_frequenties,4,0)</f>
        <v>118.89999999999999</v>
      </c>
      <c r="AB34" s="120">
        <f t="shared" si="4"/>
        <v>0</v>
      </c>
      <c r="AC34" s="119"/>
      <c r="AD34" s="117" t="str">
        <f t="shared" si="5"/>
        <v>_</v>
      </c>
      <c r="AE34" s="120" t="str">
        <f t="shared" si="6"/>
        <v>_</v>
      </c>
      <c r="AF34" s="119"/>
      <c r="AG34" s="117" t="str">
        <f t="shared" si="7"/>
        <v>_</v>
      </c>
      <c r="AH34" s="120" t="str">
        <f t="shared" si="8"/>
        <v>_</v>
      </c>
      <c r="AI34" s="119"/>
      <c r="AJ34" s="117" t="str">
        <f t="shared" si="9"/>
        <v>_</v>
      </c>
      <c r="AK34" s="120" t="str">
        <f t="shared" si="10"/>
        <v>_</v>
      </c>
      <c r="AL34" s="119"/>
      <c r="AM34" s="117">
        <f t="shared" si="11"/>
        <v>118.89999999999999</v>
      </c>
      <c r="AN34" s="120">
        <f t="shared" si="12"/>
        <v>0</v>
      </c>
      <c r="AO34" s="119"/>
      <c r="AS34" s="124"/>
    </row>
    <row r="35" spans="1:45">
      <c r="A35" s="7">
        <v>6</v>
      </c>
      <c r="B35" s="114" t="str">
        <f>VLOOKUP(A35,'Overzicht locaties'!C:D,2,0)</f>
        <v>ROC Marterstraat</v>
      </c>
      <c r="C35" s="95" t="s">
        <v>797</v>
      </c>
      <c r="D35" s="6" t="s">
        <v>839</v>
      </c>
      <c r="E35" s="6"/>
      <c r="F35" s="95" t="s">
        <v>887</v>
      </c>
      <c r="G35" s="95" t="s">
        <v>294</v>
      </c>
      <c r="H35" s="95">
        <v>6</v>
      </c>
      <c r="I35" s="115" t="str">
        <f t="shared" si="0"/>
        <v>Leslokalen theorie</v>
      </c>
      <c r="J35" s="95" t="s">
        <v>6</v>
      </c>
      <c r="K35" s="116">
        <v>4</v>
      </c>
      <c r="L35" s="115" t="str">
        <f t="shared" si="1"/>
        <v>Tapijt</v>
      </c>
      <c r="M35" s="118">
        <v>70</v>
      </c>
      <c r="N35" s="117">
        <f t="shared" si="13"/>
        <v>70</v>
      </c>
      <c r="O35" s="149">
        <f t="shared" si="14"/>
        <v>0</v>
      </c>
      <c r="P35" s="119"/>
      <c r="Q35" s="95" t="s">
        <v>87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>IF(H35="nio","_",(N35/Y35)*VLOOKUP(Q35,Aanpassing_frequenties,3,0))*VLOOKUP(Q35,Aanpassing_frequenties,4,0)</f>
        <v>143.5</v>
      </c>
      <c r="AB35" s="120">
        <f t="shared" si="4"/>
        <v>0</v>
      </c>
      <c r="AC35" s="119"/>
      <c r="AD35" s="117" t="str">
        <f t="shared" si="5"/>
        <v>_</v>
      </c>
      <c r="AE35" s="120" t="str">
        <f t="shared" si="6"/>
        <v>_</v>
      </c>
      <c r="AF35" s="119"/>
      <c r="AG35" s="117" t="str">
        <f t="shared" si="7"/>
        <v>_</v>
      </c>
      <c r="AH35" s="120" t="str">
        <f t="shared" si="8"/>
        <v>_</v>
      </c>
      <c r="AI35" s="119"/>
      <c r="AJ35" s="117" t="str">
        <f t="shared" si="9"/>
        <v>_</v>
      </c>
      <c r="AK35" s="120" t="str">
        <f t="shared" si="10"/>
        <v>_</v>
      </c>
      <c r="AL35" s="119"/>
      <c r="AM35" s="117">
        <f t="shared" si="11"/>
        <v>143.5</v>
      </c>
      <c r="AN35" s="120">
        <f t="shared" si="12"/>
        <v>0</v>
      </c>
      <c r="AO35" s="150"/>
      <c r="AS35" s="124"/>
    </row>
    <row r="36" spans="1:45">
      <c r="A36" s="7">
        <v>6</v>
      </c>
      <c r="B36" s="114" t="str">
        <f>VLOOKUP(A36,'Overzicht locaties'!C:D,2,0)</f>
        <v>ROC Marterstraat</v>
      </c>
      <c r="C36" s="95" t="s">
        <v>797</v>
      </c>
      <c r="D36" s="6" t="s">
        <v>840</v>
      </c>
      <c r="E36" s="6"/>
      <c r="F36" s="95" t="s">
        <v>888</v>
      </c>
      <c r="G36" s="95" t="s">
        <v>294</v>
      </c>
      <c r="H36" s="95">
        <v>6</v>
      </c>
      <c r="I36" s="115" t="str">
        <f t="shared" si="0"/>
        <v>Leslokalen theorie</v>
      </c>
      <c r="J36" s="95" t="s">
        <v>6</v>
      </c>
      <c r="K36" s="116">
        <v>4</v>
      </c>
      <c r="L36" s="115" t="str">
        <f t="shared" si="1"/>
        <v>Tapijt</v>
      </c>
      <c r="M36" s="118">
        <v>58</v>
      </c>
      <c r="N36" s="117">
        <f t="shared" si="13"/>
        <v>58</v>
      </c>
      <c r="O36" s="149">
        <f t="shared" si="14"/>
        <v>0</v>
      </c>
      <c r="P36" s="119"/>
      <c r="Q36" s="95" t="s">
        <v>87</v>
      </c>
      <c r="R36" s="95"/>
      <c r="S36" s="95"/>
      <c r="T36" s="95"/>
      <c r="U36" s="119"/>
      <c r="V36" s="114" t="str">
        <f t="shared" si="2"/>
        <v>Les</v>
      </c>
      <c r="W36" s="114" t="str">
        <f t="shared" si="3"/>
        <v>AQL 7%</v>
      </c>
      <c r="X36" s="119"/>
      <c r="Y36" s="101">
        <v>100</v>
      </c>
      <c r="Z36" s="119"/>
      <c r="AA36" s="117">
        <f>IF(H36="nio","_",(N36/Y36)*VLOOKUP(Q36,Aanpassing_frequenties,3,0))*VLOOKUP(Q36,Aanpassing_frequenties,4,0)</f>
        <v>118.89999999999999</v>
      </c>
      <c r="AB36" s="120">
        <f t="shared" si="4"/>
        <v>0</v>
      </c>
      <c r="AC36" s="119"/>
      <c r="AD36" s="117" t="str">
        <f t="shared" si="5"/>
        <v>_</v>
      </c>
      <c r="AE36" s="120" t="str">
        <f t="shared" si="6"/>
        <v>_</v>
      </c>
      <c r="AF36" s="119"/>
      <c r="AG36" s="117" t="str">
        <f t="shared" si="7"/>
        <v>_</v>
      </c>
      <c r="AH36" s="120" t="str">
        <f t="shared" si="8"/>
        <v>_</v>
      </c>
      <c r="AI36" s="119"/>
      <c r="AJ36" s="117" t="str">
        <f t="shared" si="9"/>
        <v>_</v>
      </c>
      <c r="AK36" s="120" t="str">
        <f t="shared" si="10"/>
        <v>_</v>
      </c>
      <c r="AL36" s="119"/>
      <c r="AM36" s="117">
        <f t="shared" si="11"/>
        <v>118.89999999999999</v>
      </c>
      <c r="AN36" s="120">
        <f t="shared" si="12"/>
        <v>0</v>
      </c>
      <c r="AO36" s="150"/>
      <c r="AS36" s="124"/>
    </row>
    <row r="37" spans="1:45">
      <c r="A37" s="7">
        <v>6</v>
      </c>
      <c r="B37" s="114" t="str">
        <f>VLOOKUP(A37,'Overzicht locaties'!C:D,2,0)</f>
        <v>ROC Marterstraat</v>
      </c>
      <c r="C37" s="95" t="s">
        <v>797</v>
      </c>
      <c r="D37" s="6" t="s">
        <v>841</v>
      </c>
      <c r="E37" s="6"/>
      <c r="F37" s="95" t="s">
        <v>889</v>
      </c>
      <c r="G37" s="95" t="s">
        <v>294</v>
      </c>
      <c r="H37" s="95">
        <v>6</v>
      </c>
      <c r="I37" s="115" t="str">
        <f t="shared" si="0"/>
        <v>Leslokalen theorie</v>
      </c>
      <c r="J37" s="95" t="s">
        <v>6</v>
      </c>
      <c r="K37" s="116">
        <v>4</v>
      </c>
      <c r="L37" s="115" t="str">
        <f t="shared" si="1"/>
        <v>Tapijt</v>
      </c>
      <c r="M37" s="118">
        <v>58</v>
      </c>
      <c r="N37" s="117">
        <f t="shared" si="13"/>
        <v>58</v>
      </c>
      <c r="O37" s="149">
        <f t="shared" si="14"/>
        <v>0</v>
      </c>
      <c r="P37" s="119"/>
      <c r="Q37" s="95" t="s">
        <v>87</v>
      </c>
      <c r="R37" s="95"/>
      <c r="S37" s="95"/>
      <c r="T37" s="95"/>
      <c r="U37" s="119"/>
      <c r="V37" s="114" t="str">
        <f t="shared" si="2"/>
        <v>Les</v>
      </c>
      <c r="W37" s="114" t="str">
        <f t="shared" si="3"/>
        <v>AQL 7%</v>
      </c>
      <c r="X37" s="119"/>
      <c r="Y37" s="101">
        <v>100</v>
      </c>
      <c r="Z37" s="119"/>
      <c r="AA37" s="117">
        <f>IF(H37="nio","_",(N37/Y37)*VLOOKUP(Q37,Aanpassing_frequenties,3,0))*VLOOKUP(Q37,Aanpassing_frequenties,4,0)</f>
        <v>118.89999999999999</v>
      </c>
      <c r="AB37" s="120">
        <f t="shared" si="4"/>
        <v>0</v>
      </c>
      <c r="AC37" s="119"/>
      <c r="AD37" s="117" t="str">
        <f t="shared" si="5"/>
        <v>_</v>
      </c>
      <c r="AE37" s="120" t="str">
        <f t="shared" si="6"/>
        <v>_</v>
      </c>
      <c r="AF37" s="119"/>
      <c r="AG37" s="117" t="str">
        <f t="shared" si="7"/>
        <v>_</v>
      </c>
      <c r="AH37" s="120" t="str">
        <f t="shared" si="8"/>
        <v>_</v>
      </c>
      <c r="AI37" s="119"/>
      <c r="AJ37" s="117" t="str">
        <f t="shared" si="9"/>
        <v>_</v>
      </c>
      <c r="AK37" s="120" t="str">
        <f t="shared" si="10"/>
        <v>_</v>
      </c>
      <c r="AL37" s="119"/>
      <c r="AM37" s="117">
        <f t="shared" si="11"/>
        <v>118.89999999999999</v>
      </c>
      <c r="AN37" s="120">
        <f t="shared" si="12"/>
        <v>0</v>
      </c>
      <c r="AO37" s="119"/>
      <c r="AS37" s="124"/>
    </row>
    <row r="38" spans="1:45">
      <c r="A38" s="7">
        <v>6</v>
      </c>
      <c r="B38" s="114" t="str">
        <f>VLOOKUP(A38,'Overzicht locaties'!C:D,2,0)</f>
        <v>ROC Marterstraat</v>
      </c>
      <c r="C38" s="95" t="s">
        <v>797</v>
      </c>
      <c r="D38" s="6" t="s">
        <v>842</v>
      </c>
      <c r="E38" s="6"/>
      <c r="F38" s="95" t="s">
        <v>890</v>
      </c>
      <c r="G38" s="95" t="s">
        <v>294</v>
      </c>
      <c r="H38" s="95">
        <v>6</v>
      </c>
      <c r="I38" s="115" t="str">
        <f t="shared" si="0"/>
        <v>Leslokalen theorie</v>
      </c>
      <c r="J38" s="95" t="s">
        <v>6</v>
      </c>
      <c r="K38" s="116">
        <v>4</v>
      </c>
      <c r="L38" s="115" t="str">
        <f t="shared" si="1"/>
        <v>Tapijt</v>
      </c>
      <c r="M38" s="118">
        <v>58</v>
      </c>
      <c r="N38" s="117">
        <f t="shared" si="13"/>
        <v>58</v>
      </c>
      <c r="O38" s="149">
        <f t="shared" si="14"/>
        <v>0</v>
      </c>
      <c r="P38" s="119"/>
      <c r="Q38" s="95" t="s">
        <v>87</v>
      </c>
      <c r="R38" s="95"/>
      <c r="S38" s="95"/>
      <c r="T38" s="95"/>
      <c r="U38" s="119"/>
      <c r="V38" s="114" t="str">
        <f t="shared" si="2"/>
        <v>Les</v>
      </c>
      <c r="W38" s="114" t="str">
        <f t="shared" si="3"/>
        <v>AQL 7%</v>
      </c>
      <c r="X38" s="119"/>
      <c r="Y38" s="101">
        <v>100</v>
      </c>
      <c r="Z38" s="119"/>
      <c r="AA38" s="117">
        <f>IF(H38="nio","_",(N38/Y38)*VLOOKUP(Q38,Aanpassing_frequenties,3,0))*VLOOKUP(Q38,Aanpassing_frequenties,4,0)</f>
        <v>118.89999999999999</v>
      </c>
      <c r="AB38" s="120">
        <f t="shared" si="4"/>
        <v>0</v>
      </c>
      <c r="AC38" s="119"/>
      <c r="AD38" s="117" t="str">
        <f t="shared" si="5"/>
        <v>_</v>
      </c>
      <c r="AE38" s="120" t="str">
        <f t="shared" si="6"/>
        <v>_</v>
      </c>
      <c r="AF38" s="119"/>
      <c r="AG38" s="117" t="str">
        <f t="shared" si="7"/>
        <v>_</v>
      </c>
      <c r="AH38" s="120" t="str">
        <f t="shared" si="8"/>
        <v>_</v>
      </c>
      <c r="AI38" s="119"/>
      <c r="AJ38" s="117" t="str">
        <f t="shared" si="9"/>
        <v>_</v>
      </c>
      <c r="AK38" s="120" t="str">
        <f t="shared" si="10"/>
        <v>_</v>
      </c>
      <c r="AL38" s="119"/>
      <c r="AM38" s="117">
        <f t="shared" si="11"/>
        <v>118.89999999999999</v>
      </c>
      <c r="AN38" s="120">
        <f t="shared" si="12"/>
        <v>0</v>
      </c>
      <c r="AO38" s="119"/>
      <c r="AS38" s="124"/>
    </row>
    <row r="39" spans="1:45">
      <c r="A39" s="7">
        <v>6</v>
      </c>
      <c r="B39" s="114" t="str">
        <f>VLOOKUP(A39,'Overzicht locaties'!C:D,2,0)</f>
        <v>ROC Marterstraat</v>
      </c>
      <c r="C39" s="95" t="s">
        <v>797</v>
      </c>
      <c r="D39" s="6" t="s">
        <v>843</v>
      </c>
      <c r="E39" s="6"/>
      <c r="F39" s="95" t="s">
        <v>891</v>
      </c>
      <c r="G39" s="95" t="s">
        <v>294</v>
      </c>
      <c r="H39" s="95">
        <v>6</v>
      </c>
      <c r="I39" s="115" t="str">
        <f t="shared" si="0"/>
        <v>Leslokalen theorie</v>
      </c>
      <c r="J39" s="95" t="s">
        <v>6</v>
      </c>
      <c r="K39" s="116">
        <v>4</v>
      </c>
      <c r="L39" s="115" t="str">
        <f t="shared" si="1"/>
        <v>Tapijt</v>
      </c>
      <c r="M39" s="118">
        <v>58</v>
      </c>
      <c r="N39" s="117">
        <f t="shared" si="13"/>
        <v>58</v>
      </c>
      <c r="O39" s="149">
        <f t="shared" si="14"/>
        <v>0</v>
      </c>
      <c r="P39" s="119"/>
      <c r="Q39" s="95" t="s">
        <v>87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>IF(H39="nio","_",(N39/Y39)*VLOOKUP(Q39,Aanpassing_frequenties,3,0))*VLOOKUP(Q39,Aanpassing_frequenties,4,0)</f>
        <v>118.89999999999999</v>
      </c>
      <c r="AB39" s="120">
        <f t="shared" si="4"/>
        <v>0</v>
      </c>
      <c r="AC39" s="119"/>
      <c r="AD39" s="117" t="str">
        <f t="shared" si="5"/>
        <v>_</v>
      </c>
      <c r="AE39" s="120" t="str">
        <f t="shared" si="6"/>
        <v>_</v>
      </c>
      <c r="AF39" s="119"/>
      <c r="AG39" s="117" t="str">
        <f t="shared" si="7"/>
        <v>_</v>
      </c>
      <c r="AH39" s="120" t="str">
        <f t="shared" si="8"/>
        <v>_</v>
      </c>
      <c r="AI39" s="119"/>
      <c r="AJ39" s="117" t="str">
        <f t="shared" si="9"/>
        <v>_</v>
      </c>
      <c r="AK39" s="120" t="str">
        <f t="shared" si="10"/>
        <v>_</v>
      </c>
      <c r="AL39" s="119"/>
      <c r="AM39" s="117">
        <f t="shared" si="11"/>
        <v>118.89999999999999</v>
      </c>
      <c r="AN39" s="120">
        <f t="shared" si="12"/>
        <v>0</v>
      </c>
      <c r="AO39" s="119"/>
      <c r="AS39" s="124"/>
    </row>
    <row r="40" spans="1:45">
      <c r="A40" s="7">
        <v>6</v>
      </c>
      <c r="B40" s="114" t="str">
        <f>VLOOKUP(A40,'Overzicht locaties'!C:D,2,0)</f>
        <v>ROC Marterstraat</v>
      </c>
      <c r="C40" s="95" t="s">
        <v>797</v>
      </c>
      <c r="D40" s="6" t="s">
        <v>844</v>
      </c>
      <c r="E40" s="6"/>
      <c r="F40" s="95" t="s">
        <v>804</v>
      </c>
      <c r="G40" s="95" t="s">
        <v>293</v>
      </c>
      <c r="H40" s="95">
        <v>3</v>
      </c>
      <c r="I40" s="115" t="str">
        <f t="shared" si="0"/>
        <v>Verkeersruimte / Garderobe / Wachtruimte</v>
      </c>
      <c r="J40" s="95" t="s">
        <v>925</v>
      </c>
      <c r="K40" s="116">
        <v>2</v>
      </c>
      <c r="L40" s="115" t="str">
        <f t="shared" si="1"/>
        <v>Harde vloeren zonder extra behandeling</v>
      </c>
      <c r="M40" s="118">
        <v>22</v>
      </c>
      <c r="N40" s="117">
        <f t="shared" si="13"/>
        <v>22</v>
      </c>
      <c r="O40" s="149">
        <f t="shared" si="14"/>
        <v>0</v>
      </c>
      <c r="P40" s="119"/>
      <c r="Q40" s="95" t="s">
        <v>87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>IF(H40="nio","_",(N40/Y40)*VLOOKUP(Q40,Aanpassing_frequenties,3,0))*VLOOKUP(Q40,Aanpassing_frequenties,4,0)</f>
        <v>45.1</v>
      </c>
      <c r="AB40" s="120">
        <f t="shared" si="4"/>
        <v>0</v>
      </c>
      <c r="AC40" s="119"/>
      <c r="AD40" s="117" t="str">
        <f t="shared" si="5"/>
        <v>_</v>
      </c>
      <c r="AE40" s="120" t="str">
        <f t="shared" si="6"/>
        <v>_</v>
      </c>
      <c r="AF40" s="119"/>
      <c r="AG40" s="117" t="str">
        <f t="shared" si="7"/>
        <v>_</v>
      </c>
      <c r="AH40" s="120" t="str">
        <f t="shared" si="8"/>
        <v>_</v>
      </c>
      <c r="AI40" s="119"/>
      <c r="AJ40" s="117" t="str">
        <f t="shared" si="9"/>
        <v>_</v>
      </c>
      <c r="AK40" s="120" t="str">
        <f t="shared" si="10"/>
        <v>_</v>
      </c>
      <c r="AL40" s="119"/>
      <c r="AM40" s="117">
        <f t="shared" si="11"/>
        <v>45.1</v>
      </c>
      <c r="AN40" s="120">
        <f t="shared" si="12"/>
        <v>0</v>
      </c>
      <c r="AO40" s="119"/>
      <c r="AS40" s="124"/>
    </row>
    <row r="41" spans="1:45">
      <c r="A41" s="7">
        <v>6</v>
      </c>
      <c r="B41" s="114" t="str">
        <f>VLOOKUP(A41,'Overzicht locaties'!C:D,2,0)</f>
        <v>ROC Marterstraat</v>
      </c>
      <c r="C41" s="95" t="s">
        <v>797</v>
      </c>
      <c r="D41" s="6" t="s">
        <v>845</v>
      </c>
      <c r="E41" s="6"/>
      <c r="F41" s="95" t="s">
        <v>892</v>
      </c>
      <c r="G41" s="95" t="s">
        <v>294</v>
      </c>
      <c r="H41" s="95">
        <v>6</v>
      </c>
      <c r="I41" s="115" t="str">
        <f t="shared" si="0"/>
        <v>Leslokalen theorie</v>
      </c>
      <c r="J41" s="95" t="s">
        <v>6</v>
      </c>
      <c r="K41" s="116">
        <v>4</v>
      </c>
      <c r="L41" s="115" t="str">
        <f t="shared" si="1"/>
        <v>Tapijt</v>
      </c>
      <c r="M41" s="118">
        <v>56</v>
      </c>
      <c r="N41" s="117">
        <f t="shared" si="13"/>
        <v>56</v>
      </c>
      <c r="O41" s="149">
        <f t="shared" si="14"/>
        <v>0</v>
      </c>
      <c r="P41" s="119"/>
      <c r="Q41" s="95" t="s">
        <v>87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>IF(H41="nio","_",(N41/Y41)*VLOOKUP(Q41,Aanpassing_frequenties,3,0))*VLOOKUP(Q41,Aanpassing_frequenties,4,0)</f>
        <v>114.80000000000001</v>
      </c>
      <c r="AB41" s="120">
        <f t="shared" si="4"/>
        <v>0</v>
      </c>
      <c r="AC41" s="119"/>
      <c r="AD41" s="117" t="str">
        <f t="shared" si="5"/>
        <v>_</v>
      </c>
      <c r="AE41" s="120" t="str">
        <f t="shared" si="6"/>
        <v>_</v>
      </c>
      <c r="AF41" s="119"/>
      <c r="AG41" s="117" t="str">
        <f t="shared" si="7"/>
        <v>_</v>
      </c>
      <c r="AH41" s="120" t="str">
        <f t="shared" si="8"/>
        <v>_</v>
      </c>
      <c r="AI41" s="119"/>
      <c r="AJ41" s="117" t="str">
        <f t="shared" si="9"/>
        <v>_</v>
      </c>
      <c r="AK41" s="120" t="str">
        <f t="shared" si="10"/>
        <v>_</v>
      </c>
      <c r="AL41" s="119"/>
      <c r="AM41" s="117">
        <f t="shared" si="11"/>
        <v>114.80000000000001</v>
      </c>
      <c r="AN41" s="120">
        <f t="shared" si="12"/>
        <v>0</v>
      </c>
      <c r="AO41" s="119"/>
      <c r="AS41" s="124"/>
    </row>
    <row r="42" spans="1:45">
      <c r="A42" s="7">
        <v>6</v>
      </c>
      <c r="B42" s="114" t="str">
        <f>VLOOKUP(A42,'Overzicht locaties'!C:D,2,0)</f>
        <v>ROC Marterstraat</v>
      </c>
      <c r="C42" s="95" t="s">
        <v>797</v>
      </c>
      <c r="D42" s="6" t="s">
        <v>249</v>
      </c>
      <c r="E42" s="6"/>
      <c r="F42" s="95" t="s">
        <v>893</v>
      </c>
      <c r="G42" s="95" t="s">
        <v>294</v>
      </c>
      <c r="H42" s="95">
        <v>6</v>
      </c>
      <c r="I42" s="115" t="str">
        <f t="shared" si="0"/>
        <v>Leslokalen theorie</v>
      </c>
      <c r="J42" s="95" t="s">
        <v>6</v>
      </c>
      <c r="K42" s="116">
        <v>4</v>
      </c>
      <c r="L42" s="115" t="str">
        <f t="shared" si="1"/>
        <v>Tapijt</v>
      </c>
      <c r="M42" s="118">
        <v>68</v>
      </c>
      <c r="N42" s="117">
        <f t="shared" si="13"/>
        <v>68</v>
      </c>
      <c r="O42" s="149">
        <f t="shared" si="14"/>
        <v>0</v>
      </c>
      <c r="P42" s="119"/>
      <c r="Q42" s="95" t="s">
        <v>87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>IF(H42="nio","_",(N42/Y42)*VLOOKUP(Q42,Aanpassing_frequenties,3,0))*VLOOKUP(Q42,Aanpassing_frequenties,4,0)</f>
        <v>139.4</v>
      </c>
      <c r="AB42" s="120">
        <f t="shared" si="4"/>
        <v>0</v>
      </c>
      <c r="AC42" s="119"/>
      <c r="AD42" s="117" t="str">
        <f t="shared" si="5"/>
        <v>_</v>
      </c>
      <c r="AE42" s="120" t="str">
        <f t="shared" si="6"/>
        <v>_</v>
      </c>
      <c r="AF42" s="119"/>
      <c r="AG42" s="117" t="str">
        <f t="shared" si="7"/>
        <v>_</v>
      </c>
      <c r="AH42" s="120" t="str">
        <f t="shared" si="8"/>
        <v>_</v>
      </c>
      <c r="AI42" s="119"/>
      <c r="AJ42" s="117" t="str">
        <f t="shared" si="9"/>
        <v>_</v>
      </c>
      <c r="AK42" s="120" t="str">
        <f t="shared" si="10"/>
        <v>_</v>
      </c>
      <c r="AL42" s="119"/>
      <c r="AM42" s="117">
        <f t="shared" si="11"/>
        <v>139.4</v>
      </c>
      <c r="AN42" s="120">
        <f t="shared" si="12"/>
        <v>0</v>
      </c>
      <c r="AO42" s="119"/>
      <c r="AS42" s="124"/>
    </row>
    <row r="43" spans="1:45">
      <c r="A43" s="7">
        <v>6</v>
      </c>
      <c r="B43" s="114" t="str">
        <f>VLOOKUP(A43,'Overzicht locaties'!C:D,2,0)</f>
        <v>ROC Marterstraat</v>
      </c>
      <c r="C43" s="95" t="s">
        <v>797</v>
      </c>
      <c r="D43" s="6" t="s">
        <v>253</v>
      </c>
      <c r="E43" s="6"/>
      <c r="F43" s="95" t="s">
        <v>894</v>
      </c>
      <c r="G43" s="95" t="s">
        <v>294</v>
      </c>
      <c r="H43" s="95">
        <v>6</v>
      </c>
      <c r="I43" s="115" t="str">
        <f t="shared" si="0"/>
        <v>Leslokalen theorie</v>
      </c>
      <c r="J43" s="95" t="s">
        <v>6</v>
      </c>
      <c r="K43" s="116">
        <v>4</v>
      </c>
      <c r="L43" s="115" t="str">
        <f t="shared" si="1"/>
        <v>Tapijt</v>
      </c>
      <c r="M43" s="118">
        <v>48</v>
      </c>
      <c r="N43" s="117">
        <f t="shared" si="13"/>
        <v>48</v>
      </c>
      <c r="O43" s="149">
        <f t="shared" si="14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>IF(H43="nio","_",(N43/Y43)*VLOOKUP(Q43,Aanpassing_frequenties,3,0))*VLOOKUP(Q43,Aanpassing_frequenties,4,0)</f>
        <v>98.399999999999991</v>
      </c>
      <c r="AB43" s="120">
        <f t="shared" si="4"/>
        <v>0</v>
      </c>
      <c r="AC43" s="119"/>
      <c r="AD43" s="117" t="str">
        <f t="shared" si="5"/>
        <v>_</v>
      </c>
      <c r="AE43" s="120" t="str">
        <f t="shared" si="6"/>
        <v>_</v>
      </c>
      <c r="AF43" s="119"/>
      <c r="AG43" s="117" t="str">
        <f t="shared" si="7"/>
        <v>_</v>
      </c>
      <c r="AH43" s="120" t="str">
        <f t="shared" si="8"/>
        <v>_</v>
      </c>
      <c r="AI43" s="119"/>
      <c r="AJ43" s="117" t="str">
        <f t="shared" si="9"/>
        <v>_</v>
      </c>
      <c r="AK43" s="120" t="str">
        <f t="shared" si="10"/>
        <v>_</v>
      </c>
      <c r="AL43" s="119"/>
      <c r="AM43" s="117">
        <f t="shared" si="11"/>
        <v>98.399999999999991</v>
      </c>
      <c r="AN43" s="120">
        <f t="shared" si="12"/>
        <v>0</v>
      </c>
      <c r="AO43" s="119"/>
      <c r="AS43" s="124"/>
    </row>
    <row r="44" spans="1:45">
      <c r="A44" s="7">
        <v>6</v>
      </c>
      <c r="B44" s="114" t="str">
        <f>VLOOKUP(A44,'Overzicht locaties'!C:D,2,0)</f>
        <v>ROC Marterstraat</v>
      </c>
      <c r="C44" s="95" t="s">
        <v>797</v>
      </c>
      <c r="D44" s="6" t="s">
        <v>254</v>
      </c>
      <c r="E44" s="6"/>
      <c r="F44" s="95" t="s">
        <v>895</v>
      </c>
      <c r="G44" s="95" t="s">
        <v>294</v>
      </c>
      <c r="H44" s="95">
        <v>6</v>
      </c>
      <c r="I44" s="115" t="str">
        <f t="shared" si="0"/>
        <v>Leslokalen theorie</v>
      </c>
      <c r="J44" s="95" t="s">
        <v>6</v>
      </c>
      <c r="K44" s="116">
        <v>4</v>
      </c>
      <c r="L44" s="115" t="str">
        <f t="shared" si="1"/>
        <v>Tapijt</v>
      </c>
      <c r="M44" s="118">
        <v>56</v>
      </c>
      <c r="N44" s="117">
        <f t="shared" si="13"/>
        <v>56</v>
      </c>
      <c r="O44" s="149">
        <f t="shared" si="14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2"/>
        <v>Les</v>
      </c>
      <c r="W44" s="114" t="str">
        <f t="shared" si="3"/>
        <v>AQL 7%</v>
      </c>
      <c r="X44" s="119"/>
      <c r="Y44" s="101">
        <v>100</v>
      </c>
      <c r="Z44" s="119"/>
      <c r="AA44" s="117">
        <f>IF(H44="nio","_",(N44/Y44)*VLOOKUP(Q44,Aanpassing_frequenties,3,0))*VLOOKUP(Q44,Aanpassing_frequenties,4,0)</f>
        <v>114.80000000000001</v>
      </c>
      <c r="AB44" s="120">
        <f t="shared" si="4"/>
        <v>0</v>
      </c>
      <c r="AC44" s="119"/>
      <c r="AD44" s="117" t="str">
        <f t="shared" si="5"/>
        <v>_</v>
      </c>
      <c r="AE44" s="120" t="str">
        <f t="shared" si="6"/>
        <v>_</v>
      </c>
      <c r="AF44" s="119"/>
      <c r="AG44" s="117" t="str">
        <f t="shared" si="7"/>
        <v>_</v>
      </c>
      <c r="AH44" s="120" t="str">
        <f t="shared" si="8"/>
        <v>_</v>
      </c>
      <c r="AI44" s="119"/>
      <c r="AJ44" s="117" t="str">
        <f t="shared" si="9"/>
        <v>_</v>
      </c>
      <c r="AK44" s="120" t="str">
        <f t="shared" si="10"/>
        <v>_</v>
      </c>
      <c r="AL44" s="119"/>
      <c r="AM44" s="117">
        <f t="shared" si="11"/>
        <v>114.80000000000001</v>
      </c>
      <c r="AN44" s="120">
        <f t="shared" si="12"/>
        <v>0</v>
      </c>
      <c r="AO44" s="119"/>
      <c r="AS44" s="124"/>
    </row>
    <row r="45" spans="1:45">
      <c r="A45" s="7">
        <v>6</v>
      </c>
      <c r="B45" s="114" t="str">
        <f>VLOOKUP(A45,'Overzicht locaties'!C:D,2,0)</f>
        <v>ROC Marterstraat</v>
      </c>
      <c r="C45" s="95" t="s">
        <v>797</v>
      </c>
      <c r="D45" s="6" t="s">
        <v>255</v>
      </c>
      <c r="E45" s="6"/>
      <c r="F45" s="95" t="s">
        <v>896</v>
      </c>
      <c r="G45" s="95" t="s">
        <v>294</v>
      </c>
      <c r="H45" s="95">
        <v>6</v>
      </c>
      <c r="I45" s="115" t="str">
        <f t="shared" si="0"/>
        <v>Leslokalen theorie</v>
      </c>
      <c r="J45" s="95" t="s">
        <v>6</v>
      </c>
      <c r="K45" s="116">
        <v>4</v>
      </c>
      <c r="L45" s="115" t="str">
        <f t="shared" si="1"/>
        <v>Tapijt</v>
      </c>
      <c r="M45" s="118">
        <v>80</v>
      </c>
      <c r="N45" s="117">
        <f t="shared" si="13"/>
        <v>80</v>
      </c>
      <c r="O45" s="149">
        <f t="shared" si="14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2"/>
        <v>Les</v>
      </c>
      <c r="W45" s="114" t="str">
        <f t="shared" si="3"/>
        <v>AQL 7%</v>
      </c>
      <c r="X45" s="119"/>
      <c r="Y45" s="101">
        <v>100</v>
      </c>
      <c r="Z45" s="119"/>
      <c r="AA45" s="117">
        <f>IF(H45="nio","_",(N45/Y45)*VLOOKUP(Q45,Aanpassing_frequenties,3,0))*VLOOKUP(Q45,Aanpassing_frequenties,4,0)</f>
        <v>164</v>
      </c>
      <c r="AB45" s="120">
        <f t="shared" si="4"/>
        <v>0</v>
      </c>
      <c r="AC45" s="119"/>
      <c r="AD45" s="117" t="str">
        <f t="shared" si="5"/>
        <v>_</v>
      </c>
      <c r="AE45" s="120" t="str">
        <f t="shared" si="6"/>
        <v>_</v>
      </c>
      <c r="AF45" s="119"/>
      <c r="AG45" s="117" t="str">
        <f t="shared" si="7"/>
        <v>_</v>
      </c>
      <c r="AH45" s="120" t="str">
        <f t="shared" si="8"/>
        <v>_</v>
      </c>
      <c r="AI45" s="119"/>
      <c r="AJ45" s="117" t="str">
        <f t="shared" si="9"/>
        <v>_</v>
      </c>
      <c r="AK45" s="120" t="str">
        <f t="shared" si="10"/>
        <v>_</v>
      </c>
      <c r="AL45" s="119"/>
      <c r="AM45" s="117">
        <f t="shared" si="11"/>
        <v>164</v>
      </c>
      <c r="AN45" s="120">
        <f t="shared" si="12"/>
        <v>0</v>
      </c>
      <c r="AO45" s="119"/>
      <c r="AS45" s="124"/>
    </row>
    <row r="46" spans="1:45">
      <c r="A46" s="7">
        <v>6</v>
      </c>
      <c r="B46" s="114" t="str">
        <f>VLOOKUP(A46,'Overzicht locaties'!C:D,2,0)</f>
        <v>ROC Marterstraat</v>
      </c>
      <c r="C46" s="95" t="s">
        <v>797</v>
      </c>
      <c r="D46" s="6" t="s">
        <v>256</v>
      </c>
      <c r="E46" s="6"/>
      <c r="F46" s="95" t="s">
        <v>897</v>
      </c>
      <c r="G46" s="95" t="s">
        <v>294</v>
      </c>
      <c r="H46" s="95">
        <v>6</v>
      </c>
      <c r="I46" s="115" t="str">
        <f t="shared" si="0"/>
        <v>Leslokalen theorie</v>
      </c>
      <c r="J46" s="95" t="s">
        <v>6</v>
      </c>
      <c r="K46" s="116">
        <v>4</v>
      </c>
      <c r="L46" s="115" t="str">
        <f t="shared" si="1"/>
        <v>Tapijt</v>
      </c>
      <c r="M46" s="118">
        <v>24</v>
      </c>
      <c r="N46" s="117">
        <f t="shared" si="13"/>
        <v>24</v>
      </c>
      <c r="O46" s="149">
        <f t="shared" si="14"/>
        <v>0</v>
      </c>
      <c r="P46" s="119"/>
      <c r="Q46" s="95" t="s">
        <v>87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>IF(H46="nio","_",(N46/Y46)*VLOOKUP(Q46,Aanpassing_frequenties,3,0))*VLOOKUP(Q46,Aanpassing_frequenties,4,0)</f>
        <v>49.199999999999996</v>
      </c>
      <c r="AB46" s="120">
        <f t="shared" si="4"/>
        <v>0</v>
      </c>
      <c r="AC46" s="119"/>
      <c r="AD46" s="117" t="str">
        <f t="shared" si="5"/>
        <v>_</v>
      </c>
      <c r="AE46" s="120" t="str">
        <f t="shared" si="6"/>
        <v>_</v>
      </c>
      <c r="AF46" s="119"/>
      <c r="AG46" s="117" t="str">
        <f t="shared" si="7"/>
        <v>_</v>
      </c>
      <c r="AH46" s="120" t="str">
        <f t="shared" si="8"/>
        <v>_</v>
      </c>
      <c r="AI46" s="119"/>
      <c r="AJ46" s="117" t="str">
        <f t="shared" si="9"/>
        <v>_</v>
      </c>
      <c r="AK46" s="120" t="str">
        <f t="shared" si="10"/>
        <v>_</v>
      </c>
      <c r="AL46" s="119"/>
      <c r="AM46" s="117">
        <f t="shared" si="11"/>
        <v>49.199999999999996</v>
      </c>
      <c r="AN46" s="120">
        <f t="shared" si="12"/>
        <v>0</v>
      </c>
      <c r="AO46" s="119"/>
      <c r="AS46" s="124"/>
    </row>
    <row r="47" spans="1:45">
      <c r="A47" s="7">
        <v>6</v>
      </c>
      <c r="B47" s="114" t="str">
        <f>VLOOKUP(A47,'Overzicht locaties'!C:D,2,0)</f>
        <v>ROC Marterstraat</v>
      </c>
      <c r="C47" s="95" t="s">
        <v>797</v>
      </c>
      <c r="D47" s="6" t="s">
        <v>257</v>
      </c>
      <c r="E47" s="6"/>
      <c r="F47" s="95" t="s">
        <v>152</v>
      </c>
      <c r="G47" s="95" t="s">
        <v>293</v>
      </c>
      <c r="H47" s="95">
        <v>2</v>
      </c>
      <c r="I47" s="115" t="str">
        <f t="shared" si="0"/>
        <v>Sanitaire ruimte</v>
      </c>
      <c r="J47" s="95" t="s">
        <v>812</v>
      </c>
      <c r="K47" s="116">
        <v>3</v>
      </c>
      <c r="L47" s="115" t="str">
        <f t="shared" si="1"/>
        <v>Harde vloer zonder polymeer beschermlaag, met behandeling</v>
      </c>
      <c r="M47" s="118">
        <v>12</v>
      </c>
      <c r="N47" s="117">
        <f t="shared" si="13"/>
        <v>12</v>
      </c>
      <c r="O47" s="149">
        <f t="shared" si="14"/>
        <v>0</v>
      </c>
      <c r="P47" s="119"/>
      <c r="Q47" s="95" t="s">
        <v>86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>IF(H47="nio","_",(N47/Y47)*VLOOKUP(Q47,Aanpassing_frequenties,3,0))*VLOOKUP(Q47,Aanpassing_frequenties,4,0)</f>
        <v>49.199999999999996</v>
      </c>
      <c r="AB47" s="120">
        <f t="shared" si="4"/>
        <v>0</v>
      </c>
      <c r="AC47" s="119"/>
      <c r="AD47" s="117" t="str">
        <f t="shared" si="5"/>
        <v>_</v>
      </c>
      <c r="AE47" s="120" t="str">
        <f t="shared" si="6"/>
        <v>_</v>
      </c>
      <c r="AF47" s="119"/>
      <c r="AG47" s="117" t="str">
        <f t="shared" si="7"/>
        <v>_</v>
      </c>
      <c r="AH47" s="120" t="str">
        <f t="shared" si="8"/>
        <v>_</v>
      </c>
      <c r="AI47" s="119"/>
      <c r="AJ47" s="117" t="str">
        <f t="shared" si="9"/>
        <v>_</v>
      </c>
      <c r="AK47" s="120" t="str">
        <f t="shared" si="10"/>
        <v>_</v>
      </c>
      <c r="AL47" s="119"/>
      <c r="AM47" s="117">
        <f t="shared" si="11"/>
        <v>49.199999999999996</v>
      </c>
      <c r="AN47" s="120">
        <f t="shared" si="12"/>
        <v>0</v>
      </c>
      <c r="AO47" s="119"/>
      <c r="AS47" s="124"/>
    </row>
    <row r="48" spans="1:45">
      <c r="A48" s="7">
        <v>6</v>
      </c>
      <c r="B48" s="114" t="str">
        <f>VLOOKUP(A48,'Overzicht locaties'!C:D,2,0)</f>
        <v>ROC Marterstraat</v>
      </c>
      <c r="C48" s="95" t="s">
        <v>797</v>
      </c>
      <c r="D48" s="6" t="s">
        <v>846</v>
      </c>
      <c r="E48" s="6"/>
      <c r="F48" s="95" t="s">
        <v>152</v>
      </c>
      <c r="G48" s="95" t="s">
        <v>293</v>
      </c>
      <c r="H48" s="95">
        <v>2</v>
      </c>
      <c r="I48" s="115" t="str">
        <f t="shared" si="0"/>
        <v>Sanitaire ruimte</v>
      </c>
      <c r="J48" s="95" t="s">
        <v>812</v>
      </c>
      <c r="K48" s="116">
        <v>3</v>
      </c>
      <c r="L48" s="115" t="str">
        <f t="shared" si="1"/>
        <v>Harde vloer zonder polymeer beschermlaag, met behandeling</v>
      </c>
      <c r="M48" s="118">
        <v>12</v>
      </c>
      <c r="N48" s="117">
        <f t="shared" si="13"/>
        <v>12</v>
      </c>
      <c r="O48" s="149">
        <f t="shared" si="14"/>
        <v>0</v>
      </c>
      <c r="P48" s="119"/>
      <c r="Q48" s="95" t="s">
        <v>86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>IF(H48="nio","_",(N48/Y48)*VLOOKUP(Q48,Aanpassing_frequenties,3,0))*VLOOKUP(Q48,Aanpassing_frequenties,4,0)</f>
        <v>49.199999999999996</v>
      </c>
      <c r="AB48" s="120">
        <f t="shared" si="4"/>
        <v>0</v>
      </c>
      <c r="AC48" s="119"/>
      <c r="AD48" s="117" t="str">
        <f t="shared" si="5"/>
        <v>_</v>
      </c>
      <c r="AE48" s="120" t="str">
        <f t="shared" si="6"/>
        <v>_</v>
      </c>
      <c r="AF48" s="119"/>
      <c r="AG48" s="117" t="str">
        <f t="shared" si="7"/>
        <v>_</v>
      </c>
      <c r="AH48" s="120" t="str">
        <f t="shared" si="8"/>
        <v>_</v>
      </c>
      <c r="AI48" s="119"/>
      <c r="AJ48" s="117" t="str">
        <f t="shared" si="9"/>
        <v>_</v>
      </c>
      <c r="AK48" s="120" t="str">
        <f t="shared" si="10"/>
        <v>_</v>
      </c>
      <c r="AL48" s="119"/>
      <c r="AM48" s="117">
        <f t="shared" si="11"/>
        <v>49.199999999999996</v>
      </c>
      <c r="AN48" s="120">
        <f t="shared" si="12"/>
        <v>0</v>
      </c>
      <c r="AO48" s="119"/>
      <c r="AS48" s="124"/>
    </row>
    <row r="49" spans="1:45">
      <c r="A49" s="7">
        <v>6</v>
      </c>
      <c r="B49" s="114" t="str">
        <f>VLOOKUP(A49,'Overzicht locaties'!C:D,2,0)</f>
        <v>ROC Marterstraat</v>
      </c>
      <c r="C49" s="95" t="s">
        <v>797</v>
      </c>
      <c r="D49" s="6" t="s">
        <v>250</v>
      </c>
      <c r="E49" s="6"/>
      <c r="F49" s="95" t="s">
        <v>898</v>
      </c>
      <c r="G49" s="95" t="s">
        <v>294</v>
      </c>
      <c r="H49" s="95">
        <v>6</v>
      </c>
      <c r="I49" s="115" t="str">
        <f t="shared" si="0"/>
        <v>Leslokalen theorie</v>
      </c>
      <c r="J49" s="95" t="s">
        <v>6</v>
      </c>
      <c r="K49" s="116">
        <v>4</v>
      </c>
      <c r="L49" s="115" t="str">
        <f t="shared" si="1"/>
        <v>Tapijt</v>
      </c>
      <c r="M49" s="118">
        <v>58</v>
      </c>
      <c r="N49" s="117">
        <f t="shared" si="13"/>
        <v>58</v>
      </c>
      <c r="O49" s="149">
        <f t="shared" si="14"/>
        <v>0</v>
      </c>
      <c r="P49" s="119"/>
      <c r="Q49" s="95" t="s">
        <v>87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>IF(H49="nio","_",(N49/Y49)*VLOOKUP(Q49,Aanpassing_frequenties,3,0))*VLOOKUP(Q49,Aanpassing_frequenties,4,0)</f>
        <v>118.89999999999999</v>
      </c>
      <c r="AB49" s="120">
        <f t="shared" si="4"/>
        <v>0</v>
      </c>
      <c r="AC49" s="119"/>
      <c r="AD49" s="117" t="str">
        <f t="shared" si="5"/>
        <v>_</v>
      </c>
      <c r="AE49" s="120" t="str">
        <f t="shared" si="6"/>
        <v>_</v>
      </c>
      <c r="AF49" s="119"/>
      <c r="AG49" s="117" t="str">
        <f t="shared" si="7"/>
        <v>_</v>
      </c>
      <c r="AH49" s="120" t="str">
        <f t="shared" si="8"/>
        <v>_</v>
      </c>
      <c r="AI49" s="119"/>
      <c r="AJ49" s="117" t="str">
        <f t="shared" si="9"/>
        <v>_</v>
      </c>
      <c r="AK49" s="120" t="str">
        <f t="shared" si="10"/>
        <v>_</v>
      </c>
      <c r="AL49" s="119"/>
      <c r="AM49" s="117">
        <f t="shared" si="11"/>
        <v>118.89999999999999</v>
      </c>
      <c r="AN49" s="120">
        <f t="shared" si="12"/>
        <v>0</v>
      </c>
      <c r="AO49" s="119"/>
      <c r="AS49" s="124"/>
    </row>
    <row r="50" spans="1:45">
      <c r="A50" s="7">
        <v>6</v>
      </c>
      <c r="B50" s="114" t="str">
        <f>VLOOKUP(A50,'Overzicht locaties'!C:D,2,0)</f>
        <v>ROC Marterstraat</v>
      </c>
      <c r="C50" s="95" t="s">
        <v>797</v>
      </c>
      <c r="D50" s="6" t="s">
        <v>847</v>
      </c>
      <c r="E50" s="6"/>
      <c r="F50" s="95" t="s">
        <v>899</v>
      </c>
      <c r="G50" s="95" t="s">
        <v>294</v>
      </c>
      <c r="H50" s="95">
        <v>1</v>
      </c>
      <c r="I50" s="115" t="str">
        <f t="shared" si="0"/>
        <v xml:space="preserve">Kantoorruimte / vergaderruimte </v>
      </c>
      <c r="J50" s="95" t="s">
        <v>6</v>
      </c>
      <c r="K50" s="116">
        <v>4</v>
      </c>
      <c r="L50" s="115" t="str">
        <f t="shared" si="1"/>
        <v>Tapijt</v>
      </c>
      <c r="M50" s="118">
        <v>24.5</v>
      </c>
      <c r="N50" s="117">
        <f t="shared" si="13"/>
        <v>24.5</v>
      </c>
      <c r="O50" s="149">
        <f t="shared" si="14"/>
        <v>0</v>
      </c>
      <c r="P50" s="119"/>
      <c r="Q50" s="95" t="s">
        <v>87</v>
      </c>
      <c r="R50" s="95"/>
      <c r="S50" s="95"/>
      <c r="T50" s="95"/>
      <c r="U50" s="119"/>
      <c r="V50" s="114" t="str">
        <f t="shared" si="2"/>
        <v>Bureau</v>
      </c>
      <c r="W50" s="114" t="str">
        <f t="shared" si="3"/>
        <v>AQL 7%</v>
      </c>
      <c r="X50" s="119"/>
      <c r="Y50" s="101">
        <v>100</v>
      </c>
      <c r="Z50" s="119"/>
      <c r="AA50" s="117">
        <f>IF(H50="nio","_",(N50/Y50)*VLOOKUP(Q50,Aanpassing_frequenties,3,0))*VLOOKUP(Q50,Aanpassing_frequenties,4,0)</f>
        <v>50.225000000000001</v>
      </c>
      <c r="AB50" s="120">
        <f t="shared" si="4"/>
        <v>0</v>
      </c>
      <c r="AC50" s="119"/>
      <c r="AD50" s="117" t="str">
        <f t="shared" si="5"/>
        <v>_</v>
      </c>
      <c r="AE50" s="120" t="str">
        <f t="shared" si="6"/>
        <v>_</v>
      </c>
      <c r="AF50" s="119"/>
      <c r="AG50" s="117" t="str">
        <f t="shared" si="7"/>
        <v>_</v>
      </c>
      <c r="AH50" s="120" t="str">
        <f t="shared" si="8"/>
        <v>_</v>
      </c>
      <c r="AI50" s="119"/>
      <c r="AJ50" s="117" t="str">
        <f t="shared" si="9"/>
        <v>_</v>
      </c>
      <c r="AK50" s="120" t="str">
        <f t="shared" si="10"/>
        <v>_</v>
      </c>
      <c r="AL50" s="119"/>
      <c r="AM50" s="117">
        <f t="shared" si="11"/>
        <v>50.225000000000001</v>
      </c>
      <c r="AN50" s="120">
        <f t="shared" si="12"/>
        <v>0</v>
      </c>
      <c r="AO50" s="119"/>
      <c r="AS50" s="124"/>
    </row>
    <row r="51" spans="1:45">
      <c r="A51" s="7">
        <v>6</v>
      </c>
      <c r="B51" s="114" t="str">
        <f>VLOOKUP(A51,'Overzicht locaties'!C:D,2,0)</f>
        <v>ROC Marterstraat</v>
      </c>
      <c r="C51" s="95" t="s">
        <v>797</v>
      </c>
      <c r="D51" s="6" t="s">
        <v>848</v>
      </c>
      <c r="E51" s="6"/>
      <c r="F51" s="95" t="s">
        <v>900</v>
      </c>
      <c r="G51" s="95" t="s">
        <v>294</v>
      </c>
      <c r="H51" s="95">
        <v>6</v>
      </c>
      <c r="I51" s="115" t="str">
        <f t="shared" si="0"/>
        <v>Leslokalen theorie</v>
      </c>
      <c r="J51" s="95" t="s">
        <v>6</v>
      </c>
      <c r="K51" s="116">
        <v>4</v>
      </c>
      <c r="L51" s="115" t="str">
        <f t="shared" si="1"/>
        <v>Tapijt</v>
      </c>
      <c r="M51" s="118">
        <v>58</v>
      </c>
      <c r="N51" s="117">
        <f t="shared" si="13"/>
        <v>58</v>
      </c>
      <c r="O51" s="149">
        <f t="shared" si="14"/>
        <v>0</v>
      </c>
      <c r="P51" s="119"/>
      <c r="Q51" s="95" t="s">
        <v>87</v>
      </c>
      <c r="R51" s="95"/>
      <c r="S51" s="95"/>
      <c r="T51" s="95"/>
      <c r="U51" s="119"/>
      <c r="V51" s="114" t="str">
        <f t="shared" si="2"/>
        <v>Les</v>
      </c>
      <c r="W51" s="114" t="str">
        <f t="shared" si="3"/>
        <v>AQL 7%</v>
      </c>
      <c r="X51" s="119"/>
      <c r="Y51" s="101">
        <v>100</v>
      </c>
      <c r="Z51" s="119"/>
      <c r="AA51" s="117">
        <f>IF(H51="nio","_",(N51/Y51)*VLOOKUP(Q51,Aanpassing_frequenties,3,0))*VLOOKUP(Q51,Aanpassing_frequenties,4,0)</f>
        <v>118.89999999999999</v>
      </c>
      <c r="AB51" s="120">
        <f t="shared" si="4"/>
        <v>0</v>
      </c>
      <c r="AC51" s="119"/>
      <c r="AD51" s="117" t="str">
        <f t="shared" si="5"/>
        <v>_</v>
      </c>
      <c r="AE51" s="120" t="str">
        <f t="shared" si="6"/>
        <v>_</v>
      </c>
      <c r="AF51" s="119"/>
      <c r="AG51" s="117" t="str">
        <f t="shared" si="7"/>
        <v>_</v>
      </c>
      <c r="AH51" s="120" t="str">
        <f t="shared" si="8"/>
        <v>_</v>
      </c>
      <c r="AI51" s="119"/>
      <c r="AJ51" s="117" t="str">
        <f t="shared" si="9"/>
        <v>_</v>
      </c>
      <c r="AK51" s="120" t="str">
        <f t="shared" si="10"/>
        <v>_</v>
      </c>
      <c r="AL51" s="119"/>
      <c r="AM51" s="117">
        <f t="shared" si="11"/>
        <v>118.89999999999999</v>
      </c>
      <c r="AN51" s="120">
        <f t="shared" si="12"/>
        <v>0</v>
      </c>
      <c r="AO51" s="119"/>
      <c r="AS51" s="124"/>
    </row>
    <row r="52" spans="1:45">
      <c r="A52" s="7">
        <v>6</v>
      </c>
      <c r="B52" s="114" t="str">
        <f>VLOOKUP(A52,'Overzicht locaties'!C:D,2,0)</f>
        <v>ROC Marterstraat</v>
      </c>
      <c r="C52" s="95" t="s">
        <v>797</v>
      </c>
      <c r="D52" s="6" t="s">
        <v>259</v>
      </c>
      <c r="E52" s="6"/>
      <c r="F52" s="95" t="s">
        <v>901</v>
      </c>
      <c r="G52" s="95" t="s">
        <v>294</v>
      </c>
      <c r="H52" s="95">
        <v>6</v>
      </c>
      <c r="I52" s="115" t="str">
        <f t="shared" si="0"/>
        <v>Leslokalen theorie</v>
      </c>
      <c r="J52" s="95" t="s">
        <v>6</v>
      </c>
      <c r="K52" s="116">
        <v>4</v>
      </c>
      <c r="L52" s="115" t="str">
        <f t="shared" si="1"/>
        <v>Tapijt</v>
      </c>
      <c r="M52" s="118">
        <v>58</v>
      </c>
      <c r="N52" s="117">
        <f t="shared" si="13"/>
        <v>58</v>
      </c>
      <c r="O52" s="149">
        <f t="shared" si="14"/>
        <v>0</v>
      </c>
      <c r="P52" s="119"/>
      <c r="Q52" s="95" t="s">
        <v>87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>IF(H52="nio","_",(N52/Y52)*VLOOKUP(Q52,Aanpassing_frequenties,3,0))*VLOOKUP(Q52,Aanpassing_frequenties,4,0)</f>
        <v>118.89999999999999</v>
      </c>
      <c r="AB52" s="120">
        <f t="shared" si="4"/>
        <v>0</v>
      </c>
      <c r="AC52" s="119"/>
      <c r="AD52" s="117" t="str">
        <f t="shared" si="5"/>
        <v>_</v>
      </c>
      <c r="AE52" s="120" t="str">
        <f t="shared" si="6"/>
        <v>_</v>
      </c>
      <c r="AF52" s="119"/>
      <c r="AG52" s="117" t="str">
        <f t="shared" si="7"/>
        <v>_</v>
      </c>
      <c r="AH52" s="120" t="str">
        <f t="shared" si="8"/>
        <v>_</v>
      </c>
      <c r="AI52" s="119"/>
      <c r="AJ52" s="117" t="str">
        <f t="shared" si="9"/>
        <v>_</v>
      </c>
      <c r="AK52" s="120" t="str">
        <f t="shared" si="10"/>
        <v>_</v>
      </c>
      <c r="AL52" s="119"/>
      <c r="AM52" s="117">
        <f t="shared" si="11"/>
        <v>118.89999999999999</v>
      </c>
      <c r="AN52" s="120">
        <f t="shared" si="12"/>
        <v>0</v>
      </c>
      <c r="AO52" s="119"/>
      <c r="AS52" s="124"/>
    </row>
    <row r="53" spans="1:45">
      <c r="A53" s="7">
        <v>6</v>
      </c>
      <c r="B53" s="114" t="str">
        <f>VLOOKUP(A53,'Overzicht locaties'!C:D,2,0)</f>
        <v>ROC Marterstraat</v>
      </c>
      <c r="C53" s="95" t="s">
        <v>797</v>
      </c>
      <c r="D53" s="6" t="s">
        <v>260</v>
      </c>
      <c r="E53" s="6"/>
      <c r="F53" s="95" t="s">
        <v>195</v>
      </c>
      <c r="G53" s="95" t="s">
        <v>294</v>
      </c>
      <c r="H53" s="95">
        <v>3</v>
      </c>
      <c r="I53" s="115" t="str">
        <f t="shared" si="0"/>
        <v>Verkeersruimte / Garderobe / Wachtruimte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12</v>
      </c>
      <c r="N53" s="117">
        <f t="shared" si="13"/>
        <v>12</v>
      </c>
      <c r="O53" s="149">
        <f t="shared" si="14"/>
        <v>0</v>
      </c>
      <c r="P53" s="119"/>
      <c r="Q53" s="95" t="s">
        <v>87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>IF(H53="nio","_",(N53/Y53)*VLOOKUP(Q53,Aanpassing_frequenties,3,0))*VLOOKUP(Q53,Aanpassing_frequenties,4,0)</f>
        <v>24.599999999999998</v>
      </c>
      <c r="AB53" s="120">
        <f t="shared" si="4"/>
        <v>0</v>
      </c>
      <c r="AC53" s="119"/>
      <c r="AD53" s="117" t="str">
        <f t="shared" si="5"/>
        <v>_</v>
      </c>
      <c r="AE53" s="120" t="str">
        <f t="shared" si="6"/>
        <v>_</v>
      </c>
      <c r="AF53" s="119"/>
      <c r="AG53" s="117" t="str">
        <f t="shared" si="7"/>
        <v>_</v>
      </c>
      <c r="AH53" s="120" t="str">
        <f t="shared" si="8"/>
        <v>_</v>
      </c>
      <c r="AI53" s="119"/>
      <c r="AJ53" s="117" t="str">
        <f t="shared" si="9"/>
        <v>_</v>
      </c>
      <c r="AK53" s="120" t="str">
        <f t="shared" si="10"/>
        <v>_</v>
      </c>
      <c r="AL53" s="119"/>
      <c r="AM53" s="117">
        <f t="shared" si="11"/>
        <v>24.599999999999998</v>
      </c>
      <c r="AN53" s="120">
        <f t="shared" si="12"/>
        <v>0</v>
      </c>
      <c r="AO53" s="119"/>
      <c r="AS53" s="124"/>
    </row>
    <row r="54" spans="1:45">
      <c r="A54" s="7">
        <v>6</v>
      </c>
      <c r="B54" s="114" t="str">
        <f>VLOOKUP(A54,'Overzicht locaties'!C:D,2,0)</f>
        <v>ROC Marterstraat</v>
      </c>
      <c r="C54" s="95" t="s">
        <v>797</v>
      </c>
      <c r="D54" s="6" t="s">
        <v>262</v>
      </c>
      <c r="E54" s="6"/>
      <c r="F54" s="95" t="s">
        <v>326</v>
      </c>
      <c r="G54" s="95" t="s">
        <v>294</v>
      </c>
      <c r="H54" s="95">
        <v>1</v>
      </c>
      <c r="I54" s="115" t="str">
        <f t="shared" si="0"/>
        <v xml:space="preserve">Kantoorruimte / vergaderruimte </v>
      </c>
      <c r="J54" s="95" t="s">
        <v>6</v>
      </c>
      <c r="K54" s="116">
        <v>4</v>
      </c>
      <c r="L54" s="115" t="str">
        <f t="shared" si="1"/>
        <v>Tapijt</v>
      </c>
      <c r="M54" s="118">
        <v>12</v>
      </c>
      <c r="N54" s="117">
        <f t="shared" si="13"/>
        <v>12</v>
      </c>
      <c r="O54" s="149">
        <f t="shared" si="14"/>
        <v>0</v>
      </c>
      <c r="P54" s="119"/>
      <c r="Q54" s="95" t="s">
        <v>87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>IF(H54="nio","_",(N54/Y54)*VLOOKUP(Q54,Aanpassing_frequenties,3,0))*VLOOKUP(Q54,Aanpassing_frequenties,4,0)</f>
        <v>24.599999999999998</v>
      </c>
      <c r="AB54" s="120">
        <f t="shared" si="4"/>
        <v>0</v>
      </c>
      <c r="AC54" s="119"/>
      <c r="AD54" s="117" t="str">
        <f t="shared" si="5"/>
        <v>_</v>
      </c>
      <c r="AE54" s="120" t="str">
        <f t="shared" si="6"/>
        <v>_</v>
      </c>
      <c r="AF54" s="119"/>
      <c r="AG54" s="117" t="str">
        <f t="shared" si="7"/>
        <v>_</v>
      </c>
      <c r="AH54" s="120" t="str">
        <f t="shared" si="8"/>
        <v>_</v>
      </c>
      <c r="AI54" s="119"/>
      <c r="AJ54" s="117" t="str">
        <f t="shared" si="9"/>
        <v>_</v>
      </c>
      <c r="AK54" s="120" t="str">
        <f t="shared" si="10"/>
        <v>_</v>
      </c>
      <c r="AL54" s="119"/>
      <c r="AM54" s="117">
        <f t="shared" si="11"/>
        <v>24.599999999999998</v>
      </c>
      <c r="AN54" s="120">
        <f t="shared" si="12"/>
        <v>0</v>
      </c>
      <c r="AO54" s="119"/>
      <c r="AS54" s="124"/>
    </row>
    <row r="55" spans="1:45">
      <c r="A55" s="7">
        <v>6</v>
      </c>
      <c r="B55" s="114" t="str">
        <f>VLOOKUP(A55,'Overzicht locaties'!C:D,2,0)</f>
        <v>ROC Marterstraat</v>
      </c>
      <c r="C55" s="95" t="s">
        <v>797</v>
      </c>
      <c r="D55" s="6" t="s">
        <v>263</v>
      </c>
      <c r="E55" s="6"/>
      <c r="F55" s="95" t="s">
        <v>902</v>
      </c>
      <c r="G55" s="95" t="s">
        <v>293</v>
      </c>
      <c r="H55" s="95">
        <v>5</v>
      </c>
      <c r="I55" s="115" t="str">
        <f t="shared" si="0"/>
        <v>Pantry / keuken / koffie / restaurant</v>
      </c>
      <c r="J55" s="95" t="s">
        <v>923</v>
      </c>
      <c r="K55" s="116">
        <v>2</v>
      </c>
      <c r="L55" s="115" t="str">
        <f t="shared" si="1"/>
        <v>Harde vloeren zonder extra behandeling</v>
      </c>
      <c r="M55" s="118">
        <v>22</v>
      </c>
      <c r="N55" s="117">
        <f t="shared" si="13"/>
        <v>22</v>
      </c>
      <c r="O55" s="149">
        <f t="shared" si="14"/>
        <v>0</v>
      </c>
      <c r="P55" s="119"/>
      <c r="Q55" s="95" t="s">
        <v>87</v>
      </c>
      <c r="R55" s="95"/>
      <c r="S55" s="95"/>
      <c r="T55" s="95"/>
      <c r="U55" s="119"/>
      <c r="V55" s="114" t="str">
        <f t="shared" si="2"/>
        <v>Verkeer</v>
      </c>
      <c r="W55" s="114" t="str">
        <f t="shared" si="3"/>
        <v>AQL 7%</v>
      </c>
      <c r="X55" s="119"/>
      <c r="Y55" s="101">
        <v>100</v>
      </c>
      <c r="Z55" s="119"/>
      <c r="AA55" s="117">
        <f>IF(H55="nio","_",(N55/Y55)*VLOOKUP(Q55,Aanpassing_frequenties,3,0))*VLOOKUP(Q55,Aanpassing_frequenties,4,0)</f>
        <v>45.1</v>
      </c>
      <c r="AB55" s="120">
        <f t="shared" si="4"/>
        <v>0</v>
      </c>
      <c r="AC55" s="119"/>
      <c r="AD55" s="117" t="str">
        <f t="shared" si="5"/>
        <v>_</v>
      </c>
      <c r="AE55" s="120" t="str">
        <f t="shared" si="6"/>
        <v>_</v>
      </c>
      <c r="AF55" s="119"/>
      <c r="AG55" s="117" t="str">
        <f t="shared" si="7"/>
        <v>_</v>
      </c>
      <c r="AH55" s="120" t="str">
        <f t="shared" si="8"/>
        <v>_</v>
      </c>
      <c r="AI55" s="119"/>
      <c r="AJ55" s="117" t="str">
        <f t="shared" si="9"/>
        <v>_</v>
      </c>
      <c r="AK55" s="120" t="str">
        <f t="shared" si="10"/>
        <v>_</v>
      </c>
      <c r="AL55" s="119"/>
      <c r="AM55" s="117">
        <f t="shared" si="11"/>
        <v>45.1</v>
      </c>
      <c r="AN55" s="120">
        <f t="shared" si="12"/>
        <v>0</v>
      </c>
      <c r="AO55" s="119"/>
      <c r="AS55" s="124"/>
    </row>
    <row r="56" spans="1:45">
      <c r="A56" s="7">
        <v>6</v>
      </c>
      <c r="B56" s="114" t="str">
        <f>VLOOKUP(A56,'Overzicht locaties'!C:D,2,0)</f>
        <v>ROC Marterstraat</v>
      </c>
      <c r="C56" s="95" t="s">
        <v>797</v>
      </c>
      <c r="D56" s="6" t="s">
        <v>264</v>
      </c>
      <c r="E56" s="6"/>
      <c r="F56" s="95" t="s">
        <v>152</v>
      </c>
      <c r="G56" s="95" t="s">
        <v>293</v>
      </c>
      <c r="H56" s="95">
        <v>2</v>
      </c>
      <c r="I56" s="115" t="str">
        <f t="shared" si="0"/>
        <v>Sanitaire ruimte</v>
      </c>
      <c r="J56" s="95" t="s">
        <v>812</v>
      </c>
      <c r="K56" s="116">
        <v>3</v>
      </c>
      <c r="L56" s="115" t="str">
        <f t="shared" si="1"/>
        <v>Harde vloer zonder polymeer beschermlaag, met behandeling</v>
      </c>
      <c r="M56" s="118">
        <v>22</v>
      </c>
      <c r="N56" s="117">
        <f t="shared" si="13"/>
        <v>22</v>
      </c>
      <c r="O56" s="149">
        <f t="shared" si="14"/>
        <v>0</v>
      </c>
      <c r="P56" s="119"/>
      <c r="Q56" s="95" t="s">
        <v>86</v>
      </c>
      <c r="R56" s="95"/>
      <c r="S56" s="95"/>
      <c r="T56" s="95"/>
      <c r="U56" s="119"/>
      <c r="V56" s="114" t="str">
        <f t="shared" si="2"/>
        <v>Sanitair</v>
      </c>
      <c r="W56" s="114" t="str">
        <f t="shared" si="3"/>
        <v>AQL 4%</v>
      </c>
      <c r="X56" s="119"/>
      <c r="Y56" s="101">
        <v>100</v>
      </c>
      <c r="Z56" s="119"/>
      <c r="AA56" s="117">
        <f>IF(H56="nio","_",(N56/Y56)*VLOOKUP(Q56,Aanpassing_frequenties,3,0))*VLOOKUP(Q56,Aanpassing_frequenties,4,0)</f>
        <v>90.2</v>
      </c>
      <c r="AB56" s="120">
        <f t="shared" si="4"/>
        <v>0</v>
      </c>
      <c r="AC56" s="119"/>
      <c r="AD56" s="117" t="str">
        <f t="shared" si="5"/>
        <v>_</v>
      </c>
      <c r="AE56" s="120" t="str">
        <f t="shared" si="6"/>
        <v>_</v>
      </c>
      <c r="AF56" s="119"/>
      <c r="AG56" s="117" t="str">
        <f t="shared" si="7"/>
        <v>_</v>
      </c>
      <c r="AH56" s="120" t="str">
        <f t="shared" si="8"/>
        <v>_</v>
      </c>
      <c r="AI56" s="119"/>
      <c r="AJ56" s="117" t="str">
        <f t="shared" si="9"/>
        <v>_</v>
      </c>
      <c r="AK56" s="120" t="str">
        <f t="shared" si="10"/>
        <v>_</v>
      </c>
      <c r="AL56" s="119"/>
      <c r="AM56" s="117">
        <f t="shared" si="11"/>
        <v>90.2</v>
      </c>
      <c r="AN56" s="120">
        <f t="shared" si="12"/>
        <v>0</v>
      </c>
      <c r="AO56" s="119"/>
      <c r="AS56" s="124"/>
    </row>
    <row r="57" spans="1:45">
      <c r="A57" s="7">
        <v>6</v>
      </c>
      <c r="B57" s="114" t="str">
        <f>VLOOKUP(A57,'Overzicht locaties'!C:D,2,0)</f>
        <v>ROC Marterstraat</v>
      </c>
      <c r="C57" s="95" t="s">
        <v>797</v>
      </c>
      <c r="D57" s="6" t="s">
        <v>265</v>
      </c>
      <c r="E57" s="6"/>
      <c r="F57" s="95" t="s">
        <v>718</v>
      </c>
      <c r="G57" s="95" t="s">
        <v>293</v>
      </c>
      <c r="H57" s="95">
        <v>2</v>
      </c>
      <c r="I57" s="115" t="str">
        <f t="shared" si="0"/>
        <v>Sanitaire ruimte</v>
      </c>
      <c r="J57" s="95" t="s">
        <v>812</v>
      </c>
      <c r="K57" s="116">
        <v>3</v>
      </c>
      <c r="L57" s="115" t="str">
        <f t="shared" si="1"/>
        <v>Harde vloer zonder polymeer beschermlaag, met behandeling</v>
      </c>
      <c r="M57" s="118">
        <v>2.6</v>
      </c>
      <c r="N57" s="117">
        <f t="shared" si="13"/>
        <v>2.6</v>
      </c>
      <c r="O57" s="149">
        <f t="shared" si="14"/>
        <v>0</v>
      </c>
      <c r="P57" s="119"/>
      <c r="Q57" s="95" t="s">
        <v>86</v>
      </c>
      <c r="R57" s="95"/>
      <c r="S57" s="95"/>
      <c r="T57" s="95"/>
      <c r="U57" s="119"/>
      <c r="V57" s="114" t="str">
        <f t="shared" si="2"/>
        <v>Sanitair</v>
      </c>
      <c r="W57" s="114" t="str">
        <f t="shared" si="3"/>
        <v>AQL 4%</v>
      </c>
      <c r="X57" s="119"/>
      <c r="Y57" s="101">
        <v>100</v>
      </c>
      <c r="Z57" s="119"/>
      <c r="AA57" s="117">
        <f>IF(H57="nio","_",(N57/Y57)*VLOOKUP(Q57,Aanpassing_frequenties,3,0))*VLOOKUP(Q57,Aanpassing_frequenties,4,0)</f>
        <v>10.66</v>
      </c>
      <c r="AB57" s="120">
        <f t="shared" si="4"/>
        <v>0</v>
      </c>
      <c r="AC57" s="119"/>
      <c r="AD57" s="117" t="str">
        <f t="shared" si="5"/>
        <v>_</v>
      </c>
      <c r="AE57" s="120" t="str">
        <f t="shared" si="6"/>
        <v>_</v>
      </c>
      <c r="AF57" s="119"/>
      <c r="AG57" s="117" t="str">
        <f t="shared" si="7"/>
        <v>_</v>
      </c>
      <c r="AH57" s="120" t="str">
        <f t="shared" si="8"/>
        <v>_</v>
      </c>
      <c r="AI57" s="119"/>
      <c r="AJ57" s="117" t="str">
        <f t="shared" si="9"/>
        <v>_</v>
      </c>
      <c r="AK57" s="120" t="str">
        <f t="shared" si="10"/>
        <v>_</v>
      </c>
      <c r="AL57" s="119"/>
      <c r="AM57" s="117">
        <f t="shared" si="11"/>
        <v>10.66</v>
      </c>
      <c r="AN57" s="120">
        <f t="shared" si="12"/>
        <v>0</v>
      </c>
      <c r="AO57" s="119"/>
      <c r="AS57" s="124"/>
    </row>
    <row r="58" spans="1:45">
      <c r="A58" s="7">
        <v>6</v>
      </c>
      <c r="B58" s="114" t="str">
        <f>VLOOKUP(A58,'Overzicht locaties'!C:D,2,0)</f>
        <v>ROC Marterstraat</v>
      </c>
      <c r="C58" s="95" t="s">
        <v>797</v>
      </c>
      <c r="D58" s="6" t="s">
        <v>266</v>
      </c>
      <c r="E58" s="6"/>
      <c r="F58" s="95" t="s">
        <v>152</v>
      </c>
      <c r="G58" s="95" t="s">
        <v>293</v>
      </c>
      <c r="H58" s="95">
        <v>2</v>
      </c>
      <c r="I58" s="115" t="str">
        <f t="shared" si="0"/>
        <v>Sanitaire ruimte</v>
      </c>
      <c r="J58" s="95" t="s">
        <v>812</v>
      </c>
      <c r="K58" s="116">
        <v>3</v>
      </c>
      <c r="L58" s="115" t="str">
        <f t="shared" si="1"/>
        <v>Harde vloer zonder polymeer beschermlaag, met behandeling</v>
      </c>
      <c r="M58" s="118">
        <v>22</v>
      </c>
      <c r="N58" s="117">
        <f t="shared" si="13"/>
        <v>22</v>
      </c>
      <c r="O58" s="149">
        <f t="shared" si="14"/>
        <v>0</v>
      </c>
      <c r="P58" s="119"/>
      <c r="Q58" s="95" t="s">
        <v>86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>IF(H58="nio","_",(N58/Y58)*VLOOKUP(Q58,Aanpassing_frequenties,3,0))*VLOOKUP(Q58,Aanpassing_frequenties,4,0)</f>
        <v>90.2</v>
      </c>
      <c r="AB58" s="120">
        <f t="shared" si="4"/>
        <v>0</v>
      </c>
      <c r="AC58" s="119"/>
      <c r="AD58" s="117" t="str">
        <f t="shared" si="5"/>
        <v>_</v>
      </c>
      <c r="AE58" s="120" t="str">
        <f t="shared" si="6"/>
        <v>_</v>
      </c>
      <c r="AF58" s="119"/>
      <c r="AG58" s="117" t="str">
        <f t="shared" si="7"/>
        <v>_</v>
      </c>
      <c r="AH58" s="120" t="str">
        <f t="shared" si="8"/>
        <v>_</v>
      </c>
      <c r="AI58" s="119"/>
      <c r="AJ58" s="117" t="str">
        <f t="shared" si="9"/>
        <v>_</v>
      </c>
      <c r="AK58" s="120" t="str">
        <f t="shared" si="10"/>
        <v>_</v>
      </c>
      <c r="AL58" s="119"/>
      <c r="AM58" s="117">
        <f t="shared" si="11"/>
        <v>90.2</v>
      </c>
      <c r="AN58" s="120">
        <f t="shared" si="12"/>
        <v>0</v>
      </c>
      <c r="AO58" s="119"/>
      <c r="AS58" s="124"/>
    </row>
    <row r="59" spans="1:45">
      <c r="A59" s="7">
        <v>6</v>
      </c>
      <c r="B59" s="114" t="str">
        <f>VLOOKUP(A59,'Overzicht locaties'!C:D,2,0)</f>
        <v>ROC Marterstraat</v>
      </c>
      <c r="C59" s="95" t="s">
        <v>797</v>
      </c>
      <c r="D59" s="6" t="s">
        <v>849</v>
      </c>
      <c r="E59" s="6"/>
      <c r="F59" s="95" t="s">
        <v>903</v>
      </c>
      <c r="G59" s="95" t="s">
        <v>293</v>
      </c>
      <c r="H59" s="95">
        <v>3</v>
      </c>
      <c r="I59" s="115" t="str">
        <f t="shared" si="0"/>
        <v>Verkeersruimte / Garderobe / Wachtruimte</v>
      </c>
      <c r="J59" s="95" t="s">
        <v>925</v>
      </c>
      <c r="K59" s="116">
        <v>2</v>
      </c>
      <c r="L59" s="115" t="str">
        <f t="shared" si="1"/>
        <v>Harde vloeren zonder extra behandeling</v>
      </c>
      <c r="M59" s="118">
        <v>44</v>
      </c>
      <c r="N59" s="117">
        <f t="shared" si="13"/>
        <v>44</v>
      </c>
      <c r="O59" s="149">
        <f t="shared" si="14"/>
        <v>0</v>
      </c>
      <c r="P59" s="119"/>
      <c r="Q59" s="95" t="s">
        <v>87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>IF(H59="nio","_",(N59/Y59)*VLOOKUP(Q59,Aanpassing_frequenties,3,0))*VLOOKUP(Q59,Aanpassing_frequenties,4,0)</f>
        <v>90.2</v>
      </c>
      <c r="AB59" s="120">
        <f t="shared" si="4"/>
        <v>0</v>
      </c>
      <c r="AC59" s="119"/>
      <c r="AD59" s="117" t="str">
        <f t="shared" si="5"/>
        <v>_</v>
      </c>
      <c r="AE59" s="120" t="str">
        <f t="shared" si="6"/>
        <v>_</v>
      </c>
      <c r="AF59" s="119"/>
      <c r="AG59" s="117" t="str">
        <f t="shared" si="7"/>
        <v>_</v>
      </c>
      <c r="AH59" s="120" t="str">
        <f t="shared" si="8"/>
        <v>_</v>
      </c>
      <c r="AI59" s="119"/>
      <c r="AJ59" s="117" t="str">
        <f t="shared" si="9"/>
        <v>_</v>
      </c>
      <c r="AK59" s="120" t="str">
        <f t="shared" si="10"/>
        <v>_</v>
      </c>
      <c r="AL59" s="119"/>
      <c r="AM59" s="117">
        <f t="shared" si="11"/>
        <v>90.2</v>
      </c>
      <c r="AN59" s="120">
        <f t="shared" si="12"/>
        <v>0</v>
      </c>
      <c r="AO59" s="119"/>
      <c r="AS59" s="124"/>
    </row>
    <row r="60" spans="1:45">
      <c r="A60" s="7">
        <v>6</v>
      </c>
      <c r="B60" s="114" t="str">
        <f>VLOOKUP(A60,'Overzicht locaties'!C:D,2,0)</f>
        <v>ROC Marterstraat</v>
      </c>
      <c r="C60" s="95" t="s">
        <v>135</v>
      </c>
      <c r="D60" s="6" t="s">
        <v>850</v>
      </c>
      <c r="E60" s="6"/>
      <c r="F60" s="95" t="s">
        <v>153</v>
      </c>
      <c r="G60" s="95" t="s">
        <v>293</v>
      </c>
      <c r="H60" s="95">
        <v>3</v>
      </c>
      <c r="I60" s="115" t="str">
        <f t="shared" si="0"/>
        <v>Verkeersruimte / Garderobe / Wachtruimte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404</v>
      </c>
      <c r="N60" s="117">
        <f t="shared" si="13"/>
        <v>404</v>
      </c>
      <c r="O60" s="149">
        <f t="shared" si="14"/>
        <v>0</v>
      </c>
      <c r="P60" s="119"/>
      <c r="Q60" s="95" t="s">
        <v>87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>IF(H60="nio","_",(N60/Y60)*VLOOKUP(Q60,Aanpassing_frequenties,3,0))*VLOOKUP(Q60,Aanpassing_frequenties,4,0)</f>
        <v>828.2</v>
      </c>
      <c r="AB60" s="120">
        <f t="shared" si="4"/>
        <v>0</v>
      </c>
      <c r="AC60" s="119"/>
      <c r="AD60" s="117" t="str">
        <f t="shared" si="5"/>
        <v>_</v>
      </c>
      <c r="AE60" s="120" t="str">
        <f t="shared" si="6"/>
        <v>_</v>
      </c>
      <c r="AF60" s="119"/>
      <c r="AG60" s="117" t="str">
        <f t="shared" si="7"/>
        <v>_</v>
      </c>
      <c r="AH60" s="120" t="str">
        <f t="shared" si="8"/>
        <v>_</v>
      </c>
      <c r="AI60" s="119"/>
      <c r="AJ60" s="117" t="str">
        <f t="shared" si="9"/>
        <v>_</v>
      </c>
      <c r="AK60" s="120" t="str">
        <f t="shared" si="10"/>
        <v>_</v>
      </c>
      <c r="AL60" s="119"/>
      <c r="AM60" s="117">
        <f t="shared" si="11"/>
        <v>828.2</v>
      </c>
      <c r="AN60" s="120">
        <f t="shared" si="12"/>
        <v>0</v>
      </c>
      <c r="AO60" s="119"/>
      <c r="AS60" s="124"/>
    </row>
    <row r="61" spans="1:45">
      <c r="A61" s="7">
        <v>6</v>
      </c>
      <c r="B61" s="114" t="str">
        <f>VLOOKUP(A61,'Overzicht locaties'!C:D,2,0)</f>
        <v>ROC Marterstraat</v>
      </c>
      <c r="C61" s="95" t="s">
        <v>135</v>
      </c>
      <c r="D61" s="6" t="s">
        <v>851</v>
      </c>
      <c r="E61" s="6"/>
      <c r="F61" s="95" t="s">
        <v>904</v>
      </c>
      <c r="G61" s="95" t="s">
        <v>294</v>
      </c>
      <c r="H61" s="95">
        <v>6</v>
      </c>
      <c r="I61" s="115" t="str">
        <f t="shared" si="0"/>
        <v>Leslokalen theorie</v>
      </c>
      <c r="J61" s="95" t="s">
        <v>6</v>
      </c>
      <c r="K61" s="116">
        <v>4</v>
      </c>
      <c r="L61" s="115" t="str">
        <f t="shared" si="1"/>
        <v>Tapijt</v>
      </c>
      <c r="M61" s="118">
        <v>54</v>
      </c>
      <c r="N61" s="117">
        <f t="shared" si="13"/>
        <v>54</v>
      </c>
      <c r="O61" s="149">
        <f t="shared" si="14"/>
        <v>0</v>
      </c>
      <c r="P61" s="119"/>
      <c r="Q61" s="95" t="s">
        <v>87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>IF(H61="nio","_",(N61/Y61)*VLOOKUP(Q61,Aanpassing_frequenties,3,0))*VLOOKUP(Q61,Aanpassing_frequenties,4,0)</f>
        <v>110.7</v>
      </c>
      <c r="AB61" s="120">
        <f t="shared" si="4"/>
        <v>0</v>
      </c>
      <c r="AC61" s="119"/>
      <c r="AD61" s="117" t="str">
        <f t="shared" si="5"/>
        <v>_</v>
      </c>
      <c r="AE61" s="120" t="str">
        <f t="shared" si="6"/>
        <v>_</v>
      </c>
      <c r="AF61" s="119"/>
      <c r="AG61" s="117" t="str">
        <f t="shared" si="7"/>
        <v>_</v>
      </c>
      <c r="AH61" s="120" t="str">
        <f t="shared" si="8"/>
        <v>_</v>
      </c>
      <c r="AI61" s="119"/>
      <c r="AJ61" s="117" t="str">
        <f t="shared" si="9"/>
        <v>_</v>
      </c>
      <c r="AK61" s="120" t="str">
        <f t="shared" si="10"/>
        <v>_</v>
      </c>
      <c r="AL61" s="119"/>
      <c r="AM61" s="117">
        <f t="shared" si="11"/>
        <v>110.7</v>
      </c>
      <c r="AN61" s="120">
        <f t="shared" si="12"/>
        <v>0</v>
      </c>
      <c r="AO61" s="119"/>
      <c r="AS61" s="124"/>
    </row>
    <row r="62" spans="1:45">
      <c r="A62" s="7">
        <v>6</v>
      </c>
      <c r="B62" s="114" t="str">
        <f>VLOOKUP(A62,'Overzicht locaties'!C:D,2,0)</f>
        <v>ROC Marterstraat</v>
      </c>
      <c r="C62" s="95" t="s">
        <v>135</v>
      </c>
      <c r="D62" s="6" t="s">
        <v>852</v>
      </c>
      <c r="E62" s="6"/>
      <c r="F62" s="95" t="s">
        <v>905</v>
      </c>
      <c r="G62" s="95" t="s">
        <v>294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54</v>
      </c>
      <c r="N62" s="117">
        <f t="shared" si="13"/>
        <v>54</v>
      </c>
      <c r="O62" s="149">
        <f t="shared" si="14"/>
        <v>0</v>
      </c>
      <c r="P62" s="119"/>
      <c r="Q62" s="95" t="s">
        <v>87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>IF(H62="nio","_",(N62/Y62)*VLOOKUP(Q62,Aanpassing_frequenties,3,0))*VLOOKUP(Q62,Aanpassing_frequenties,4,0)</f>
        <v>110.7</v>
      </c>
      <c r="AB62" s="120">
        <f t="shared" si="4"/>
        <v>0</v>
      </c>
      <c r="AC62" s="119"/>
      <c r="AD62" s="117" t="str">
        <f t="shared" si="5"/>
        <v>_</v>
      </c>
      <c r="AE62" s="120" t="str">
        <f t="shared" si="6"/>
        <v>_</v>
      </c>
      <c r="AF62" s="119"/>
      <c r="AG62" s="117" t="str">
        <f t="shared" si="7"/>
        <v>_</v>
      </c>
      <c r="AH62" s="120" t="str">
        <f t="shared" si="8"/>
        <v>_</v>
      </c>
      <c r="AI62" s="119"/>
      <c r="AJ62" s="117" t="str">
        <f t="shared" si="9"/>
        <v>_</v>
      </c>
      <c r="AK62" s="120" t="str">
        <f t="shared" si="10"/>
        <v>_</v>
      </c>
      <c r="AL62" s="119"/>
      <c r="AM62" s="117">
        <f t="shared" si="11"/>
        <v>110.7</v>
      </c>
      <c r="AN62" s="120">
        <f t="shared" si="12"/>
        <v>0</v>
      </c>
      <c r="AO62" s="119"/>
      <c r="AS62" s="124"/>
    </row>
    <row r="63" spans="1:45">
      <c r="A63" s="7">
        <v>6</v>
      </c>
      <c r="B63" s="114" t="str">
        <f>VLOOKUP(A63,'Overzicht locaties'!C:D,2,0)</f>
        <v>ROC Marterstraat</v>
      </c>
      <c r="C63" s="95" t="s">
        <v>135</v>
      </c>
      <c r="D63" s="6" t="s">
        <v>853</v>
      </c>
      <c r="E63" s="6"/>
      <c r="F63" s="95" t="s">
        <v>906</v>
      </c>
      <c r="G63" s="95" t="s">
        <v>294</v>
      </c>
      <c r="H63" s="95">
        <v>6</v>
      </c>
      <c r="I63" s="115" t="str">
        <f t="shared" si="0"/>
        <v>Leslokalen theorie</v>
      </c>
      <c r="J63" s="95" t="s">
        <v>6</v>
      </c>
      <c r="K63" s="116">
        <v>4</v>
      </c>
      <c r="L63" s="115" t="str">
        <f t="shared" si="1"/>
        <v>Tapijt</v>
      </c>
      <c r="M63" s="118">
        <v>54</v>
      </c>
      <c r="N63" s="117">
        <f t="shared" si="13"/>
        <v>54</v>
      </c>
      <c r="O63" s="149">
        <f t="shared" si="14"/>
        <v>0</v>
      </c>
      <c r="P63" s="119"/>
      <c r="Q63" s="95" t="s">
        <v>87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>IF(H63="nio","_",(N63/Y63)*VLOOKUP(Q63,Aanpassing_frequenties,3,0))*VLOOKUP(Q63,Aanpassing_frequenties,4,0)</f>
        <v>110.7</v>
      </c>
      <c r="AB63" s="120">
        <f t="shared" si="4"/>
        <v>0</v>
      </c>
      <c r="AC63" s="119"/>
      <c r="AD63" s="117" t="str">
        <f t="shared" si="5"/>
        <v>_</v>
      </c>
      <c r="AE63" s="120" t="str">
        <f t="shared" si="6"/>
        <v>_</v>
      </c>
      <c r="AF63" s="119"/>
      <c r="AG63" s="117" t="str">
        <f t="shared" si="7"/>
        <v>_</v>
      </c>
      <c r="AH63" s="120" t="str">
        <f t="shared" si="8"/>
        <v>_</v>
      </c>
      <c r="AI63" s="119"/>
      <c r="AJ63" s="117" t="str">
        <f t="shared" si="9"/>
        <v>_</v>
      </c>
      <c r="AK63" s="120" t="str">
        <f t="shared" si="10"/>
        <v>_</v>
      </c>
      <c r="AL63" s="119"/>
      <c r="AM63" s="117">
        <f t="shared" si="11"/>
        <v>110.7</v>
      </c>
      <c r="AN63" s="120">
        <f t="shared" si="12"/>
        <v>0</v>
      </c>
      <c r="AO63" s="119"/>
      <c r="AS63" s="124"/>
    </row>
    <row r="64" spans="1:45">
      <c r="A64" s="7">
        <v>6</v>
      </c>
      <c r="B64" s="114" t="str">
        <f>VLOOKUP(A64,'Overzicht locaties'!C:D,2,0)</f>
        <v>ROC Marterstraat</v>
      </c>
      <c r="C64" s="95" t="s">
        <v>135</v>
      </c>
      <c r="D64" s="6" t="s">
        <v>854</v>
      </c>
      <c r="E64" s="6"/>
      <c r="F64" s="95" t="s">
        <v>907</v>
      </c>
      <c r="G64" s="95" t="s">
        <v>294</v>
      </c>
      <c r="H64" s="95">
        <v>6</v>
      </c>
      <c r="I64" s="115" t="str">
        <f t="shared" si="0"/>
        <v>Leslokalen theorie</v>
      </c>
      <c r="J64" s="95" t="s">
        <v>6</v>
      </c>
      <c r="K64" s="116">
        <v>4</v>
      </c>
      <c r="L64" s="115" t="str">
        <f t="shared" si="1"/>
        <v>Tapijt</v>
      </c>
      <c r="M64" s="118">
        <v>54</v>
      </c>
      <c r="N64" s="117">
        <f t="shared" si="13"/>
        <v>54</v>
      </c>
      <c r="O64" s="149">
        <f t="shared" si="14"/>
        <v>0</v>
      </c>
      <c r="P64" s="119"/>
      <c r="Q64" s="95" t="s">
        <v>87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>IF(H64="nio","_",(N64/Y64)*VLOOKUP(Q64,Aanpassing_frequenties,3,0))*VLOOKUP(Q64,Aanpassing_frequenties,4,0)</f>
        <v>110.7</v>
      </c>
      <c r="AB64" s="120">
        <f t="shared" si="4"/>
        <v>0</v>
      </c>
      <c r="AC64" s="119"/>
      <c r="AD64" s="117" t="str">
        <f t="shared" si="5"/>
        <v>_</v>
      </c>
      <c r="AE64" s="120" t="str">
        <f t="shared" si="6"/>
        <v>_</v>
      </c>
      <c r="AF64" s="119"/>
      <c r="AG64" s="117" t="str">
        <f t="shared" si="7"/>
        <v>_</v>
      </c>
      <c r="AH64" s="120" t="str">
        <f t="shared" si="8"/>
        <v>_</v>
      </c>
      <c r="AI64" s="119"/>
      <c r="AJ64" s="117" t="str">
        <f t="shared" si="9"/>
        <v>_</v>
      </c>
      <c r="AK64" s="120" t="str">
        <f t="shared" si="10"/>
        <v>_</v>
      </c>
      <c r="AL64" s="119"/>
      <c r="AM64" s="117">
        <f t="shared" si="11"/>
        <v>110.7</v>
      </c>
      <c r="AN64" s="120">
        <f t="shared" si="12"/>
        <v>0</v>
      </c>
      <c r="AO64" s="119"/>
      <c r="AS64" s="124"/>
    </row>
    <row r="65" spans="1:45">
      <c r="A65" s="7">
        <v>6</v>
      </c>
      <c r="B65" s="114" t="str">
        <f>VLOOKUP(A65,'Overzicht locaties'!C:D,2,0)</f>
        <v>ROC Marterstraat</v>
      </c>
      <c r="C65" s="95" t="s">
        <v>135</v>
      </c>
      <c r="D65" s="6" t="s">
        <v>855</v>
      </c>
      <c r="E65" s="6"/>
      <c r="F65" s="95" t="s">
        <v>908</v>
      </c>
      <c r="G65" s="95" t="s">
        <v>294</v>
      </c>
      <c r="H65" s="95">
        <v>6</v>
      </c>
      <c r="I65" s="115" t="str">
        <f t="shared" si="0"/>
        <v>Leslokalen theorie</v>
      </c>
      <c r="J65" s="95" t="s">
        <v>6</v>
      </c>
      <c r="K65" s="116">
        <v>4</v>
      </c>
      <c r="L65" s="115" t="str">
        <f t="shared" si="1"/>
        <v>Tapijt</v>
      </c>
      <c r="M65" s="118">
        <v>54</v>
      </c>
      <c r="N65" s="117">
        <f t="shared" si="13"/>
        <v>54</v>
      </c>
      <c r="O65" s="149">
        <f t="shared" si="14"/>
        <v>0</v>
      </c>
      <c r="P65" s="119"/>
      <c r="Q65" s="95" t="s">
        <v>87</v>
      </c>
      <c r="R65" s="95"/>
      <c r="S65" s="95"/>
      <c r="T65" s="95"/>
      <c r="U65" s="119"/>
      <c r="V65" s="114" t="str">
        <f t="shared" si="2"/>
        <v>Les</v>
      </c>
      <c r="W65" s="114" t="str">
        <f t="shared" si="3"/>
        <v>AQL 7%</v>
      </c>
      <c r="X65" s="119"/>
      <c r="Y65" s="101">
        <v>100</v>
      </c>
      <c r="Z65" s="119"/>
      <c r="AA65" s="117">
        <f>IF(H65="nio","_",(N65/Y65)*VLOOKUP(Q65,Aanpassing_frequenties,3,0))*VLOOKUP(Q65,Aanpassing_frequenties,4,0)</f>
        <v>110.7</v>
      </c>
      <c r="AB65" s="120">
        <f t="shared" si="4"/>
        <v>0</v>
      </c>
      <c r="AC65" s="119"/>
      <c r="AD65" s="117" t="str">
        <f t="shared" si="5"/>
        <v>_</v>
      </c>
      <c r="AE65" s="120" t="str">
        <f t="shared" si="6"/>
        <v>_</v>
      </c>
      <c r="AF65" s="119"/>
      <c r="AG65" s="117" t="str">
        <f t="shared" si="7"/>
        <v>_</v>
      </c>
      <c r="AH65" s="120" t="str">
        <f t="shared" si="8"/>
        <v>_</v>
      </c>
      <c r="AI65" s="119"/>
      <c r="AJ65" s="117" t="str">
        <f t="shared" si="9"/>
        <v>_</v>
      </c>
      <c r="AK65" s="120" t="str">
        <f t="shared" si="10"/>
        <v>_</v>
      </c>
      <c r="AL65" s="119"/>
      <c r="AM65" s="117">
        <f t="shared" si="11"/>
        <v>110.7</v>
      </c>
      <c r="AN65" s="120">
        <f t="shared" si="12"/>
        <v>0</v>
      </c>
      <c r="AO65" s="119"/>
      <c r="AS65" s="124"/>
    </row>
    <row r="66" spans="1:45">
      <c r="A66" s="7">
        <v>6</v>
      </c>
      <c r="B66" s="114" t="str">
        <f>VLOOKUP(A66,'Overzicht locaties'!C:D,2,0)</f>
        <v>ROC Marterstraat</v>
      </c>
      <c r="C66" s="95" t="s">
        <v>135</v>
      </c>
      <c r="D66" s="6" t="s">
        <v>856</v>
      </c>
      <c r="E66" s="6"/>
      <c r="F66" s="95" t="s">
        <v>909</v>
      </c>
      <c r="G66" s="95" t="s">
        <v>294</v>
      </c>
      <c r="H66" s="95">
        <v>6</v>
      </c>
      <c r="I66" s="115" t="str">
        <f t="shared" si="0"/>
        <v>Leslokalen theorie</v>
      </c>
      <c r="J66" s="95" t="s">
        <v>6</v>
      </c>
      <c r="K66" s="116">
        <v>4</v>
      </c>
      <c r="L66" s="115" t="str">
        <f t="shared" si="1"/>
        <v>Tapijt</v>
      </c>
      <c r="M66" s="118">
        <v>54</v>
      </c>
      <c r="N66" s="117">
        <f t="shared" si="13"/>
        <v>54</v>
      </c>
      <c r="O66" s="149">
        <f t="shared" si="14"/>
        <v>0</v>
      </c>
      <c r="P66" s="119"/>
      <c r="Q66" s="95" t="s">
        <v>87</v>
      </c>
      <c r="R66" s="95"/>
      <c r="S66" s="95"/>
      <c r="T66" s="95"/>
      <c r="U66" s="119"/>
      <c r="V66" s="114" t="str">
        <f t="shared" si="2"/>
        <v>Les</v>
      </c>
      <c r="W66" s="114" t="str">
        <f t="shared" si="3"/>
        <v>AQL 7%</v>
      </c>
      <c r="X66" s="119"/>
      <c r="Y66" s="101">
        <v>100</v>
      </c>
      <c r="Z66" s="119"/>
      <c r="AA66" s="117">
        <f>IF(H66="nio","_",(N66/Y66)*VLOOKUP(Q66,Aanpassing_frequenties,3,0))*VLOOKUP(Q66,Aanpassing_frequenties,4,0)</f>
        <v>110.7</v>
      </c>
      <c r="AB66" s="120">
        <f t="shared" si="4"/>
        <v>0</v>
      </c>
      <c r="AC66" s="119"/>
      <c r="AD66" s="117" t="str">
        <f t="shared" si="5"/>
        <v>_</v>
      </c>
      <c r="AE66" s="120" t="str">
        <f t="shared" si="6"/>
        <v>_</v>
      </c>
      <c r="AF66" s="119"/>
      <c r="AG66" s="117" t="str">
        <f t="shared" si="7"/>
        <v>_</v>
      </c>
      <c r="AH66" s="120" t="str">
        <f t="shared" si="8"/>
        <v>_</v>
      </c>
      <c r="AI66" s="119"/>
      <c r="AJ66" s="117" t="str">
        <f t="shared" si="9"/>
        <v>_</v>
      </c>
      <c r="AK66" s="120" t="str">
        <f t="shared" si="10"/>
        <v>_</v>
      </c>
      <c r="AL66" s="119"/>
      <c r="AM66" s="117">
        <f t="shared" si="11"/>
        <v>110.7</v>
      </c>
      <c r="AN66" s="120">
        <f t="shared" si="12"/>
        <v>0</v>
      </c>
      <c r="AO66" s="119"/>
      <c r="AS66" s="124"/>
    </row>
    <row r="67" spans="1:45">
      <c r="A67" s="7">
        <v>6</v>
      </c>
      <c r="B67" s="114" t="str">
        <f>VLOOKUP(A67,'Overzicht locaties'!C:D,2,0)</f>
        <v>ROC Marterstraat</v>
      </c>
      <c r="C67" s="95" t="s">
        <v>135</v>
      </c>
      <c r="D67" s="6" t="s">
        <v>857</v>
      </c>
      <c r="E67" s="6"/>
      <c r="F67" s="95" t="s">
        <v>910</v>
      </c>
      <c r="G67" s="95" t="s">
        <v>294</v>
      </c>
      <c r="H67" s="95">
        <v>6</v>
      </c>
      <c r="I67" s="115" t="str">
        <f t="shared" si="0"/>
        <v>Leslokalen theorie</v>
      </c>
      <c r="J67" s="95" t="s">
        <v>6</v>
      </c>
      <c r="K67" s="116">
        <v>4</v>
      </c>
      <c r="L67" s="115" t="str">
        <f t="shared" si="1"/>
        <v>Tapijt</v>
      </c>
      <c r="M67" s="118">
        <v>54</v>
      </c>
      <c r="N67" s="117">
        <f t="shared" si="13"/>
        <v>54</v>
      </c>
      <c r="O67" s="149">
        <f t="shared" si="14"/>
        <v>0</v>
      </c>
      <c r="P67" s="119"/>
      <c r="Q67" s="95" t="s">
        <v>87</v>
      </c>
      <c r="R67" s="95"/>
      <c r="S67" s="95"/>
      <c r="T67" s="95"/>
      <c r="U67" s="119"/>
      <c r="V67" s="114" t="str">
        <f t="shared" si="2"/>
        <v>Les</v>
      </c>
      <c r="W67" s="114" t="str">
        <f t="shared" si="3"/>
        <v>AQL 7%</v>
      </c>
      <c r="X67" s="119"/>
      <c r="Y67" s="101">
        <v>100</v>
      </c>
      <c r="Z67" s="119"/>
      <c r="AA67" s="117">
        <f>IF(H67="nio","_",(N67/Y67)*VLOOKUP(Q67,Aanpassing_frequenties,3,0))*VLOOKUP(Q67,Aanpassing_frequenties,4,0)</f>
        <v>110.7</v>
      </c>
      <c r="AB67" s="120">
        <f t="shared" si="4"/>
        <v>0</v>
      </c>
      <c r="AC67" s="119"/>
      <c r="AD67" s="117" t="str">
        <f t="shared" si="5"/>
        <v>_</v>
      </c>
      <c r="AE67" s="120" t="str">
        <f t="shared" si="6"/>
        <v>_</v>
      </c>
      <c r="AF67" s="119"/>
      <c r="AG67" s="117" t="str">
        <f t="shared" si="7"/>
        <v>_</v>
      </c>
      <c r="AH67" s="120" t="str">
        <f t="shared" si="8"/>
        <v>_</v>
      </c>
      <c r="AI67" s="119"/>
      <c r="AJ67" s="117" t="str">
        <f t="shared" si="9"/>
        <v>_</v>
      </c>
      <c r="AK67" s="120" t="str">
        <f t="shared" si="10"/>
        <v>_</v>
      </c>
      <c r="AL67" s="119"/>
      <c r="AM67" s="117">
        <f t="shared" si="11"/>
        <v>110.7</v>
      </c>
      <c r="AN67" s="120">
        <f t="shared" si="12"/>
        <v>0</v>
      </c>
      <c r="AO67" s="119"/>
      <c r="AS67" s="124"/>
    </row>
    <row r="68" spans="1:45">
      <c r="A68" s="7">
        <v>6</v>
      </c>
      <c r="B68" s="114" t="str">
        <f>VLOOKUP(A68,'Overzicht locaties'!C:D,2,0)</f>
        <v>ROC Marterstraat</v>
      </c>
      <c r="C68" s="95" t="s">
        <v>135</v>
      </c>
      <c r="D68" s="6" t="s">
        <v>175</v>
      </c>
      <c r="E68" s="6"/>
      <c r="F68" s="95" t="s">
        <v>804</v>
      </c>
      <c r="G68" s="95" t="s">
        <v>294</v>
      </c>
      <c r="H68" s="95">
        <v>3</v>
      </c>
      <c r="I68" s="115" t="str">
        <f t="shared" si="0"/>
        <v>Verkeersruimte / Garderobe / Wachtruimte</v>
      </c>
      <c r="J68" s="95" t="s">
        <v>923</v>
      </c>
      <c r="K68" s="116">
        <v>2</v>
      </c>
      <c r="L68" s="115" t="str">
        <f t="shared" si="1"/>
        <v>Harde vloeren zonder extra behandeling</v>
      </c>
      <c r="M68" s="118">
        <v>12</v>
      </c>
      <c r="N68" s="117">
        <f t="shared" si="13"/>
        <v>12</v>
      </c>
      <c r="O68" s="149">
        <f t="shared" si="14"/>
        <v>0</v>
      </c>
      <c r="P68" s="119"/>
      <c r="Q68" s="95" t="s">
        <v>87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>IF(H68="nio","_",(N68/Y68)*VLOOKUP(Q68,Aanpassing_frequenties,3,0))*VLOOKUP(Q68,Aanpassing_frequenties,4,0)</f>
        <v>24.599999999999998</v>
      </c>
      <c r="AB68" s="120">
        <f t="shared" si="4"/>
        <v>0</v>
      </c>
      <c r="AC68" s="119"/>
      <c r="AD68" s="117" t="str">
        <f t="shared" si="5"/>
        <v>_</v>
      </c>
      <c r="AE68" s="120" t="str">
        <f t="shared" si="6"/>
        <v>_</v>
      </c>
      <c r="AF68" s="119"/>
      <c r="AG68" s="117" t="str">
        <f t="shared" si="7"/>
        <v>_</v>
      </c>
      <c r="AH68" s="120" t="str">
        <f t="shared" si="8"/>
        <v>_</v>
      </c>
      <c r="AI68" s="119"/>
      <c r="AJ68" s="117" t="str">
        <f t="shared" si="9"/>
        <v>_</v>
      </c>
      <c r="AK68" s="120" t="str">
        <f t="shared" si="10"/>
        <v>_</v>
      </c>
      <c r="AL68" s="119"/>
      <c r="AM68" s="117">
        <f t="shared" si="11"/>
        <v>24.599999999999998</v>
      </c>
      <c r="AN68" s="120">
        <f t="shared" si="12"/>
        <v>0</v>
      </c>
      <c r="AO68" s="119"/>
      <c r="AS68" s="124"/>
    </row>
    <row r="69" spans="1:45">
      <c r="A69" s="7">
        <v>6</v>
      </c>
      <c r="B69" s="114" t="str">
        <f>VLOOKUP(A69,'Overzicht locaties'!C:D,2,0)</f>
        <v>ROC Marterstraat</v>
      </c>
      <c r="C69" s="95" t="s">
        <v>135</v>
      </c>
      <c r="D69" s="6" t="s">
        <v>176</v>
      </c>
      <c r="E69" s="6"/>
      <c r="F69" s="95" t="s">
        <v>911</v>
      </c>
      <c r="G69" s="95" t="s">
        <v>294</v>
      </c>
      <c r="H69" s="95">
        <v>6</v>
      </c>
      <c r="I69" s="115" t="str">
        <f t="shared" ref="I69:I98" si="15">VLOOKUP(H69,cat_omschrijving,2,0)</f>
        <v>Leslokalen theorie</v>
      </c>
      <c r="J69" s="95" t="s">
        <v>6</v>
      </c>
      <c r="K69" s="116">
        <v>4</v>
      </c>
      <c r="L69" s="115" t="str">
        <f t="shared" ref="L69:L98" si="16">VLOOKUP(K69,Legenda_vloerafwerking,2,0)</f>
        <v>Tapijt</v>
      </c>
      <c r="M69" s="118">
        <v>54</v>
      </c>
      <c r="N69" s="117">
        <f t="shared" si="13"/>
        <v>54</v>
      </c>
      <c r="O69" s="149">
        <f t="shared" si="14"/>
        <v>0</v>
      </c>
      <c r="P69" s="119"/>
      <c r="Q69" s="95" t="s">
        <v>87</v>
      </c>
      <c r="R69" s="95"/>
      <c r="S69" s="95"/>
      <c r="T69" s="95"/>
      <c r="U69" s="119"/>
      <c r="V69" s="114" t="str">
        <f t="shared" ref="V69:V98" si="17">IF(H69="nio","_",VLOOKUP(H69,cat_omschrijving,3,0))</f>
        <v>Les</v>
      </c>
      <c r="W69" s="114" t="str">
        <f t="shared" ref="W69:W98" si="18">IF(H69="nio","_",VLOOKUP(H69,cat_omschrijving,4,0))</f>
        <v>AQL 7%</v>
      </c>
      <c r="X69" s="119"/>
      <c r="Y69" s="101">
        <v>100</v>
      </c>
      <c r="Z69" s="119"/>
      <c r="AA69" s="117">
        <f>IF(H69="nio","_",(N69/Y69)*VLOOKUP(Q69,Aanpassing_frequenties,3,0))*VLOOKUP(Q69,Aanpassing_frequenties,4,0)</f>
        <v>110.7</v>
      </c>
      <c r="AB69" s="120">
        <f t="shared" ref="AB69:AB98" si="19">IF(H69="nio","_",AA69*Rekentarief)</f>
        <v>0</v>
      </c>
      <c r="AC69" s="119"/>
      <c r="AD69" s="117" t="str">
        <f t="shared" ref="AD69:AD98" si="20">IF(OR($H69="nio",R69=""),"_",($N69/$Y69)*VLOOKUP(R69,Aanpassing_frequenties,3,0))</f>
        <v>_</v>
      </c>
      <c r="AE69" s="120" t="str">
        <f t="shared" ref="AE69:AE98" si="21">IF(OR($H69="nio",R69=""),"_",AD69*Rekentarief30)</f>
        <v>_</v>
      </c>
      <c r="AF69" s="119"/>
      <c r="AG69" s="117" t="str">
        <f t="shared" ref="AG69:AG98" si="22">IF(OR($H69="nio",S69=""),"_",($N69/$Y69)*VLOOKUP(S69,Aanpassing_frequenties,3,0))</f>
        <v>_</v>
      </c>
      <c r="AH69" s="120" t="str">
        <f t="shared" ref="AH69:AH98" si="23">IF(OR($H69="nio",S69=""),"_",AG69*Rekentarief50)</f>
        <v>_</v>
      </c>
      <c r="AI69" s="119"/>
      <c r="AJ69" s="117" t="str">
        <f t="shared" ref="AJ69:AJ98" si="24">IF(OR($H69="nio",T69=""),"_",($N69/$Y69)*VLOOKUP(T69,Aanpassing_frequenties,3,0))</f>
        <v>_</v>
      </c>
      <c r="AK69" s="120" t="str">
        <f t="shared" ref="AK69:AK98" si="25">IF(OR($H69="nio",T69=""),"_",AJ69*rekentarief150)</f>
        <v>_</v>
      </c>
      <c r="AL69" s="119"/>
      <c r="AM69" s="117">
        <f t="shared" ref="AM69:AM98" si="26">IF(H69="nio","_",SUM(AA69,AD69,AG69,AJ69))</f>
        <v>110.7</v>
      </c>
      <c r="AN69" s="120">
        <f t="shared" ref="AN69:AN98" si="27">IF(H69="nio","_",SUM(AB69,AE69,AH69,AK69))</f>
        <v>0</v>
      </c>
      <c r="AO69" s="119"/>
      <c r="AS69" s="124"/>
    </row>
    <row r="70" spans="1:45">
      <c r="A70" s="7">
        <v>6</v>
      </c>
      <c r="B70" s="114" t="str">
        <f>VLOOKUP(A70,'Overzicht locaties'!C:D,2,0)</f>
        <v>ROC Marterstraat</v>
      </c>
      <c r="C70" s="95" t="s">
        <v>135</v>
      </c>
      <c r="D70" s="6" t="s">
        <v>177</v>
      </c>
      <c r="E70" s="6"/>
      <c r="F70" s="95" t="s">
        <v>912</v>
      </c>
      <c r="G70" s="95" t="s">
        <v>294</v>
      </c>
      <c r="H70" s="95">
        <v>6</v>
      </c>
      <c r="I70" s="115" t="str">
        <f t="shared" si="15"/>
        <v>Leslokalen theorie</v>
      </c>
      <c r="J70" s="95" t="s">
        <v>6</v>
      </c>
      <c r="K70" s="116">
        <v>4</v>
      </c>
      <c r="L70" s="115" t="str">
        <f t="shared" si="16"/>
        <v>Tapijt</v>
      </c>
      <c r="M70" s="118">
        <v>54</v>
      </c>
      <c r="N70" s="117">
        <f t="shared" ref="N70:N98" si="28">M70-O70</f>
        <v>54</v>
      </c>
      <c r="O70" s="149">
        <f t="shared" ref="O70:O98" si="29">IF(H70="nio",M70,0)</f>
        <v>0</v>
      </c>
      <c r="P70" s="119"/>
      <c r="Q70" s="95" t="s">
        <v>87</v>
      </c>
      <c r="R70" s="95"/>
      <c r="S70" s="95"/>
      <c r="T70" s="95"/>
      <c r="U70" s="119"/>
      <c r="V70" s="114" t="str">
        <f t="shared" si="17"/>
        <v>Les</v>
      </c>
      <c r="W70" s="114" t="str">
        <f t="shared" si="18"/>
        <v>AQL 7%</v>
      </c>
      <c r="X70" s="119"/>
      <c r="Y70" s="101">
        <v>100</v>
      </c>
      <c r="Z70" s="119"/>
      <c r="AA70" s="117">
        <f>IF(H70="nio","_",(N70/Y70)*VLOOKUP(Q70,Aanpassing_frequenties,3,0))*VLOOKUP(Q70,Aanpassing_frequenties,4,0)</f>
        <v>110.7</v>
      </c>
      <c r="AB70" s="120">
        <f t="shared" si="19"/>
        <v>0</v>
      </c>
      <c r="AC70" s="119"/>
      <c r="AD70" s="117" t="str">
        <f t="shared" si="20"/>
        <v>_</v>
      </c>
      <c r="AE70" s="120" t="str">
        <f t="shared" si="21"/>
        <v>_</v>
      </c>
      <c r="AF70" s="119"/>
      <c r="AG70" s="117" t="str">
        <f t="shared" si="22"/>
        <v>_</v>
      </c>
      <c r="AH70" s="120" t="str">
        <f t="shared" si="23"/>
        <v>_</v>
      </c>
      <c r="AI70" s="119"/>
      <c r="AJ70" s="117" t="str">
        <f t="shared" si="24"/>
        <v>_</v>
      </c>
      <c r="AK70" s="120" t="str">
        <f t="shared" si="25"/>
        <v>_</v>
      </c>
      <c r="AL70" s="119"/>
      <c r="AM70" s="117">
        <f t="shared" si="26"/>
        <v>110.7</v>
      </c>
      <c r="AN70" s="120">
        <f t="shared" si="27"/>
        <v>0</v>
      </c>
      <c r="AO70" s="119"/>
      <c r="AS70" s="124"/>
    </row>
    <row r="71" spans="1:45">
      <c r="A71" s="7">
        <v>6</v>
      </c>
      <c r="B71" s="114" t="str">
        <f>VLOOKUP(A71,'Overzicht locaties'!C:D,2,0)</f>
        <v>ROC Marterstraat</v>
      </c>
      <c r="C71" s="95" t="s">
        <v>135</v>
      </c>
      <c r="D71" s="6" t="s">
        <v>178</v>
      </c>
      <c r="E71" s="6"/>
      <c r="F71" s="95" t="s">
        <v>913</v>
      </c>
      <c r="G71" s="95" t="s">
        <v>294</v>
      </c>
      <c r="H71" s="95">
        <v>6</v>
      </c>
      <c r="I71" s="115" t="str">
        <f t="shared" si="15"/>
        <v>Leslokalen theorie</v>
      </c>
      <c r="J71" s="95" t="s">
        <v>6</v>
      </c>
      <c r="K71" s="116">
        <v>4</v>
      </c>
      <c r="L71" s="115" t="str">
        <f t="shared" si="16"/>
        <v>Tapijt</v>
      </c>
      <c r="M71" s="118">
        <v>22.4</v>
      </c>
      <c r="N71" s="117">
        <f t="shared" si="28"/>
        <v>22.4</v>
      </c>
      <c r="O71" s="149">
        <f t="shared" si="29"/>
        <v>0</v>
      </c>
      <c r="P71" s="119"/>
      <c r="Q71" s="95" t="s">
        <v>87</v>
      </c>
      <c r="R71" s="95"/>
      <c r="S71" s="95"/>
      <c r="T71" s="95"/>
      <c r="U71" s="119"/>
      <c r="V71" s="114" t="str">
        <f t="shared" si="17"/>
        <v>Les</v>
      </c>
      <c r="W71" s="114" t="str">
        <f t="shared" si="18"/>
        <v>AQL 7%</v>
      </c>
      <c r="X71" s="119"/>
      <c r="Y71" s="101">
        <v>100</v>
      </c>
      <c r="Z71" s="119"/>
      <c r="AA71" s="117">
        <f>IF(H71="nio","_",(N71/Y71)*VLOOKUP(Q71,Aanpassing_frequenties,3,0))*VLOOKUP(Q71,Aanpassing_frequenties,4,0)</f>
        <v>45.919999999999995</v>
      </c>
      <c r="AB71" s="120">
        <f t="shared" si="19"/>
        <v>0</v>
      </c>
      <c r="AC71" s="119"/>
      <c r="AD71" s="117" t="str">
        <f t="shared" si="20"/>
        <v>_</v>
      </c>
      <c r="AE71" s="120" t="str">
        <f t="shared" si="21"/>
        <v>_</v>
      </c>
      <c r="AF71" s="119"/>
      <c r="AG71" s="117" t="str">
        <f t="shared" si="22"/>
        <v>_</v>
      </c>
      <c r="AH71" s="120" t="str">
        <f t="shared" si="23"/>
        <v>_</v>
      </c>
      <c r="AI71" s="119"/>
      <c r="AJ71" s="117" t="str">
        <f t="shared" si="24"/>
        <v>_</v>
      </c>
      <c r="AK71" s="120" t="str">
        <f t="shared" si="25"/>
        <v>_</v>
      </c>
      <c r="AL71" s="119"/>
      <c r="AM71" s="117">
        <f t="shared" si="26"/>
        <v>45.919999999999995</v>
      </c>
      <c r="AN71" s="120">
        <f t="shared" si="27"/>
        <v>0</v>
      </c>
      <c r="AO71" s="119"/>
      <c r="AS71" s="124"/>
    </row>
    <row r="72" spans="1:45">
      <c r="A72" s="7">
        <v>6</v>
      </c>
      <c r="B72" s="114" t="str">
        <f>VLOOKUP(A72,'Overzicht locaties'!C:D,2,0)</f>
        <v>ROC Marterstraat</v>
      </c>
      <c r="C72" s="95" t="s">
        <v>135</v>
      </c>
      <c r="D72" s="6" t="s">
        <v>179</v>
      </c>
      <c r="E72" s="6"/>
      <c r="F72" s="95" t="s">
        <v>914</v>
      </c>
      <c r="G72" s="95" t="s">
        <v>294</v>
      </c>
      <c r="H72" s="95">
        <v>6</v>
      </c>
      <c r="I72" s="115" t="str">
        <f t="shared" si="15"/>
        <v>Leslokalen theorie</v>
      </c>
      <c r="J72" s="95" t="s">
        <v>6</v>
      </c>
      <c r="K72" s="116">
        <v>4</v>
      </c>
      <c r="L72" s="115" t="str">
        <f t="shared" si="16"/>
        <v>Tapijt</v>
      </c>
      <c r="M72" s="118">
        <v>45</v>
      </c>
      <c r="N72" s="117">
        <f t="shared" si="28"/>
        <v>45</v>
      </c>
      <c r="O72" s="149">
        <f t="shared" si="29"/>
        <v>0</v>
      </c>
      <c r="P72" s="119"/>
      <c r="Q72" s="95" t="s">
        <v>87</v>
      </c>
      <c r="R72" s="95"/>
      <c r="S72" s="95"/>
      <c r="T72" s="95"/>
      <c r="U72" s="119"/>
      <c r="V72" s="114" t="str">
        <f t="shared" si="17"/>
        <v>Les</v>
      </c>
      <c r="W72" s="114" t="str">
        <f t="shared" si="18"/>
        <v>AQL 7%</v>
      </c>
      <c r="X72" s="119"/>
      <c r="Y72" s="101">
        <v>100</v>
      </c>
      <c r="Z72" s="119"/>
      <c r="AA72" s="117">
        <f>IF(H72="nio","_",(N72/Y72)*VLOOKUP(Q72,Aanpassing_frequenties,3,0))*VLOOKUP(Q72,Aanpassing_frequenties,4,0)</f>
        <v>92.25</v>
      </c>
      <c r="AB72" s="120">
        <f t="shared" si="19"/>
        <v>0</v>
      </c>
      <c r="AC72" s="119"/>
      <c r="AD72" s="117" t="str">
        <f t="shared" si="20"/>
        <v>_</v>
      </c>
      <c r="AE72" s="120" t="str">
        <f t="shared" si="21"/>
        <v>_</v>
      </c>
      <c r="AF72" s="119"/>
      <c r="AG72" s="117" t="str">
        <f t="shared" si="22"/>
        <v>_</v>
      </c>
      <c r="AH72" s="120" t="str">
        <f t="shared" si="23"/>
        <v>_</v>
      </c>
      <c r="AI72" s="119"/>
      <c r="AJ72" s="117" t="str">
        <f t="shared" si="24"/>
        <v>_</v>
      </c>
      <c r="AK72" s="120" t="str">
        <f t="shared" si="25"/>
        <v>_</v>
      </c>
      <c r="AL72" s="119"/>
      <c r="AM72" s="117">
        <f t="shared" si="26"/>
        <v>92.25</v>
      </c>
      <c r="AN72" s="120">
        <f t="shared" si="27"/>
        <v>0</v>
      </c>
      <c r="AO72" s="119"/>
      <c r="AS72" s="124"/>
    </row>
    <row r="73" spans="1:45">
      <c r="A73" s="7">
        <v>6</v>
      </c>
      <c r="B73" s="114" t="str">
        <f>VLOOKUP(A73,'Overzicht locaties'!C:D,2,0)</f>
        <v>ROC Marterstraat</v>
      </c>
      <c r="C73" s="95" t="s">
        <v>135</v>
      </c>
      <c r="D73" s="6" t="s">
        <v>858</v>
      </c>
      <c r="E73" s="6"/>
      <c r="F73" s="95" t="s">
        <v>915</v>
      </c>
      <c r="G73" s="95" t="s">
        <v>294</v>
      </c>
      <c r="H73" s="95">
        <v>6</v>
      </c>
      <c r="I73" s="115" t="str">
        <f t="shared" si="15"/>
        <v>Leslokalen theorie</v>
      </c>
      <c r="J73" s="95" t="s">
        <v>6</v>
      </c>
      <c r="K73" s="116">
        <v>4</v>
      </c>
      <c r="L73" s="115" t="str">
        <f t="shared" si="16"/>
        <v>Tapijt</v>
      </c>
      <c r="M73" s="118">
        <v>37</v>
      </c>
      <c r="N73" s="117">
        <f t="shared" si="28"/>
        <v>37</v>
      </c>
      <c r="O73" s="149">
        <f t="shared" si="29"/>
        <v>0</v>
      </c>
      <c r="P73" s="119"/>
      <c r="Q73" s="95" t="s">
        <v>87</v>
      </c>
      <c r="R73" s="95"/>
      <c r="S73" s="95"/>
      <c r="T73" s="95"/>
      <c r="U73" s="119"/>
      <c r="V73" s="114" t="str">
        <f t="shared" si="17"/>
        <v>Les</v>
      </c>
      <c r="W73" s="114" t="str">
        <f t="shared" si="18"/>
        <v>AQL 7%</v>
      </c>
      <c r="X73" s="119"/>
      <c r="Y73" s="101">
        <v>100</v>
      </c>
      <c r="Z73" s="119"/>
      <c r="AA73" s="117">
        <f>IF(H73="nio","_",(N73/Y73)*VLOOKUP(Q73,Aanpassing_frequenties,3,0))*VLOOKUP(Q73,Aanpassing_frequenties,4,0)</f>
        <v>75.849999999999994</v>
      </c>
      <c r="AB73" s="120">
        <f t="shared" si="19"/>
        <v>0</v>
      </c>
      <c r="AC73" s="119"/>
      <c r="AD73" s="117" t="str">
        <f t="shared" si="20"/>
        <v>_</v>
      </c>
      <c r="AE73" s="120" t="str">
        <f t="shared" si="21"/>
        <v>_</v>
      </c>
      <c r="AF73" s="119"/>
      <c r="AG73" s="117" t="str">
        <f t="shared" si="22"/>
        <v>_</v>
      </c>
      <c r="AH73" s="120" t="str">
        <f t="shared" si="23"/>
        <v>_</v>
      </c>
      <c r="AI73" s="119"/>
      <c r="AJ73" s="117" t="str">
        <f t="shared" si="24"/>
        <v>_</v>
      </c>
      <c r="AK73" s="120" t="str">
        <f t="shared" si="25"/>
        <v>_</v>
      </c>
      <c r="AL73" s="119"/>
      <c r="AM73" s="117">
        <f t="shared" si="26"/>
        <v>75.849999999999994</v>
      </c>
      <c r="AN73" s="120">
        <f t="shared" si="27"/>
        <v>0</v>
      </c>
      <c r="AO73" s="119"/>
      <c r="AS73" s="124"/>
    </row>
    <row r="74" spans="1:45">
      <c r="A74" s="7">
        <v>6</v>
      </c>
      <c r="B74" s="114" t="str">
        <f>VLOOKUP(A74,'Overzicht locaties'!C:D,2,0)</f>
        <v>ROC Marterstraat</v>
      </c>
      <c r="C74" s="95" t="s">
        <v>135</v>
      </c>
      <c r="D74" s="6" t="s">
        <v>180</v>
      </c>
      <c r="E74" s="6"/>
      <c r="F74" s="95" t="s">
        <v>916</v>
      </c>
      <c r="G74" s="95" t="s">
        <v>294</v>
      </c>
      <c r="H74" s="95">
        <v>6</v>
      </c>
      <c r="I74" s="115" t="str">
        <f t="shared" si="15"/>
        <v>Leslokalen theorie</v>
      </c>
      <c r="J74" s="95" t="s">
        <v>5</v>
      </c>
      <c r="K74" s="116">
        <v>1</v>
      </c>
      <c r="L74" s="115" t="str">
        <f t="shared" si="16"/>
        <v>Vloerafwerking met polymeer beschermlaag</v>
      </c>
      <c r="M74" s="118">
        <v>80</v>
      </c>
      <c r="N74" s="117">
        <f t="shared" si="28"/>
        <v>80</v>
      </c>
      <c r="O74" s="149">
        <f t="shared" si="29"/>
        <v>0</v>
      </c>
      <c r="P74" s="119"/>
      <c r="Q74" s="95" t="s">
        <v>87</v>
      </c>
      <c r="R74" s="95"/>
      <c r="S74" s="95"/>
      <c r="T74" s="95"/>
      <c r="U74" s="119"/>
      <c r="V74" s="114" t="str">
        <f t="shared" si="17"/>
        <v>Les</v>
      </c>
      <c r="W74" s="114" t="str">
        <f t="shared" si="18"/>
        <v>AQL 7%</v>
      </c>
      <c r="X74" s="119"/>
      <c r="Y74" s="101">
        <v>100</v>
      </c>
      <c r="Z74" s="119"/>
      <c r="AA74" s="117">
        <f>IF(H74="nio","_",(N74/Y74)*VLOOKUP(Q74,Aanpassing_frequenties,3,0))*VLOOKUP(Q74,Aanpassing_frequenties,4,0)</f>
        <v>164</v>
      </c>
      <c r="AB74" s="120">
        <f t="shared" si="19"/>
        <v>0</v>
      </c>
      <c r="AC74" s="119"/>
      <c r="AD74" s="117" t="str">
        <f t="shared" si="20"/>
        <v>_</v>
      </c>
      <c r="AE74" s="120" t="str">
        <f t="shared" si="21"/>
        <v>_</v>
      </c>
      <c r="AF74" s="119"/>
      <c r="AG74" s="117" t="str">
        <f t="shared" si="22"/>
        <v>_</v>
      </c>
      <c r="AH74" s="120" t="str">
        <f t="shared" si="23"/>
        <v>_</v>
      </c>
      <c r="AI74" s="119"/>
      <c r="AJ74" s="117" t="str">
        <f t="shared" si="24"/>
        <v>_</v>
      </c>
      <c r="AK74" s="120" t="str">
        <f t="shared" si="25"/>
        <v>_</v>
      </c>
      <c r="AL74" s="119"/>
      <c r="AM74" s="117">
        <f t="shared" si="26"/>
        <v>164</v>
      </c>
      <c r="AN74" s="120">
        <f t="shared" si="27"/>
        <v>0</v>
      </c>
      <c r="AO74" s="119"/>
      <c r="AS74" s="124"/>
    </row>
    <row r="75" spans="1:45">
      <c r="A75" s="7">
        <v>6</v>
      </c>
      <c r="B75" s="114" t="str">
        <f>VLOOKUP(A75,'Overzicht locaties'!C:D,2,0)</f>
        <v>ROC Marterstraat</v>
      </c>
      <c r="C75" s="95" t="s">
        <v>135</v>
      </c>
      <c r="D75" s="6" t="s">
        <v>181</v>
      </c>
      <c r="E75" s="6"/>
      <c r="F75" s="95" t="s">
        <v>917</v>
      </c>
      <c r="G75" s="95" t="s">
        <v>294</v>
      </c>
      <c r="H75" s="95">
        <v>1</v>
      </c>
      <c r="I75" s="115" t="str">
        <f t="shared" si="15"/>
        <v xml:space="preserve">Kantoorruimte / vergaderruimte </v>
      </c>
      <c r="J75" s="95" t="s">
        <v>6</v>
      </c>
      <c r="K75" s="116">
        <v>4</v>
      </c>
      <c r="L75" s="115" t="str">
        <f t="shared" si="16"/>
        <v>Tapijt</v>
      </c>
      <c r="M75" s="118">
        <v>12</v>
      </c>
      <c r="N75" s="117">
        <f t="shared" si="28"/>
        <v>12</v>
      </c>
      <c r="O75" s="149">
        <f t="shared" si="29"/>
        <v>0</v>
      </c>
      <c r="P75" s="119"/>
      <c r="Q75" s="95" t="s">
        <v>87</v>
      </c>
      <c r="R75" s="95"/>
      <c r="S75" s="95"/>
      <c r="T75" s="95"/>
      <c r="U75" s="119"/>
      <c r="V75" s="114" t="str">
        <f t="shared" si="17"/>
        <v>Bureau</v>
      </c>
      <c r="W75" s="114" t="str">
        <f t="shared" si="18"/>
        <v>AQL 7%</v>
      </c>
      <c r="X75" s="119"/>
      <c r="Y75" s="101">
        <v>100</v>
      </c>
      <c r="Z75" s="119"/>
      <c r="AA75" s="117">
        <f>IF(H75="nio","_",(N75/Y75)*VLOOKUP(Q75,Aanpassing_frequenties,3,0))*VLOOKUP(Q75,Aanpassing_frequenties,4,0)</f>
        <v>24.599999999999998</v>
      </c>
      <c r="AB75" s="120">
        <f t="shared" si="19"/>
        <v>0</v>
      </c>
      <c r="AC75" s="119"/>
      <c r="AD75" s="117" t="str">
        <f t="shared" si="20"/>
        <v>_</v>
      </c>
      <c r="AE75" s="120" t="str">
        <f t="shared" si="21"/>
        <v>_</v>
      </c>
      <c r="AF75" s="119"/>
      <c r="AG75" s="117" t="str">
        <f t="shared" si="22"/>
        <v>_</v>
      </c>
      <c r="AH75" s="120" t="str">
        <f t="shared" si="23"/>
        <v>_</v>
      </c>
      <c r="AI75" s="119"/>
      <c r="AJ75" s="117" t="str">
        <f t="shared" si="24"/>
        <v>_</v>
      </c>
      <c r="AK75" s="120" t="str">
        <f t="shared" si="25"/>
        <v>_</v>
      </c>
      <c r="AL75" s="119"/>
      <c r="AM75" s="117">
        <f t="shared" si="26"/>
        <v>24.599999999999998</v>
      </c>
      <c r="AN75" s="120">
        <f t="shared" si="27"/>
        <v>0</v>
      </c>
      <c r="AO75" s="119"/>
      <c r="AS75" s="124"/>
    </row>
    <row r="76" spans="1:45">
      <c r="A76" s="7">
        <v>6</v>
      </c>
      <c r="B76" s="114" t="str">
        <f>VLOOKUP(A76,'Overzicht locaties'!C:D,2,0)</f>
        <v>ROC Marterstraat</v>
      </c>
      <c r="C76" s="95" t="s">
        <v>135</v>
      </c>
      <c r="D76" s="6" t="s">
        <v>182</v>
      </c>
      <c r="E76" s="6"/>
      <c r="F76" s="95" t="s">
        <v>917</v>
      </c>
      <c r="G76" s="95" t="s">
        <v>294</v>
      </c>
      <c r="H76" s="95">
        <v>1</v>
      </c>
      <c r="I76" s="115" t="str">
        <f t="shared" si="15"/>
        <v xml:space="preserve">Kantoorruimte / vergaderruimte </v>
      </c>
      <c r="J76" s="95" t="s">
        <v>6</v>
      </c>
      <c r="K76" s="116">
        <v>4</v>
      </c>
      <c r="L76" s="115" t="str">
        <f t="shared" si="16"/>
        <v>Tapijt</v>
      </c>
      <c r="M76" s="118">
        <v>12</v>
      </c>
      <c r="N76" s="117">
        <f t="shared" si="28"/>
        <v>12</v>
      </c>
      <c r="O76" s="149">
        <f t="shared" si="29"/>
        <v>0</v>
      </c>
      <c r="P76" s="119"/>
      <c r="Q76" s="95" t="s">
        <v>87</v>
      </c>
      <c r="R76" s="95"/>
      <c r="S76" s="95"/>
      <c r="T76" s="95"/>
      <c r="U76" s="119"/>
      <c r="V76" s="114" t="str">
        <f t="shared" si="17"/>
        <v>Bureau</v>
      </c>
      <c r="W76" s="114" t="str">
        <f t="shared" si="18"/>
        <v>AQL 7%</v>
      </c>
      <c r="X76" s="119"/>
      <c r="Y76" s="101">
        <v>100</v>
      </c>
      <c r="Z76" s="119"/>
      <c r="AA76" s="117">
        <f>IF(H76="nio","_",(N76/Y76)*VLOOKUP(Q76,Aanpassing_frequenties,3,0))*VLOOKUP(Q76,Aanpassing_frequenties,4,0)</f>
        <v>24.599999999999998</v>
      </c>
      <c r="AB76" s="120">
        <f t="shared" si="19"/>
        <v>0</v>
      </c>
      <c r="AC76" s="119"/>
      <c r="AD76" s="117" t="str">
        <f t="shared" si="20"/>
        <v>_</v>
      </c>
      <c r="AE76" s="120" t="str">
        <f t="shared" si="21"/>
        <v>_</v>
      </c>
      <c r="AF76" s="119"/>
      <c r="AG76" s="117" t="str">
        <f t="shared" si="22"/>
        <v>_</v>
      </c>
      <c r="AH76" s="120" t="str">
        <f t="shared" si="23"/>
        <v>_</v>
      </c>
      <c r="AI76" s="119"/>
      <c r="AJ76" s="117" t="str">
        <f t="shared" si="24"/>
        <v>_</v>
      </c>
      <c r="AK76" s="120" t="str">
        <f t="shared" si="25"/>
        <v>_</v>
      </c>
      <c r="AL76" s="119"/>
      <c r="AM76" s="117">
        <f t="shared" si="26"/>
        <v>24.599999999999998</v>
      </c>
      <c r="AN76" s="120">
        <f t="shared" si="27"/>
        <v>0</v>
      </c>
      <c r="AO76" s="119"/>
      <c r="AS76" s="124"/>
    </row>
    <row r="77" spans="1:45">
      <c r="A77" s="7">
        <v>6</v>
      </c>
      <c r="B77" s="114" t="str">
        <f>VLOOKUP(A77,'Overzicht locaties'!C:D,2,0)</f>
        <v>ROC Marterstraat</v>
      </c>
      <c r="C77" s="95" t="s">
        <v>135</v>
      </c>
      <c r="D77" s="6" t="s">
        <v>183</v>
      </c>
      <c r="E77" s="6"/>
      <c r="F77" s="95" t="s">
        <v>152</v>
      </c>
      <c r="G77" s="95" t="s">
        <v>293</v>
      </c>
      <c r="H77" s="95">
        <v>2</v>
      </c>
      <c r="I77" s="115" t="str">
        <f t="shared" si="15"/>
        <v>Sanitaire ruimte</v>
      </c>
      <c r="J77" s="95" t="s">
        <v>812</v>
      </c>
      <c r="K77" s="116">
        <v>3</v>
      </c>
      <c r="L77" s="115" t="str">
        <f t="shared" si="16"/>
        <v>Harde vloer zonder polymeer beschermlaag, met behandeling</v>
      </c>
      <c r="M77" s="118">
        <v>12</v>
      </c>
      <c r="N77" s="117">
        <f t="shared" si="28"/>
        <v>12</v>
      </c>
      <c r="O77" s="149">
        <f t="shared" si="29"/>
        <v>0</v>
      </c>
      <c r="P77" s="119"/>
      <c r="Q77" s="95" t="s">
        <v>86</v>
      </c>
      <c r="R77" s="95"/>
      <c r="S77" s="95"/>
      <c r="T77" s="95"/>
      <c r="U77" s="119"/>
      <c r="V77" s="114" t="str">
        <f t="shared" si="17"/>
        <v>Sanitair</v>
      </c>
      <c r="W77" s="114" t="str">
        <f t="shared" si="18"/>
        <v>AQL 4%</v>
      </c>
      <c r="X77" s="119"/>
      <c r="Y77" s="101">
        <v>100</v>
      </c>
      <c r="Z77" s="119"/>
      <c r="AA77" s="117">
        <f>IF(H77="nio","_",(N77/Y77)*VLOOKUP(Q77,Aanpassing_frequenties,3,0))*VLOOKUP(Q77,Aanpassing_frequenties,4,0)</f>
        <v>49.199999999999996</v>
      </c>
      <c r="AB77" s="120">
        <f t="shared" si="19"/>
        <v>0</v>
      </c>
      <c r="AC77" s="119"/>
      <c r="AD77" s="117" t="str">
        <f t="shared" si="20"/>
        <v>_</v>
      </c>
      <c r="AE77" s="120" t="str">
        <f t="shared" si="21"/>
        <v>_</v>
      </c>
      <c r="AF77" s="119"/>
      <c r="AG77" s="117" t="str">
        <f t="shared" si="22"/>
        <v>_</v>
      </c>
      <c r="AH77" s="120" t="str">
        <f t="shared" si="23"/>
        <v>_</v>
      </c>
      <c r="AI77" s="119"/>
      <c r="AJ77" s="117" t="str">
        <f t="shared" si="24"/>
        <v>_</v>
      </c>
      <c r="AK77" s="120" t="str">
        <f t="shared" si="25"/>
        <v>_</v>
      </c>
      <c r="AL77" s="119"/>
      <c r="AM77" s="117">
        <f t="shared" si="26"/>
        <v>49.199999999999996</v>
      </c>
      <c r="AN77" s="120">
        <f t="shared" si="27"/>
        <v>0</v>
      </c>
      <c r="AO77" s="119"/>
      <c r="AS77" s="124"/>
    </row>
    <row r="78" spans="1:45">
      <c r="A78" s="7">
        <v>6</v>
      </c>
      <c r="B78" s="114" t="str">
        <f>VLOOKUP(A78,'Overzicht locaties'!C:D,2,0)</f>
        <v>ROC Marterstraat</v>
      </c>
      <c r="C78" s="95" t="s">
        <v>135</v>
      </c>
      <c r="D78" s="6" t="s">
        <v>184</v>
      </c>
      <c r="E78" s="6"/>
      <c r="F78" s="95" t="s">
        <v>152</v>
      </c>
      <c r="G78" s="95" t="s">
        <v>293</v>
      </c>
      <c r="H78" s="95">
        <v>2</v>
      </c>
      <c r="I78" s="115" t="str">
        <f t="shared" si="15"/>
        <v>Sanitaire ruimte</v>
      </c>
      <c r="J78" s="95" t="s">
        <v>812</v>
      </c>
      <c r="K78" s="116">
        <v>3</v>
      </c>
      <c r="L78" s="115" t="str">
        <f t="shared" si="16"/>
        <v>Harde vloer zonder polymeer beschermlaag, met behandeling</v>
      </c>
      <c r="M78" s="118">
        <v>12</v>
      </c>
      <c r="N78" s="117">
        <f t="shared" si="28"/>
        <v>12</v>
      </c>
      <c r="O78" s="149">
        <f t="shared" si="29"/>
        <v>0</v>
      </c>
      <c r="P78" s="119"/>
      <c r="Q78" s="95" t="s">
        <v>86</v>
      </c>
      <c r="R78" s="95"/>
      <c r="S78" s="95"/>
      <c r="T78" s="95"/>
      <c r="U78" s="119"/>
      <c r="V78" s="114" t="str">
        <f t="shared" si="17"/>
        <v>Sanitair</v>
      </c>
      <c r="W78" s="114" t="str">
        <f t="shared" si="18"/>
        <v>AQL 4%</v>
      </c>
      <c r="X78" s="119"/>
      <c r="Y78" s="101">
        <v>100</v>
      </c>
      <c r="Z78" s="119"/>
      <c r="AA78" s="117">
        <f>IF(H78="nio","_",(N78/Y78)*VLOOKUP(Q78,Aanpassing_frequenties,3,0))*VLOOKUP(Q78,Aanpassing_frequenties,4,0)</f>
        <v>49.199999999999996</v>
      </c>
      <c r="AB78" s="120">
        <f t="shared" si="19"/>
        <v>0</v>
      </c>
      <c r="AC78" s="119"/>
      <c r="AD78" s="117" t="str">
        <f t="shared" si="20"/>
        <v>_</v>
      </c>
      <c r="AE78" s="120" t="str">
        <f t="shared" si="21"/>
        <v>_</v>
      </c>
      <c r="AF78" s="119"/>
      <c r="AG78" s="117" t="str">
        <f t="shared" si="22"/>
        <v>_</v>
      </c>
      <c r="AH78" s="120" t="str">
        <f t="shared" si="23"/>
        <v>_</v>
      </c>
      <c r="AI78" s="119"/>
      <c r="AJ78" s="117" t="str">
        <f t="shared" si="24"/>
        <v>_</v>
      </c>
      <c r="AK78" s="120" t="str">
        <f t="shared" si="25"/>
        <v>_</v>
      </c>
      <c r="AL78" s="119"/>
      <c r="AM78" s="117">
        <f t="shared" si="26"/>
        <v>49.199999999999996</v>
      </c>
      <c r="AN78" s="120">
        <f t="shared" si="27"/>
        <v>0</v>
      </c>
      <c r="AO78" s="119"/>
      <c r="AS78" s="124"/>
    </row>
    <row r="79" spans="1:45">
      <c r="A79" s="7">
        <v>6</v>
      </c>
      <c r="B79" s="114" t="str">
        <f>VLOOKUP(A79,'Overzicht locaties'!C:D,2,0)</f>
        <v>ROC Marterstraat</v>
      </c>
      <c r="C79" s="95" t="s">
        <v>135</v>
      </c>
      <c r="D79" s="6" t="s">
        <v>859</v>
      </c>
      <c r="E79" s="6"/>
      <c r="F79" s="95" t="s">
        <v>918</v>
      </c>
      <c r="G79" s="95" t="s">
        <v>294</v>
      </c>
      <c r="H79" s="95">
        <v>6</v>
      </c>
      <c r="I79" s="115" t="str">
        <f t="shared" si="15"/>
        <v>Leslokalen theorie</v>
      </c>
      <c r="J79" s="95" t="s">
        <v>6</v>
      </c>
      <c r="K79" s="116">
        <v>4</v>
      </c>
      <c r="L79" s="115" t="str">
        <f t="shared" si="16"/>
        <v>Tapijt</v>
      </c>
      <c r="M79" s="118">
        <v>54</v>
      </c>
      <c r="N79" s="117">
        <f t="shared" si="28"/>
        <v>54</v>
      </c>
      <c r="O79" s="149">
        <f t="shared" si="29"/>
        <v>0</v>
      </c>
      <c r="P79" s="119"/>
      <c r="Q79" s="95" t="s">
        <v>87</v>
      </c>
      <c r="R79" s="95"/>
      <c r="S79" s="95"/>
      <c r="T79" s="95"/>
      <c r="U79" s="119"/>
      <c r="V79" s="114" t="str">
        <f t="shared" si="17"/>
        <v>Les</v>
      </c>
      <c r="W79" s="114" t="str">
        <f t="shared" si="18"/>
        <v>AQL 7%</v>
      </c>
      <c r="X79" s="119"/>
      <c r="Y79" s="101">
        <v>100</v>
      </c>
      <c r="Z79" s="119"/>
      <c r="AA79" s="117">
        <f>IF(H79="nio","_",(N79/Y79)*VLOOKUP(Q79,Aanpassing_frequenties,3,0))*VLOOKUP(Q79,Aanpassing_frequenties,4,0)</f>
        <v>110.7</v>
      </c>
      <c r="AB79" s="120">
        <f t="shared" si="19"/>
        <v>0</v>
      </c>
      <c r="AC79" s="119"/>
      <c r="AD79" s="117" t="str">
        <f t="shared" si="20"/>
        <v>_</v>
      </c>
      <c r="AE79" s="120" t="str">
        <f t="shared" si="21"/>
        <v>_</v>
      </c>
      <c r="AF79" s="119"/>
      <c r="AG79" s="117" t="str">
        <f t="shared" si="22"/>
        <v>_</v>
      </c>
      <c r="AH79" s="120" t="str">
        <f t="shared" si="23"/>
        <v>_</v>
      </c>
      <c r="AI79" s="119"/>
      <c r="AJ79" s="117" t="str">
        <f t="shared" si="24"/>
        <v>_</v>
      </c>
      <c r="AK79" s="120" t="str">
        <f t="shared" si="25"/>
        <v>_</v>
      </c>
      <c r="AL79" s="119"/>
      <c r="AM79" s="117">
        <f t="shared" si="26"/>
        <v>110.7</v>
      </c>
      <c r="AN79" s="120">
        <f t="shared" si="27"/>
        <v>0</v>
      </c>
      <c r="AO79" s="119"/>
      <c r="AS79" s="124"/>
    </row>
    <row r="80" spans="1:45">
      <c r="A80" s="7">
        <v>6</v>
      </c>
      <c r="B80" s="114" t="str">
        <f>VLOOKUP(A80,'Overzicht locaties'!C:D,2,0)</f>
        <v>ROC Marterstraat</v>
      </c>
      <c r="C80" s="95" t="s">
        <v>135</v>
      </c>
      <c r="D80" s="6" t="s">
        <v>860</v>
      </c>
      <c r="E80" s="6"/>
      <c r="F80" s="95" t="s">
        <v>159</v>
      </c>
      <c r="G80" s="95" t="s">
        <v>294</v>
      </c>
      <c r="H80" s="95">
        <v>1</v>
      </c>
      <c r="I80" s="115" t="str">
        <f t="shared" si="15"/>
        <v xml:space="preserve">Kantoorruimte / vergaderruimte </v>
      </c>
      <c r="J80" s="95" t="s">
        <v>6</v>
      </c>
      <c r="K80" s="116">
        <v>4</v>
      </c>
      <c r="L80" s="115" t="str">
        <f t="shared" si="16"/>
        <v>Tapijt</v>
      </c>
      <c r="M80" s="118">
        <v>22.4</v>
      </c>
      <c r="N80" s="117">
        <f t="shared" si="28"/>
        <v>22.4</v>
      </c>
      <c r="O80" s="149">
        <f t="shared" si="29"/>
        <v>0</v>
      </c>
      <c r="P80" s="119"/>
      <c r="Q80" s="95" t="s">
        <v>87</v>
      </c>
      <c r="R80" s="95"/>
      <c r="S80" s="95"/>
      <c r="T80" s="95"/>
      <c r="U80" s="119"/>
      <c r="V80" s="114" t="str">
        <f t="shared" si="17"/>
        <v>Bureau</v>
      </c>
      <c r="W80" s="114" t="str">
        <f t="shared" si="18"/>
        <v>AQL 7%</v>
      </c>
      <c r="X80" s="119"/>
      <c r="Y80" s="101">
        <v>100</v>
      </c>
      <c r="Z80" s="119"/>
      <c r="AA80" s="117">
        <f>IF(H80="nio","_",(N80/Y80)*VLOOKUP(Q80,Aanpassing_frequenties,3,0))*VLOOKUP(Q80,Aanpassing_frequenties,4,0)</f>
        <v>45.919999999999995</v>
      </c>
      <c r="AB80" s="120">
        <f t="shared" si="19"/>
        <v>0</v>
      </c>
      <c r="AC80" s="119"/>
      <c r="AD80" s="117" t="str">
        <f t="shared" si="20"/>
        <v>_</v>
      </c>
      <c r="AE80" s="120" t="str">
        <f t="shared" si="21"/>
        <v>_</v>
      </c>
      <c r="AF80" s="119"/>
      <c r="AG80" s="117" t="str">
        <f t="shared" si="22"/>
        <v>_</v>
      </c>
      <c r="AH80" s="120" t="str">
        <f t="shared" si="23"/>
        <v>_</v>
      </c>
      <c r="AI80" s="119"/>
      <c r="AJ80" s="117" t="str">
        <f t="shared" si="24"/>
        <v>_</v>
      </c>
      <c r="AK80" s="120" t="str">
        <f t="shared" si="25"/>
        <v>_</v>
      </c>
      <c r="AL80" s="119"/>
      <c r="AM80" s="117">
        <f t="shared" si="26"/>
        <v>45.919999999999995</v>
      </c>
      <c r="AN80" s="120">
        <f t="shared" si="27"/>
        <v>0</v>
      </c>
      <c r="AO80" s="119"/>
      <c r="AS80" s="124"/>
    </row>
    <row r="81" spans="1:45">
      <c r="A81" s="7">
        <v>6</v>
      </c>
      <c r="B81" s="114" t="str">
        <f>VLOOKUP(A81,'Overzicht locaties'!C:D,2,0)</f>
        <v>ROC Marterstraat</v>
      </c>
      <c r="C81" s="95" t="s">
        <v>135</v>
      </c>
      <c r="D81" s="6" t="s">
        <v>861</v>
      </c>
      <c r="E81" s="6"/>
      <c r="F81" s="95" t="s">
        <v>918</v>
      </c>
      <c r="G81" s="95" t="s">
        <v>294</v>
      </c>
      <c r="H81" s="95">
        <v>6</v>
      </c>
      <c r="I81" s="115" t="str">
        <f t="shared" si="15"/>
        <v>Leslokalen theorie</v>
      </c>
      <c r="J81" s="95" t="s">
        <v>6</v>
      </c>
      <c r="K81" s="116">
        <v>4</v>
      </c>
      <c r="L81" s="115" t="str">
        <f t="shared" si="16"/>
        <v>Tapijt</v>
      </c>
      <c r="M81" s="118">
        <v>54</v>
      </c>
      <c r="N81" s="117">
        <f t="shared" si="28"/>
        <v>54</v>
      </c>
      <c r="O81" s="149">
        <f t="shared" si="29"/>
        <v>0</v>
      </c>
      <c r="P81" s="119"/>
      <c r="Q81" s="95" t="s">
        <v>87</v>
      </c>
      <c r="R81" s="95"/>
      <c r="S81" s="95"/>
      <c r="T81" s="95"/>
      <c r="U81" s="119"/>
      <c r="V81" s="114" t="str">
        <f t="shared" si="17"/>
        <v>Les</v>
      </c>
      <c r="W81" s="114" t="str">
        <f t="shared" si="18"/>
        <v>AQL 7%</v>
      </c>
      <c r="X81" s="119"/>
      <c r="Y81" s="101">
        <v>100</v>
      </c>
      <c r="Z81" s="119"/>
      <c r="AA81" s="117">
        <f>IF(H81="nio","_",(N81/Y81)*VLOOKUP(Q81,Aanpassing_frequenties,3,0))*VLOOKUP(Q81,Aanpassing_frequenties,4,0)</f>
        <v>110.7</v>
      </c>
      <c r="AB81" s="120">
        <f t="shared" si="19"/>
        <v>0</v>
      </c>
      <c r="AC81" s="119"/>
      <c r="AD81" s="117" t="str">
        <f t="shared" si="20"/>
        <v>_</v>
      </c>
      <c r="AE81" s="120" t="str">
        <f t="shared" si="21"/>
        <v>_</v>
      </c>
      <c r="AF81" s="119"/>
      <c r="AG81" s="117" t="str">
        <f t="shared" si="22"/>
        <v>_</v>
      </c>
      <c r="AH81" s="120" t="str">
        <f t="shared" si="23"/>
        <v>_</v>
      </c>
      <c r="AI81" s="119"/>
      <c r="AJ81" s="117" t="str">
        <f t="shared" si="24"/>
        <v>_</v>
      </c>
      <c r="AK81" s="120" t="str">
        <f t="shared" si="25"/>
        <v>_</v>
      </c>
      <c r="AL81" s="119"/>
      <c r="AM81" s="117">
        <f t="shared" si="26"/>
        <v>110.7</v>
      </c>
      <c r="AN81" s="120">
        <f t="shared" si="27"/>
        <v>0</v>
      </c>
      <c r="AO81" s="119"/>
      <c r="AS81" s="124"/>
    </row>
    <row r="82" spans="1:45">
      <c r="A82" s="7">
        <v>6</v>
      </c>
      <c r="B82" s="114" t="str">
        <f>VLOOKUP(A82,'Overzicht locaties'!C:D,2,0)</f>
        <v>ROC Marterstraat</v>
      </c>
      <c r="C82" s="95" t="s">
        <v>135</v>
      </c>
      <c r="D82" s="6" t="s">
        <v>862</v>
      </c>
      <c r="E82" s="6"/>
      <c r="F82" s="95" t="s">
        <v>918</v>
      </c>
      <c r="G82" s="95" t="s">
        <v>294</v>
      </c>
      <c r="H82" s="95">
        <v>6</v>
      </c>
      <c r="I82" s="115" t="str">
        <f t="shared" si="15"/>
        <v>Leslokalen theorie</v>
      </c>
      <c r="J82" s="95" t="s">
        <v>6</v>
      </c>
      <c r="K82" s="116">
        <v>4</v>
      </c>
      <c r="L82" s="115" t="str">
        <f t="shared" si="16"/>
        <v>Tapijt</v>
      </c>
      <c r="M82" s="118">
        <v>54</v>
      </c>
      <c r="N82" s="117">
        <f t="shared" si="28"/>
        <v>54</v>
      </c>
      <c r="O82" s="149">
        <f t="shared" si="29"/>
        <v>0</v>
      </c>
      <c r="P82" s="119"/>
      <c r="Q82" s="95" t="s">
        <v>87</v>
      </c>
      <c r="R82" s="95"/>
      <c r="S82" s="95"/>
      <c r="T82" s="95"/>
      <c r="U82" s="119"/>
      <c r="V82" s="114" t="str">
        <f t="shared" si="17"/>
        <v>Les</v>
      </c>
      <c r="W82" s="114" t="str">
        <f t="shared" si="18"/>
        <v>AQL 7%</v>
      </c>
      <c r="X82" s="119"/>
      <c r="Y82" s="101">
        <v>100</v>
      </c>
      <c r="Z82" s="119"/>
      <c r="AA82" s="117">
        <f>IF(H82="nio","_",(N82/Y82)*VLOOKUP(Q82,Aanpassing_frequenties,3,0))*VLOOKUP(Q82,Aanpassing_frequenties,4,0)</f>
        <v>110.7</v>
      </c>
      <c r="AB82" s="120">
        <f t="shared" si="19"/>
        <v>0</v>
      </c>
      <c r="AC82" s="119"/>
      <c r="AD82" s="117" t="str">
        <f t="shared" si="20"/>
        <v>_</v>
      </c>
      <c r="AE82" s="120" t="str">
        <f t="shared" si="21"/>
        <v>_</v>
      </c>
      <c r="AF82" s="119"/>
      <c r="AG82" s="117" t="str">
        <f t="shared" si="22"/>
        <v>_</v>
      </c>
      <c r="AH82" s="120" t="str">
        <f t="shared" si="23"/>
        <v>_</v>
      </c>
      <c r="AI82" s="119"/>
      <c r="AJ82" s="117" t="str">
        <f t="shared" si="24"/>
        <v>_</v>
      </c>
      <c r="AK82" s="120" t="str">
        <f t="shared" si="25"/>
        <v>_</v>
      </c>
      <c r="AL82" s="119"/>
      <c r="AM82" s="117">
        <f t="shared" si="26"/>
        <v>110.7</v>
      </c>
      <c r="AN82" s="120">
        <f t="shared" si="27"/>
        <v>0</v>
      </c>
      <c r="AO82" s="119"/>
      <c r="AS82" s="124"/>
    </row>
    <row r="83" spans="1:45">
      <c r="A83" s="7">
        <v>6</v>
      </c>
      <c r="B83" s="114" t="str">
        <f>VLOOKUP(A83,'Overzicht locaties'!C:D,2,0)</f>
        <v>ROC Marterstraat</v>
      </c>
      <c r="C83" s="95" t="s">
        <v>135</v>
      </c>
      <c r="D83" s="6" t="s">
        <v>863</v>
      </c>
      <c r="E83" s="6"/>
      <c r="F83" s="95" t="s">
        <v>919</v>
      </c>
      <c r="G83" s="95" t="s">
        <v>293</v>
      </c>
      <c r="H83" s="95">
        <v>3</v>
      </c>
      <c r="I83" s="115" t="str">
        <f t="shared" si="15"/>
        <v>Verkeersruimte / Garderobe / Wachtruimte</v>
      </c>
      <c r="J83" s="95" t="s">
        <v>6</v>
      </c>
      <c r="K83" s="116">
        <v>4</v>
      </c>
      <c r="L83" s="115" t="str">
        <f t="shared" si="16"/>
        <v>Tapijt</v>
      </c>
      <c r="M83" s="118">
        <v>5.6</v>
      </c>
      <c r="N83" s="117">
        <f t="shared" si="28"/>
        <v>5.6</v>
      </c>
      <c r="O83" s="149">
        <f t="shared" si="29"/>
        <v>0</v>
      </c>
      <c r="P83" s="119"/>
      <c r="Q83" s="95" t="s">
        <v>87</v>
      </c>
      <c r="R83" s="95"/>
      <c r="S83" s="95"/>
      <c r="T83" s="95"/>
      <c r="U83" s="119"/>
      <c r="V83" s="114" t="str">
        <f t="shared" si="17"/>
        <v>Verkeer</v>
      </c>
      <c r="W83" s="114" t="str">
        <f t="shared" si="18"/>
        <v>AQL 7%</v>
      </c>
      <c r="X83" s="119"/>
      <c r="Y83" s="101">
        <v>100</v>
      </c>
      <c r="Z83" s="119"/>
      <c r="AA83" s="117">
        <f>IF(H83="nio","_",(N83/Y83)*VLOOKUP(Q83,Aanpassing_frequenties,3,0))*VLOOKUP(Q83,Aanpassing_frequenties,4,0)</f>
        <v>11.479999999999999</v>
      </c>
      <c r="AB83" s="120">
        <f t="shared" si="19"/>
        <v>0</v>
      </c>
      <c r="AC83" s="119"/>
      <c r="AD83" s="117" t="str">
        <f t="shared" si="20"/>
        <v>_</v>
      </c>
      <c r="AE83" s="120" t="str">
        <f t="shared" si="21"/>
        <v>_</v>
      </c>
      <c r="AF83" s="119"/>
      <c r="AG83" s="117" t="str">
        <f t="shared" si="22"/>
        <v>_</v>
      </c>
      <c r="AH83" s="120" t="str">
        <f t="shared" si="23"/>
        <v>_</v>
      </c>
      <c r="AI83" s="119"/>
      <c r="AJ83" s="117" t="str">
        <f t="shared" si="24"/>
        <v>_</v>
      </c>
      <c r="AK83" s="120" t="str">
        <f t="shared" si="25"/>
        <v>_</v>
      </c>
      <c r="AL83" s="119"/>
      <c r="AM83" s="117">
        <f t="shared" si="26"/>
        <v>11.479999999999999</v>
      </c>
      <c r="AN83" s="120">
        <f t="shared" si="27"/>
        <v>0</v>
      </c>
      <c r="AO83" s="119"/>
      <c r="AS83" s="124"/>
    </row>
    <row r="84" spans="1:45">
      <c r="A84" s="7">
        <v>6</v>
      </c>
      <c r="B84" s="114" t="str">
        <f>VLOOKUP(A84,'Overzicht locaties'!C:D,2,0)</f>
        <v>ROC Marterstraat</v>
      </c>
      <c r="C84" s="95" t="s">
        <v>135</v>
      </c>
      <c r="D84" s="6" t="s">
        <v>864</v>
      </c>
      <c r="E84" s="6"/>
      <c r="F84" s="95" t="s">
        <v>159</v>
      </c>
      <c r="G84" s="95" t="s">
        <v>294</v>
      </c>
      <c r="H84" s="95">
        <v>1</v>
      </c>
      <c r="I84" s="115" t="str">
        <f t="shared" si="15"/>
        <v xml:space="preserve">Kantoorruimte / vergaderruimte </v>
      </c>
      <c r="J84" s="95" t="s">
        <v>6</v>
      </c>
      <c r="K84" s="116">
        <v>4</v>
      </c>
      <c r="L84" s="115" t="str">
        <f t="shared" si="16"/>
        <v>Tapijt</v>
      </c>
      <c r="M84" s="118">
        <v>22</v>
      </c>
      <c r="N84" s="117">
        <f t="shared" si="28"/>
        <v>22</v>
      </c>
      <c r="O84" s="149">
        <f t="shared" si="29"/>
        <v>0</v>
      </c>
      <c r="P84" s="119"/>
      <c r="Q84" s="95" t="s">
        <v>87</v>
      </c>
      <c r="R84" s="95"/>
      <c r="S84" s="95"/>
      <c r="T84" s="95"/>
      <c r="U84" s="119"/>
      <c r="V84" s="114" t="str">
        <f t="shared" si="17"/>
        <v>Bureau</v>
      </c>
      <c r="W84" s="114" t="str">
        <f t="shared" si="18"/>
        <v>AQL 7%</v>
      </c>
      <c r="X84" s="119"/>
      <c r="Y84" s="101">
        <v>100</v>
      </c>
      <c r="Z84" s="119"/>
      <c r="AA84" s="117">
        <f>IF(H84="nio","_",(N84/Y84)*VLOOKUP(Q84,Aanpassing_frequenties,3,0))*VLOOKUP(Q84,Aanpassing_frequenties,4,0)</f>
        <v>45.1</v>
      </c>
      <c r="AB84" s="120">
        <f t="shared" si="19"/>
        <v>0</v>
      </c>
      <c r="AC84" s="119"/>
      <c r="AD84" s="117" t="str">
        <f t="shared" si="20"/>
        <v>_</v>
      </c>
      <c r="AE84" s="120" t="str">
        <f t="shared" si="21"/>
        <v>_</v>
      </c>
      <c r="AF84" s="119"/>
      <c r="AG84" s="117" t="str">
        <f t="shared" si="22"/>
        <v>_</v>
      </c>
      <c r="AH84" s="120" t="str">
        <f t="shared" si="23"/>
        <v>_</v>
      </c>
      <c r="AI84" s="119"/>
      <c r="AJ84" s="117" t="str">
        <f t="shared" si="24"/>
        <v>_</v>
      </c>
      <c r="AK84" s="120" t="str">
        <f t="shared" si="25"/>
        <v>_</v>
      </c>
      <c r="AL84" s="119"/>
      <c r="AM84" s="117">
        <f t="shared" si="26"/>
        <v>45.1</v>
      </c>
      <c r="AN84" s="120">
        <f t="shared" si="27"/>
        <v>0</v>
      </c>
      <c r="AO84" s="119"/>
      <c r="AS84" s="124"/>
    </row>
    <row r="85" spans="1:45">
      <c r="A85" s="7">
        <v>6</v>
      </c>
      <c r="B85" s="114" t="str">
        <f>VLOOKUP(A85,'Overzicht locaties'!C:D,2,0)</f>
        <v>ROC Marterstraat</v>
      </c>
      <c r="C85" s="95" t="s">
        <v>135</v>
      </c>
      <c r="D85" s="6" t="s">
        <v>865</v>
      </c>
      <c r="E85" s="6"/>
      <c r="F85" s="95" t="s">
        <v>159</v>
      </c>
      <c r="G85" s="95" t="s">
        <v>294</v>
      </c>
      <c r="H85" s="95">
        <v>1</v>
      </c>
      <c r="I85" s="115" t="str">
        <f t="shared" si="15"/>
        <v xml:space="preserve">Kantoorruimte / vergaderruimte </v>
      </c>
      <c r="J85" s="95" t="s">
        <v>6</v>
      </c>
      <c r="K85" s="116">
        <v>4</v>
      </c>
      <c r="L85" s="115" t="str">
        <f t="shared" si="16"/>
        <v>Tapijt</v>
      </c>
      <c r="M85" s="118">
        <v>24</v>
      </c>
      <c r="N85" s="117">
        <f t="shared" si="28"/>
        <v>24</v>
      </c>
      <c r="O85" s="149">
        <f t="shared" si="29"/>
        <v>0</v>
      </c>
      <c r="P85" s="119"/>
      <c r="Q85" s="95" t="s">
        <v>87</v>
      </c>
      <c r="R85" s="95"/>
      <c r="S85" s="95"/>
      <c r="T85" s="95"/>
      <c r="U85" s="119"/>
      <c r="V85" s="114" t="str">
        <f t="shared" si="17"/>
        <v>Bureau</v>
      </c>
      <c r="W85" s="114" t="str">
        <f t="shared" si="18"/>
        <v>AQL 7%</v>
      </c>
      <c r="X85" s="119"/>
      <c r="Y85" s="101">
        <v>100</v>
      </c>
      <c r="Z85" s="119"/>
      <c r="AA85" s="117">
        <f>IF(H85="nio","_",(N85/Y85)*VLOOKUP(Q85,Aanpassing_frequenties,3,0))*VLOOKUP(Q85,Aanpassing_frequenties,4,0)</f>
        <v>49.199999999999996</v>
      </c>
      <c r="AB85" s="120">
        <f t="shared" si="19"/>
        <v>0</v>
      </c>
      <c r="AC85" s="119"/>
      <c r="AD85" s="117" t="str">
        <f t="shared" si="20"/>
        <v>_</v>
      </c>
      <c r="AE85" s="120" t="str">
        <f t="shared" si="21"/>
        <v>_</v>
      </c>
      <c r="AF85" s="119"/>
      <c r="AG85" s="117" t="str">
        <f t="shared" si="22"/>
        <v>_</v>
      </c>
      <c r="AH85" s="120" t="str">
        <f t="shared" si="23"/>
        <v>_</v>
      </c>
      <c r="AI85" s="119"/>
      <c r="AJ85" s="117" t="str">
        <f t="shared" si="24"/>
        <v>_</v>
      </c>
      <c r="AK85" s="120" t="str">
        <f t="shared" si="25"/>
        <v>_</v>
      </c>
      <c r="AL85" s="119"/>
      <c r="AM85" s="117">
        <f t="shared" si="26"/>
        <v>49.199999999999996</v>
      </c>
      <c r="AN85" s="120">
        <f t="shared" si="27"/>
        <v>0</v>
      </c>
      <c r="AO85" s="119"/>
      <c r="AS85" s="124"/>
    </row>
    <row r="86" spans="1:45">
      <c r="A86" s="7">
        <v>6</v>
      </c>
      <c r="B86" s="114" t="str">
        <f>VLOOKUP(A86,'Overzicht locaties'!C:D,2,0)</f>
        <v>ROC Marterstraat</v>
      </c>
      <c r="C86" s="95" t="s">
        <v>135</v>
      </c>
      <c r="D86" s="6" t="s">
        <v>866</v>
      </c>
      <c r="E86" s="6"/>
      <c r="F86" s="95" t="s">
        <v>159</v>
      </c>
      <c r="G86" s="95" t="s">
        <v>294</v>
      </c>
      <c r="H86" s="95">
        <v>1</v>
      </c>
      <c r="I86" s="115" t="str">
        <f t="shared" si="15"/>
        <v xml:space="preserve">Kantoorruimte / vergaderruimte </v>
      </c>
      <c r="J86" s="95" t="s">
        <v>6</v>
      </c>
      <c r="K86" s="116">
        <v>4</v>
      </c>
      <c r="L86" s="115" t="str">
        <f t="shared" si="16"/>
        <v>Tapijt</v>
      </c>
      <c r="M86" s="118">
        <v>49.4</v>
      </c>
      <c r="N86" s="117">
        <f t="shared" si="28"/>
        <v>49.4</v>
      </c>
      <c r="O86" s="149">
        <f t="shared" si="29"/>
        <v>0</v>
      </c>
      <c r="P86" s="119"/>
      <c r="Q86" s="95" t="s">
        <v>87</v>
      </c>
      <c r="R86" s="95"/>
      <c r="S86" s="95"/>
      <c r="T86" s="95"/>
      <c r="U86" s="119"/>
      <c r="V86" s="114" t="str">
        <f t="shared" si="17"/>
        <v>Bureau</v>
      </c>
      <c r="W86" s="114" t="str">
        <f t="shared" si="18"/>
        <v>AQL 7%</v>
      </c>
      <c r="X86" s="119"/>
      <c r="Y86" s="101">
        <v>100</v>
      </c>
      <c r="Z86" s="119"/>
      <c r="AA86" s="117">
        <f>IF(H86="nio","_",(N86/Y86)*VLOOKUP(Q86,Aanpassing_frequenties,3,0))*VLOOKUP(Q86,Aanpassing_frequenties,4,0)</f>
        <v>101.27</v>
      </c>
      <c r="AB86" s="120">
        <f t="shared" si="19"/>
        <v>0</v>
      </c>
      <c r="AC86" s="119"/>
      <c r="AD86" s="117" t="str">
        <f t="shared" si="20"/>
        <v>_</v>
      </c>
      <c r="AE86" s="120" t="str">
        <f t="shared" si="21"/>
        <v>_</v>
      </c>
      <c r="AF86" s="119"/>
      <c r="AG86" s="117" t="str">
        <f t="shared" si="22"/>
        <v>_</v>
      </c>
      <c r="AH86" s="120" t="str">
        <f t="shared" si="23"/>
        <v>_</v>
      </c>
      <c r="AI86" s="119"/>
      <c r="AJ86" s="117" t="str">
        <f t="shared" si="24"/>
        <v>_</v>
      </c>
      <c r="AK86" s="120" t="str">
        <f t="shared" si="25"/>
        <v>_</v>
      </c>
      <c r="AL86" s="119"/>
      <c r="AM86" s="117">
        <f t="shared" si="26"/>
        <v>101.27</v>
      </c>
      <c r="AN86" s="120">
        <f t="shared" si="27"/>
        <v>0</v>
      </c>
      <c r="AO86" s="119"/>
      <c r="AS86" s="124"/>
    </row>
    <row r="87" spans="1:45">
      <c r="A87" s="7">
        <v>6</v>
      </c>
      <c r="B87" s="114" t="str">
        <f>VLOOKUP(A87,'Overzicht locaties'!C:D,2,0)</f>
        <v>ROC Marterstraat</v>
      </c>
      <c r="C87" s="95" t="s">
        <v>135</v>
      </c>
      <c r="D87" s="6" t="s">
        <v>867</v>
      </c>
      <c r="E87" s="6"/>
      <c r="F87" s="95" t="s">
        <v>159</v>
      </c>
      <c r="G87" s="95" t="s">
        <v>294</v>
      </c>
      <c r="H87" s="95">
        <v>1</v>
      </c>
      <c r="I87" s="115" t="str">
        <f t="shared" si="15"/>
        <v xml:space="preserve">Kantoorruimte / vergaderruimte </v>
      </c>
      <c r="J87" s="95" t="s">
        <v>6</v>
      </c>
      <c r="K87" s="116">
        <v>4</v>
      </c>
      <c r="L87" s="115" t="str">
        <f t="shared" si="16"/>
        <v>Tapijt</v>
      </c>
      <c r="M87" s="118">
        <v>21.4</v>
      </c>
      <c r="N87" s="117">
        <f t="shared" si="28"/>
        <v>21.4</v>
      </c>
      <c r="O87" s="149">
        <f t="shared" si="29"/>
        <v>0</v>
      </c>
      <c r="P87" s="119"/>
      <c r="Q87" s="95" t="s">
        <v>87</v>
      </c>
      <c r="R87" s="95"/>
      <c r="S87" s="95"/>
      <c r="T87" s="95"/>
      <c r="U87" s="119"/>
      <c r="V87" s="114" t="str">
        <f t="shared" si="17"/>
        <v>Bureau</v>
      </c>
      <c r="W87" s="114" t="str">
        <f t="shared" si="18"/>
        <v>AQL 7%</v>
      </c>
      <c r="X87" s="119"/>
      <c r="Y87" s="101">
        <v>100</v>
      </c>
      <c r="Z87" s="119"/>
      <c r="AA87" s="117">
        <f>IF(H87="nio","_",(N87/Y87)*VLOOKUP(Q87,Aanpassing_frequenties,3,0))*VLOOKUP(Q87,Aanpassing_frequenties,4,0)</f>
        <v>43.87</v>
      </c>
      <c r="AB87" s="120">
        <f t="shared" si="19"/>
        <v>0</v>
      </c>
      <c r="AC87" s="119"/>
      <c r="AD87" s="117" t="str">
        <f t="shared" si="20"/>
        <v>_</v>
      </c>
      <c r="AE87" s="120" t="str">
        <f t="shared" si="21"/>
        <v>_</v>
      </c>
      <c r="AF87" s="119"/>
      <c r="AG87" s="117" t="str">
        <f t="shared" si="22"/>
        <v>_</v>
      </c>
      <c r="AH87" s="120" t="str">
        <f t="shared" si="23"/>
        <v>_</v>
      </c>
      <c r="AI87" s="119"/>
      <c r="AJ87" s="117" t="str">
        <f t="shared" si="24"/>
        <v>_</v>
      </c>
      <c r="AK87" s="120" t="str">
        <f t="shared" si="25"/>
        <v>_</v>
      </c>
      <c r="AL87" s="119"/>
      <c r="AM87" s="117">
        <f t="shared" si="26"/>
        <v>43.87</v>
      </c>
      <c r="AN87" s="120">
        <f t="shared" si="27"/>
        <v>0</v>
      </c>
      <c r="AO87" s="119"/>
      <c r="AS87" s="124"/>
    </row>
    <row r="88" spans="1:45">
      <c r="A88" s="7">
        <v>6</v>
      </c>
      <c r="B88" s="114" t="str">
        <f>VLOOKUP(A88,'Overzicht locaties'!C:D,2,0)</f>
        <v>ROC Marterstraat</v>
      </c>
      <c r="C88" s="95" t="s">
        <v>135</v>
      </c>
      <c r="D88" s="6" t="s">
        <v>275</v>
      </c>
      <c r="E88" s="6"/>
      <c r="F88" s="95" t="s">
        <v>159</v>
      </c>
      <c r="G88" s="95" t="s">
        <v>294</v>
      </c>
      <c r="H88" s="95">
        <v>1</v>
      </c>
      <c r="I88" s="115" t="str">
        <f t="shared" si="15"/>
        <v xml:space="preserve">Kantoorruimte / vergaderruimte </v>
      </c>
      <c r="J88" s="95" t="s">
        <v>6</v>
      </c>
      <c r="K88" s="116">
        <v>4</v>
      </c>
      <c r="L88" s="115" t="str">
        <f t="shared" si="16"/>
        <v>Tapijt</v>
      </c>
      <c r="M88" s="118">
        <v>27.5</v>
      </c>
      <c r="N88" s="117">
        <f t="shared" si="28"/>
        <v>27.5</v>
      </c>
      <c r="O88" s="149">
        <f t="shared" si="29"/>
        <v>0</v>
      </c>
      <c r="P88" s="119"/>
      <c r="Q88" s="95" t="s">
        <v>87</v>
      </c>
      <c r="R88" s="95"/>
      <c r="S88" s="95"/>
      <c r="T88" s="95"/>
      <c r="U88" s="119"/>
      <c r="V88" s="114" t="str">
        <f t="shared" si="17"/>
        <v>Bureau</v>
      </c>
      <c r="W88" s="114" t="str">
        <f t="shared" si="18"/>
        <v>AQL 7%</v>
      </c>
      <c r="X88" s="119"/>
      <c r="Y88" s="101">
        <v>100</v>
      </c>
      <c r="Z88" s="119"/>
      <c r="AA88" s="117">
        <f>IF(H88="nio","_",(N88/Y88)*VLOOKUP(Q88,Aanpassing_frequenties,3,0))*VLOOKUP(Q88,Aanpassing_frequenties,4,0)</f>
        <v>56.375000000000007</v>
      </c>
      <c r="AB88" s="120">
        <f t="shared" si="19"/>
        <v>0</v>
      </c>
      <c r="AC88" s="119"/>
      <c r="AD88" s="117" t="str">
        <f t="shared" si="20"/>
        <v>_</v>
      </c>
      <c r="AE88" s="120" t="str">
        <f t="shared" si="21"/>
        <v>_</v>
      </c>
      <c r="AF88" s="119"/>
      <c r="AG88" s="117" t="str">
        <f t="shared" si="22"/>
        <v>_</v>
      </c>
      <c r="AH88" s="120" t="str">
        <f t="shared" si="23"/>
        <v>_</v>
      </c>
      <c r="AI88" s="119"/>
      <c r="AJ88" s="117" t="str">
        <f t="shared" si="24"/>
        <v>_</v>
      </c>
      <c r="AK88" s="120" t="str">
        <f t="shared" si="25"/>
        <v>_</v>
      </c>
      <c r="AL88" s="119"/>
      <c r="AM88" s="117">
        <f t="shared" si="26"/>
        <v>56.375000000000007</v>
      </c>
      <c r="AN88" s="120">
        <f t="shared" si="27"/>
        <v>0</v>
      </c>
      <c r="AO88" s="119"/>
      <c r="AS88" s="124"/>
    </row>
    <row r="89" spans="1:45">
      <c r="A89" s="7">
        <v>6</v>
      </c>
      <c r="B89" s="114" t="str">
        <f>VLOOKUP(A89,'Overzicht locaties'!C:D,2,0)</f>
        <v>ROC Marterstraat</v>
      </c>
      <c r="C89" s="95" t="s">
        <v>135</v>
      </c>
      <c r="D89" s="6" t="s">
        <v>868</v>
      </c>
      <c r="E89" s="6"/>
      <c r="F89" s="95" t="s">
        <v>159</v>
      </c>
      <c r="G89" s="95" t="s">
        <v>294</v>
      </c>
      <c r="H89" s="95">
        <v>1</v>
      </c>
      <c r="I89" s="115" t="str">
        <f t="shared" si="15"/>
        <v xml:space="preserve">Kantoorruimte / vergaderruimte </v>
      </c>
      <c r="J89" s="95" t="s">
        <v>6</v>
      </c>
      <c r="K89" s="116">
        <v>4</v>
      </c>
      <c r="L89" s="115" t="str">
        <f t="shared" si="16"/>
        <v>Tapijt</v>
      </c>
      <c r="M89" s="118">
        <v>20.7</v>
      </c>
      <c r="N89" s="117">
        <f t="shared" si="28"/>
        <v>20.7</v>
      </c>
      <c r="O89" s="149">
        <f t="shared" si="29"/>
        <v>0</v>
      </c>
      <c r="P89" s="119"/>
      <c r="Q89" s="95" t="s">
        <v>87</v>
      </c>
      <c r="R89" s="95"/>
      <c r="S89" s="95"/>
      <c r="T89" s="95"/>
      <c r="U89" s="119"/>
      <c r="V89" s="114" t="str">
        <f t="shared" si="17"/>
        <v>Bureau</v>
      </c>
      <c r="W89" s="114" t="str">
        <f t="shared" si="18"/>
        <v>AQL 7%</v>
      </c>
      <c r="X89" s="119"/>
      <c r="Y89" s="101">
        <v>100</v>
      </c>
      <c r="Z89" s="119"/>
      <c r="AA89" s="117">
        <f>IF(H89="nio","_",(N89/Y89)*VLOOKUP(Q89,Aanpassing_frequenties,3,0))*VLOOKUP(Q89,Aanpassing_frequenties,4,0)</f>
        <v>42.434999999999995</v>
      </c>
      <c r="AB89" s="120">
        <f t="shared" si="19"/>
        <v>0</v>
      </c>
      <c r="AC89" s="119"/>
      <c r="AD89" s="117" t="str">
        <f t="shared" si="20"/>
        <v>_</v>
      </c>
      <c r="AE89" s="120" t="str">
        <f t="shared" si="21"/>
        <v>_</v>
      </c>
      <c r="AF89" s="119"/>
      <c r="AG89" s="117" t="str">
        <f t="shared" si="22"/>
        <v>_</v>
      </c>
      <c r="AH89" s="120" t="str">
        <f t="shared" si="23"/>
        <v>_</v>
      </c>
      <c r="AI89" s="119"/>
      <c r="AJ89" s="117" t="str">
        <f t="shared" si="24"/>
        <v>_</v>
      </c>
      <c r="AK89" s="120" t="str">
        <f t="shared" si="25"/>
        <v>_</v>
      </c>
      <c r="AL89" s="119"/>
      <c r="AM89" s="117">
        <f t="shared" si="26"/>
        <v>42.434999999999995</v>
      </c>
      <c r="AN89" s="120">
        <f t="shared" si="27"/>
        <v>0</v>
      </c>
      <c r="AO89" s="119"/>
      <c r="AS89" s="124"/>
    </row>
    <row r="90" spans="1:45">
      <c r="A90" s="7">
        <v>6</v>
      </c>
      <c r="B90" s="114" t="str">
        <f>VLOOKUP(A90,'Overzicht locaties'!C:D,2,0)</f>
        <v>ROC Marterstraat</v>
      </c>
      <c r="C90" s="95" t="s">
        <v>135</v>
      </c>
      <c r="D90" s="6" t="s">
        <v>869</v>
      </c>
      <c r="E90" s="6"/>
      <c r="F90" s="95" t="s">
        <v>159</v>
      </c>
      <c r="G90" s="95" t="s">
        <v>294</v>
      </c>
      <c r="H90" s="95">
        <v>1</v>
      </c>
      <c r="I90" s="115" t="str">
        <f t="shared" si="15"/>
        <v xml:space="preserve">Kantoorruimte / vergaderruimte </v>
      </c>
      <c r="J90" s="95" t="s">
        <v>6</v>
      </c>
      <c r="K90" s="116">
        <v>4</v>
      </c>
      <c r="L90" s="115" t="str">
        <f t="shared" si="16"/>
        <v>Tapijt</v>
      </c>
      <c r="M90" s="118">
        <v>20.7</v>
      </c>
      <c r="N90" s="117">
        <f t="shared" si="28"/>
        <v>20.7</v>
      </c>
      <c r="O90" s="149">
        <f t="shared" si="29"/>
        <v>0</v>
      </c>
      <c r="P90" s="119"/>
      <c r="Q90" s="95" t="s">
        <v>87</v>
      </c>
      <c r="R90" s="95"/>
      <c r="S90" s="95"/>
      <c r="T90" s="95"/>
      <c r="U90" s="119"/>
      <c r="V90" s="114" t="str">
        <f t="shared" si="17"/>
        <v>Bureau</v>
      </c>
      <c r="W90" s="114" t="str">
        <f t="shared" si="18"/>
        <v>AQL 7%</v>
      </c>
      <c r="X90" s="119"/>
      <c r="Y90" s="101">
        <v>100</v>
      </c>
      <c r="Z90" s="119"/>
      <c r="AA90" s="117">
        <f>IF(H90="nio","_",(N90/Y90)*VLOOKUP(Q90,Aanpassing_frequenties,3,0))*VLOOKUP(Q90,Aanpassing_frequenties,4,0)</f>
        <v>42.434999999999995</v>
      </c>
      <c r="AB90" s="120">
        <f t="shared" si="19"/>
        <v>0</v>
      </c>
      <c r="AC90" s="119"/>
      <c r="AD90" s="117" t="str">
        <f t="shared" si="20"/>
        <v>_</v>
      </c>
      <c r="AE90" s="120" t="str">
        <f t="shared" si="21"/>
        <v>_</v>
      </c>
      <c r="AF90" s="119"/>
      <c r="AG90" s="117" t="str">
        <f t="shared" si="22"/>
        <v>_</v>
      </c>
      <c r="AH90" s="120" t="str">
        <f t="shared" si="23"/>
        <v>_</v>
      </c>
      <c r="AI90" s="119"/>
      <c r="AJ90" s="117" t="str">
        <f t="shared" si="24"/>
        <v>_</v>
      </c>
      <c r="AK90" s="120" t="str">
        <f t="shared" si="25"/>
        <v>_</v>
      </c>
      <c r="AL90" s="119"/>
      <c r="AM90" s="117">
        <f t="shared" si="26"/>
        <v>42.434999999999995</v>
      </c>
      <c r="AN90" s="120">
        <f t="shared" si="27"/>
        <v>0</v>
      </c>
      <c r="AO90" s="119"/>
      <c r="AS90" s="124"/>
    </row>
    <row r="91" spans="1:45">
      <c r="A91" s="7">
        <v>6</v>
      </c>
      <c r="B91" s="114" t="str">
        <f>VLOOKUP(A91,'Overzicht locaties'!C:D,2,0)</f>
        <v>ROC Marterstraat</v>
      </c>
      <c r="C91" s="95" t="s">
        <v>135</v>
      </c>
      <c r="D91" s="6" t="s">
        <v>870</v>
      </c>
      <c r="E91" s="6"/>
      <c r="F91" s="95" t="s">
        <v>159</v>
      </c>
      <c r="G91" s="95" t="s">
        <v>294</v>
      </c>
      <c r="H91" s="95">
        <v>1</v>
      </c>
      <c r="I91" s="115" t="str">
        <f t="shared" si="15"/>
        <v xml:space="preserve">Kantoorruimte / vergaderruimte </v>
      </c>
      <c r="J91" s="95" t="s">
        <v>6</v>
      </c>
      <c r="K91" s="116">
        <v>4</v>
      </c>
      <c r="L91" s="115" t="str">
        <f t="shared" si="16"/>
        <v>Tapijt</v>
      </c>
      <c r="M91" s="118">
        <v>64.2</v>
      </c>
      <c r="N91" s="117">
        <f t="shared" si="28"/>
        <v>64.2</v>
      </c>
      <c r="O91" s="149">
        <f t="shared" si="29"/>
        <v>0</v>
      </c>
      <c r="P91" s="119"/>
      <c r="Q91" s="95" t="s">
        <v>87</v>
      </c>
      <c r="R91" s="95"/>
      <c r="S91" s="95"/>
      <c r="T91" s="95"/>
      <c r="U91" s="119"/>
      <c r="V91" s="114" t="str">
        <f t="shared" si="17"/>
        <v>Bureau</v>
      </c>
      <c r="W91" s="114" t="str">
        <f t="shared" si="18"/>
        <v>AQL 7%</v>
      </c>
      <c r="X91" s="119"/>
      <c r="Y91" s="101">
        <v>100</v>
      </c>
      <c r="Z91" s="119"/>
      <c r="AA91" s="117">
        <f>IF(H91="nio","_",(N91/Y91)*VLOOKUP(Q91,Aanpassing_frequenties,3,0))*VLOOKUP(Q91,Aanpassing_frequenties,4,0)</f>
        <v>131.61000000000001</v>
      </c>
      <c r="AB91" s="120">
        <f t="shared" si="19"/>
        <v>0</v>
      </c>
      <c r="AC91" s="119"/>
      <c r="AD91" s="117" t="str">
        <f t="shared" si="20"/>
        <v>_</v>
      </c>
      <c r="AE91" s="120" t="str">
        <f t="shared" si="21"/>
        <v>_</v>
      </c>
      <c r="AF91" s="119"/>
      <c r="AG91" s="117" t="str">
        <f t="shared" si="22"/>
        <v>_</v>
      </c>
      <c r="AH91" s="120" t="str">
        <f t="shared" si="23"/>
        <v>_</v>
      </c>
      <c r="AI91" s="119"/>
      <c r="AJ91" s="117" t="str">
        <f t="shared" si="24"/>
        <v>_</v>
      </c>
      <c r="AK91" s="120" t="str">
        <f t="shared" si="25"/>
        <v>_</v>
      </c>
      <c r="AL91" s="119"/>
      <c r="AM91" s="117">
        <f t="shared" si="26"/>
        <v>131.61000000000001</v>
      </c>
      <c r="AN91" s="120">
        <f t="shared" si="27"/>
        <v>0</v>
      </c>
      <c r="AO91" s="119"/>
      <c r="AS91" s="124"/>
    </row>
    <row r="92" spans="1:45">
      <c r="A92" s="7">
        <v>6</v>
      </c>
      <c r="B92" s="114" t="str">
        <f>VLOOKUP(A92,'Overzicht locaties'!C:D,2,0)</f>
        <v>ROC Marterstraat</v>
      </c>
      <c r="C92" s="95" t="s">
        <v>135</v>
      </c>
      <c r="D92" s="6" t="s">
        <v>871</v>
      </c>
      <c r="E92" s="6"/>
      <c r="F92" s="95" t="s">
        <v>152</v>
      </c>
      <c r="G92" s="95" t="s">
        <v>293</v>
      </c>
      <c r="H92" s="95">
        <v>2</v>
      </c>
      <c r="I92" s="115" t="str">
        <f t="shared" si="15"/>
        <v>Sanitaire ruimte</v>
      </c>
      <c r="J92" s="95" t="s">
        <v>812</v>
      </c>
      <c r="K92" s="116">
        <v>3</v>
      </c>
      <c r="L92" s="115" t="str">
        <f t="shared" si="16"/>
        <v>Harde vloer zonder polymeer beschermlaag, met behandeling</v>
      </c>
      <c r="M92" s="118">
        <v>9.6</v>
      </c>
      <c r="N92" s="117">
        <f t="shared" si="28"/>
        <v>9.6</v>
      </c>
      <c r="O92" s="149">
        <f t="shared" si="29"/>
        <v>0</v>
      </c>
      <c r="P92" s="119"/>
      <c r="Q92" s="95" t="s">
        <v>86</v>
      </c>
      <c r="R92" s="95"/>
      <c r="S92" s="95"/>
      <c r="T92" s="95"/>
      <c r="U92" s="119"/>
      <c r="V92" s="114" t="str">
        <f t="shared" si="17"/>
        <v>Sanitair</v>
      </c>
      <c r="W92" s="114" t="str">
        <f t="shared" si="18"/>
        <v>AQL 4%</v>
      </c>
      <c r="X92" s="119"/>
      <c r="Y92" s="101">
        <v>100</v>
      </c>
      <c r="Z92" s="119"/>
      <c r="AA92" s="117">
        <f>IF(H92="nio","_",(N92/Y92)*VLOOKUP(Q92,Aanpassing_frequenties,3,0))*VLOOKUP(Q92,Aanpassing_frequenties,4,0)</f>
        <v>39.36</v>
      </c>
      <c r="AB92" s="120">
        <f t="shared" si="19"/>
        <v>0</v>
      </c>
      <c r="AC92" s="119"/>
      <c r="AD92" s="117" t="str">
        <f t="shared" si="20"/>
        <v>_</v>
      </c>
      <c r="AE92" s="120" t="str">
        <f t="shared" si="21"/>
        <v>_</v>
      </c>
      <c r="AF92" s="119"/>
      <c r="AG92" s="117" t="str">
        <f t="shared" si="22"/>
        <v>_</v>
      </c>
      <c r="AH92" s="120" t="str">
        <f t="shared" si="23"/>
        <v>_</v>
      </c>
      <c r="AI92" s="119"/>
      <c r="AJ92" s="117" t="str">
        <f t="shared" si="24"/>
        <v>_</v>
      </c>
      <c r="AK92" s="120" t="str">
        <f t="shared" si="25"/>
        <v>_</v>
      </c>
      <c r="AL92" s="119"/>
      <c r="AM92" s="117">
        <f t="shared" si="26"/>
        <v>39.36</v>
      </c>
      <c r="AN92" s="120">
        <f t="shared" si="27"/>
        <v>0</v>
      </c>
      <c r="AO92" s="119"/>
      <c r="AS92" s="124"/>
    </row>
    <row r="93" spans="1:45">
      <c r="A93" s="7">
        <v>6</v>
      </c>
      <c r="B93" s="114" t="str">
        <f>VLOOKUP(A93,'Overzicht locaties'!C:D,2,0)</f>
        <v>ROC Marterstraat</v>
      </c>
      <c r="C93" s="95" t="s">
        <v>135</v>
      </c>
      <c r="D93" s="6" t="s">
        <v>872</v>
      </c>
      <c r="E93" s="6"/>
      <c r="F93" s="95" t="s">
        <v>152</v>
      </c>
      <c r="G93" s="95" t="s">
        <v>293</v>
      </c>
      <c r="H93" s="95">
        <v>2</v>
      </c>
      <c r="I93" s="115" t="str">
        <f t="shared" si="15"/>
        <v>Sanitaire ruimte</v>
      </c>
      <c r="J93" s="95" t="s">
        <v>812</v>
      </c>
      <c r="K93" s="116">
        <v>3</v>
      </c>
      <c r="L93" s="115" t="str">
        <f t="shared" si="16"/>
        <v>Harde vloer zonder polymeer beschermlaag, met behandeling</v>
      </c>
      <c r="M93" s="118">
        <v>8</v>
      </c>
      <c r="N93" s="117">
        <f t="shared" si="28"/>
        <v>8</v>
      </c>
      <c r="O93" s="149">
        <f t="shared" si="29"/>
        <v>0</v>
      </c>
      <c r="P93" s="119"/>
      <c r="Q93" s="95" t="s">
        <v>86</v>
      </c>
      <c r="R93" s="95"/>
      <c r="S93" s="95"/>
      <c r="T93" s="95"/>
      <c r="U93" s="119"/>
      <c r="V93" s="114" t="str">
        <f t="shared" si="17"/>
        <v>Sanitair</v>
      </c>
      <c r="W93" s="114" t="str">
        <f t="shared" si="18"/>
        <v>AQL 4%</v>
      </c>
      <c r="X93" s="119"/>
      <c r="Y93" s="101">
        <v>100</v>
      </c>
      <c r="Z93" s="119"/>
      <c r="AA93" s="117">
        <f>IF(H93="nio","_",(N93/Y93)*VLOOKUP(Q93,Aanpassing_frequenties,3,0))*VLOOKUP(Q93,Aanpassing_frequenties,4,0)</f>
        <v>32.799999999999997</v>
      </c>
      <c r="AB93" s="120">
        <f t="shared" si="19"/>
        <v>0</v>
      </c>
      <c r="AC93" s="119"/>
      <c r="AD93" s="117" t="str">
        <f t="shared" si="20"/>
        <v>_</v>
      </c>
      <c r="AE93" s="120" t="str">
        <f t="shared" si="21"/>
        <v>_</v>
      </c>
      <c r="AF93" s="119"/>
      <c r="AG93" s="117" t="str">
        <f t="shared" si="22"/>
        <v>_</v>
      </c>
      <c r="AH93" s="120" t="str">
        <f t="shared" si="23"/>
        <v>_</v>
      </c>
      <c r="AI93" s="119"/>
      <c r="AJ93" s="117" t="str">
        <f t="shared" si="24"/>
        <v>_</v>
      </c>
      <c r="AK93" s="120" t="str">
        <f t="shared" si="25"/>
        <v>_</v>
      </c>
      <c r="AL93" s="119"/>
      <c r="AM93" s="117">
        <f t="shared" si="26"/>
        <v>32.799999999999997</v>
      </c>
      <c r="AN93" s="120">
        <f t="shared" si="27"/>
        <v>0</v>
      </c>
      <c r="AO93" s="119"/>
      <c r="AS93" s="124"/>
    </row>
    <row r="94" spans="1:45">
      <c r="A94" s="7">
        <v>6</v>
      </c>
      <c r="B94" s="114" t="str">
        <f>VLOOKUP(A94,'Overzicht locaties'!C:D,2,0)</f>
        <v>ROC Marterstraat</v>
      </c>
      <c r="C94" s="95" t="s">
        <v>135</v>
      </c>
      <c r="D94" s="6" t="s">
        <v>873</v>
      </c>
      <c r="E94" s="6"/>
      <c r="F94" s="95" t="s">
        <v>152</v>
      </c>
      <c r="G94" s="95" t="s">
        <v>293</v>
      </c>
      <c r="H94" s="95">
        <v>2</v>
      </c>
      <c r="I94" s="115" t="str">
        <f t="shared" si="15"/>
        <v>Sanitaire ruimte</v>
      </c>
      <c r="J94" s="95" t="s">
        <v>812</v>
      </c>
      <c r="K94" s="116">
        <v>3</v>
      </c>
      <c r="L94" s="115" t="str">
        <f t="shared" si="16"/>
        <v>Harde vloer zonder polymeer beschermlaag, met behandeling</v>
      </c>
      <c r="M94" s="118">
        <v>8</v>
      </c>
      <c r="N94" s="117">
        <f t="shared" si="28"/>
        <v>8</v>
      </c>
      <c r="O94" s="149">
        <f t="shared" si="29"/>
        <v>0</v>
      </c>
      <c r="P94" s="119"/>
      <c r="Q94" s="95" t="s">
        <v>86</v>
      </c>
      <c r="R94" s="95"/>
      <c r="S94" s="95"/>
      <c r="T94" s="95"/>
      <c r="U94" s="119"/>
      <c r="V94" s="114" t="str">
        <f t="shared" si="17"/>
        <v>Sanitair</v>
      </c>
      <c r="W94" s="114" t="str">
        <f t="shared" si="18"/>
        <v>AQL 4%</v>
      </c>
      <c r="X94" s="119"/>
      <c r="Y94" s="101">
        <v>100</v>
      </c>
      <c r="Z94" s="119"/>
      <c r="AA94" s="117">
        <f>IF(H94="nio","_",(N94/Y94)*VLOOKUP(Q94,Aanpassing_frequenties,3,0))*VLOOKUP(Q94,Aanpassing_frequenties,4,0)</f>
        <v>32.799999999999997</v>
      </c>
      <c r="AB94" s="120">
        <f t="shared" si="19"/>
        <v>0</v>
      </c>
      <c r="AC94" s="119"/>
      <c r="AD94" s="117" t="str">
        <f t="shared" si="20"/>
        <v>_</v>
      </c>
      <c r="AE94" s="120" t="str">
        <f t="shared" si="21"/>
        <v>_</v>
      </c>
      <c r="AF94" s="119"/>
      <c r="AG94" s="117" t="str">
        <f t="shared" si="22"/>
        <v>_</v>
      </c>
      <c r="AH94" s="120" t="str">
        <f t="shared" si="23"/>
        <v>_</v>
      </c>
      <c r="AI94" s="119"/>
      <c r="AJ94" s="117" t="str">
        <f t="shared" si="24"/>
        <v>_</v>
      </c>
      <c r="AK94" s="120" t="str">
        <f t="shared" si="25"/>
        <v>_</v>
      </c>
      <c r="AL94" s="119"/>
      <c r="AM94" s="117">
        <f t="shared" si="26"/>
        <v>32.799999999999997</v>
      </c>
      <c r="AN94" s="120">
        <f t="shared" si="27"/>
        <v>0</v>
      </c>
      <c r="AO94" s="119"/>
      <c r="AS94" s="124"/>
    </row>
    <row r="95" spans="1:45">
      <c r="A95" s="7">
        <v>6</v>
      </c>
      <c r="B95" s="114" t="str">
        <f>VLOOKUP(A95,'Overzicht locaties'!C:D,2,0)</f>
        <v>ROC Marterstraat</v>
      </c>
      <c r="C95" s="95" t="s">
        <v>135</v>
      </c>
      <c r="D95" s="6" t="s">
        <v>874</v>
      </c>
      <c r="E95" s="6"/>
      <c r="F95" s="95" t="s">
        <v>920</v>
      </c>
      <c r="G95" s="95" t="s">
        <v>294</v>
      </c>
      <c r="H95" s="95">
        <v>1</v>
      </c>
      <c r="I95" s="115" t="str">
        <f t="shared" si="15"/>
        <v xml:space="preserve">Kantoorruimte / vergaderruimte </v>
      </c>
      <c r="J95" s="95" t="s">
        <v>6</v>
      </c>
      <c r="K95" s="116">
        <v>4</v>
      </c>
      <c r="L95" s="115" t="str">
        <f t="shared" si="16"/>
        <v>Tapijt</v>
      </c>
      <c r="M95" s="118">
        <v>68.599999999999994</v>
      </c>
      <c r="N95" s="117">
        <f t="shared" si="28"/>
        <v>68.599999999999994</v>
      </c>
      <c r="O95" s="149">
        <f t="shared" si="29"/>
        <v>0</v>
      </c>
      <c r="P95" s="119"/>
      <c r="Q95" s="95" t="s">
        <v>87</v>
      </c>
      <c r="R95" s="95"/>
      <c r="S95" s="95"/>
      <c r="T95" s="95"/>
      <c r="U95" s="119"/>
      <c r="V95" s="114" t="str">
        <f t="shared" si="17"/>
        <v>Bureau</v>
      </c>
      <c r="W95" s="114" t="str">
        <f t="shared" si="18"/>
        <v>AQL 7%</v>
      </c>
      <c r="X95" s="119"/>
      <c r="Y95" s="101">
        <v>100</v>
      </c>
      <c r="Z95" s="119"/>
      <c r="AA95" s="117">
        <f>IF(H95="nio","_",(N95/Y95)*VLOOKUP(Q95,Aanpassing_frequenties,3,0))*VLOOKUP(Q95,Aanpassing_frequenties,4,0)</f>
        <v>140.63</v>
      </c>
      <c r="AB95" s="120">
        <f t="shared" si="19"/>
        <v>0</v>
      </c>
      <c r="AC95" s="119"/>
      <c r="AD95" s="117" t="str">
        <f t="shared" si="20"/>
        <v>_</v>
      </c>
      <c r="AE95" s="120" t="str">
        <f t="shared" si="21"/>
        <v>_</v>
      </c>
      <c r="AF95" s="119"/>
      <c r="AG95" s="117" t="str">
        <f t="shared" si="22"/>
        <v>_</v>
      </c>
      <c r="AH95" s="120" t="str">
        <f t="shared" si="23"/>
        <v>_</v>
      </c>
      <c r="AI95" s="119"/>
      <c r="AJ95" s="117" t="str">
        <f t="shared" si="24"/>
        <v>_</v>
      </c>
      <c r="AK95" s="120" t="str">
        <f t="shared" si="25"/>
        <v>_</v>
      </c>
      <c r="AL95" s="119"/>
      <c r="AM95" s="117">
        <f t="shared" si="26"/>
        <v>140.63</v>
      </c>
      <c r="AN95" s="120">
        <f t="shared" si="27"/>
        <v>0</v>
      </c>
      <c r="AO95" s="119"/>
      <c r="AS95" s="124"/>
    </row>
    <row r="96" spans="1:45">
      <c r="A96" s="7">
        <v>6</v>
      </c>
      <c r="B96" s="114" t="str">
        <f>VLOOKUP(A96,'Overzicht locaties'!C:D,2,0)</f>
        <v>ROC Marterstraat</v>
      </c>
      <c r="C96" s="95" t="s">
        <v>135</v>
      </c>
      <c r="D96" s="6" t="s">
        <v>875</v>
      </c>
      <c r="E96" s="6"/>
      <c r="F96" s="95" t="s">
        <v>920</v>
      </c>
      <c r="G96" s="95" t="s">
        <v>294</v>
      </c>
      <c r="H96" s="95">
        <v>1</v>
      </c>
      <c r="I96" s="115" t="str">
        <f t="shared" si="15"/>
        <v xml:space="preserve">Kantoorruimte / vergaderruimte </v>
      </c>
      <c r="J96" s="95" t="s">
        <v>6</v>
      </c>
      <c r="K96" s="116">
        <v>4</v>
      </c>
      <c r="L96" s="115" t="str">
        <f t="shared" si="16"/>
        <v>Tapijt</v>
      </c>
      <c r="M96" s="118">
        <v>28</v>
      </c>
      <c r="N96" s="117">
        <f t="shared" si="28"/>
        <v>28</v>
      </c>
      <c r="O96" s="149">
        <f t="shared" si="29"/>
        <v>0</v>
      </c>
      <c r="P96" s="119"/>
      <c r="Q96" s="95" t="s">
        <v>87</v>
      </c>
      <c r="R96" s="95"/>
      <c r="S96" s="95"/>
      <c r="T96" s="95"/>
      <c r="U96" s="119"/>
      <c r="V96" s="114" t="str">
        <f t="shared" si="17"/>
        <v>Bureau</v>
      </c>
      <c r="W96" s="114" t="str">
        <f t="shared" si="18"/>
        <v>AQL 7%</v>
      </c>
      <c r="X96" s="119"/>
      <c r="Y96" s="101">
        <v>100</v>
      </c>
      <c r="Z96" s="119"/>
      <c r="AA96" s="117">
        <f>IF(H96="nio","_",(N96/Y96)*VLOOKUP(Q96,Aanpassing_frequenties,3,0))*VLOOKUP(Q96,Aanpassing_frequenties,4,0)</f>
        <v>57.400000000000006</v>
      </c>
      <c r="AB96" s="120">
        <f t="shared" si="19"/>
        <v>0</v>
      </c>
      <c r="AC96" s="119"/>
      <c r="AD96" s="117" t="str">
        <f t="shared" si="20"/>
        <v>_</v>
      </c>
      <c r="AE96" s="120" t="str">
        <f t="shared" si="21"/>
        <v>_</v>
      </c>
      <c r="AF96" s="119"/>
      <c r="AG96" s="117" t="str">
        <f t="shared" si="22"/>
        <v>_</v>
      </c>
      <c r="AH96" s="120" t="str">
        <f t="shared" si="23"/>
        <v>_</v>
      </c>
      <c r="AI96" s="119"/>
      <c r="AJ96" s="117" t="str">
        <f t="shared" si="24"/>
        <v>_</v>
      </c>
      <c r="AK96" s="120" t="str">
        <f t="shared" si="25"/>
        <v>_</v>
      </c>
      <c r="AL96" s="119"/>
      <c r="AM96" s="117">
        <f t="shared" si="26"/>
        <v>57.400000000000006</v>
      </c>
      <c r="AN96" s="120">
        <f t="shared" si="27"/>
        <v>0</v>
      </c>
      <c r="AO96" s="119"/>
      <c r="AS96" s="124"/>
    </row>
    <row r="97" spans="1:45">
      <c r="A97" s="7">
        <v>6</v>
      </c>
      <c r="B97" s="114" t="str">
        <f>VLOOKUP(A97,'Overzicht locaties'!C:D,2,0)</f>
        <v>ROC Marterstraat</v>
      </c>
      <c r="C97" s="95" t="s">
        <v>135</v>
      </c>
      <c r="D97" s="6" t="s">
        <v>276</v>
      </c>
      <c r="E97" s="6"/>
      <c r="F97" s="95" t="s">
        <v>921</v>
      </c>
      <c r="G97" s="95" t="s">
        <v>294</v>
      </c>
      <c r="H97" s="95">
        <v>1</v>
      </c>
      <c r="I97" s="115" t="str">
        <f t="shared" si="15"/>
        <v xml:space="preserve">Kantoorruimte / vergaderruimte </v>
      </c>
      <c r="J97" s="95" t="s">
        <v>6</v>
      </c>
      <c r="K97" s="116">
        <v>4</v>
      </c>
      <c r="L97" s="115" t="str">
        <f t="shared" si="16"/>
        <v>Tapijt</v>
      </c>
      <c r="M97" s="118">
        <v>160</v>
      </c>
      <c r="N97" s="117">
        <f t="shared" si="28"/>
        <v>160</v>
      </c>
      <c r="O97" s="149">
        <f t="shared" si="29"/>
        <v>0</v>
      </c>
      <c r="P97" s="119"/>
      <c r="Q97" s="95" t="s">
        <v>87</v>
      </c>
      <c r="R97" s="95"/>
      <c r="S97" s="95"/>
      <c r="T97" s="95"/>
      <c r="U97" s="119"/>
      <c r="V97" s="114" t="str">
        <f t="shared" si="17"/>
        <v>Bureau</v>
      </c>
      <c r="W97" s="114" t="str">
        <f t="shared" si="18"/>
        <v>AQL 7%</v>
      </c>
      <c r="X97" s="119"/>
      <c r="Y97" s="101">
        <v>100</v>
      </c>
      <c r="Z97" s="119"/>
      <c r="AA97" s="117">
        <f>IF(H97="nio","_",(N97/Y97)*VLOOKUP(Q97,Aanpassing_frequenties,3,0))*VLOOKUP(Q97,Aanpassing_frequenties,4,0)</f>
        <v>328</v>
      </c>
      <c r="AB97" s="120">
        <f t="shared" si="19"/>
        <v>0</v>
      </c>
      <c r="AC97" s="119"/>
      <c r="AD97" s="117" t="str">
        <f t="shared" si="20"/>
        <v>_</v>
      </c>
      <c r="AE97" s="120" t="str">
        <f t="shared" si="21"/>
        <v>_</v>
      </c>
      <c r="AF97" s="119"/>
      <c r="AG97" s="117" t="str">
        <f t="shared" si="22"/>
        <v>_</v>
      </c>
      <c r="AH97" s="120" t="str">
        <f t="shared" si="23"/>
        <v>_</v>
      </c>
      <c r="AI97" s="119"/>
      <c r="AJ97" s="117" t="str">
        <f t="shared" si="24"/>
        <v>_</v>
      </c>
      <c r="AK97" s="120" t="str">
        <f t="shared" si="25"/>
        <v>_</v>
      </c>
      <c r="AL97" s="119"/>
      <c r="AM97" s="117">
        <f t="shared" si="26"/>
        <v>328</v>
      </c>
      <c r="AN97" s="120">
        <f t="shared" si="27"/>
        <v>0</v>
      </c>
      <c r="AO97" s="119"/>
      <c r="AS97" s="124"/>
    </row>
    <row r="98" spans="1:45">
      <c r="A98" s="7">
        <v>6</v>
      </c>
      <c r="B98" s="114" t="str">
        <f>VLOOKUP(A98,'Overzicht locaties'!C:D,2,0)</f>
        <v>ROC Marterstraat</v>
      </c>
      <c r="C98" s="95" t="s">
        <v>135</v>
      </c>
      <c r="D98" s="6" t="s">
        <v>876</v>
      </c>
      <c r="E98" s="6"/>
      <c r="F98" s="95" t="s">
        <v>922</v>
      </c>
      <c r="G98" s="95" t="s">
        <v>293</v>
      </c>
      <c r="H98" s="95">
        <v>3</v>
      </c>
      <c r="I98" s="115" t="str">
        <f t="shared" si="15"/>
        <v>Verkeersruimte / Garderobe / Wachtruimte</v>
      </c>
      <c r="J98" s="95" t="s">
        <v>5</v>
      </c>
      <c r="K98" s="116">
        <v>1</v>
      </c>
      <c r="L98" s="115" t="str">
        <f t="shared" si="16"/>
        <v>Vloerafwerking met polymeer beschermlaag</v>
      </c>
      <c r="M98" s="118">
        <v>6</v>
      </c>
      <c r="N98" s="117">
        <f t="shared" si="28"/>
        <v>6</v>
      </c>
      <c r="O98" s="149">
        <f t="shared" si="29"/>
        <v>0</v>
      </c>
      <c r="P98" s="119"/>
      <c r="Q98" s="95" t="s">
        <v>87</v>
      </c>
      <c r="R98" s="95"/>
      <c r="S98" s="95"/>
      <c r="T98" s="95"/>
      <c r="U98" s="119"/>
      <c r="V98" s="114" t="str">
        <f t="shared" si="17"/>
        <v>Verkeer</v>
      </c>
      <c r="W98" s="114" t="str">
        <f t="shared" si="18"/>
        <v>AQL 7%</v>
      </c>
      <c r="X98" s="119"/>
      <c r="Y98" s="101">
        <v>100</v>
      </c>
      <c r="Z98" s="119"/>
      <c r="AA98" s="117">
        <f>IF(H98="nio","_",(N98/Y98)*VLOOKUP(Q98,Aanpassing_frequenties,3,0))*VLOOKUP(Q98,Aanpassing_frequenties,4,0)</f>
        <v>12.299999999999999</v>
      </c>
      <c r="AB98" s="120">
        <f t="shared" si="19"/>
        <v>0</v>
      </c>
      <c r="AC98" s="119"/>
      <c r="AD98" s="117" t="str">
        <f t="shared" si="20"/>
        <v>_</v>
      </c>
      <c r="AE98" s="120" t="str">
        <f t="shared" si="21"/>
        <v>_</v>
      </c>
      <c r="AF98" s="119"/>
      <c r="AG98" s="117" t="str">
        <f t="shared" si="22"/>
        <v>_</v>
      </c>
      <c r="AH98" s="120" t="str">
        <f t="shared" si="23"/>
        <v>_</v>
      </c>
      <c r="AI98" s="119"/>
      <c r="AJ98" s="117" t="str">
        <f t="shared" si="24"/>
        <v>_</v>
      </c>
      <c r="AK98" s="120" t="str">
        <f t="shared" si="25"/>
        <v>_</v>
      </c>
      <c r="AL98" s="119"/>
      <c r="AM98" s="117">
        <f t="shared" si="26"/>
        <v>12.299999999999999</v>
      </c>
      <c r="AN98" s="120">
        <f t="shared" si="27"/>
        <v>0</v>
      </c>
      <c r="AO98" s="119"/>
      <c r="AS98" s="124"/>
    </row>
    <row r="99" spans="1:45">
      <c r="A99" s="119"/>
      <c r="B99" s="119"/>
      <c r="C99" s="119"/>
      <c r="D99" s="144"/>
      <c r="E99" s="144"/>
      <c r="F99" s="119"/>
      <c r="G99" s="119"/>
      <c r="H99" s="119"/>
      <c r="I99" s="119"/>
      <c r="J99" s="119"/>
      <c r="K99" s="119"/>
      <c r="L99" s="147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37">
        <f>SUM(AM5:AM98)</f>
        <v>10394.320000000002</v>
      </c>
      <c r="AN99" s="138">
        <f>SUM(AN5:AN24)</f>
        <v>0</v>
      </c>
      <c r="AO99" s="119"/>
    </row>
    <row r="100" spans="1:45">
      <c r="M100" s="124"/>
    </row>
    <row r="101" spans="1:45">
      <c r="AA101" s="124"/>
    </row>
    <row r="102" spans="1:45">
      <c r="M102" s="10"/>
    </row>
    <row r="103" spans="1:45">
      <c r="M103" s="10"/>
    </row>
    <row r="104" spans="1:45">
      <c r="I104" s="143"/>
      <c r="K104" s="9"/>
      <c r="M104" s="10"/>
    </row>
    <row r="105" spans="1:45">
      <c r="I105" s="143"/>
      <c r="K105" s="9"/>
    </row>
    <row r="106" spans="1:45">
      <c r="I106" s="143"/>
      <c r="K106" s="9"/>
    </row>
    <row r="107" spans="1:45" s="107" customFormat="1">
      <c r="A107" s="9"/>
      <c r="B107" s="9"/>
      <c r="C107" s="9"/>
      <c r="D107" s="143"/>
      <c r="E107" s="143"/>
      <c r="F107" s="9"/>
      <c r="G107" s="9"/>
      <c r="I107" s="143"/>
      <c r="J107" s="9"/>
      <c r="K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s="107" customFormat="1">
      <c r="A108" s="9"/>
      <c r="B108" s="9"/>
      <c r="C108" s="9"/>
      <c r="D108" s="143"/>
      <c r="E108" s="143"/>
      <c r="F108" s="9"/>
      <c r="G108" s="9"/>
      <c r="I108" s="143"/>
      <c r="J108" s="9"/>
      <c r="K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s="107" customFormat="1">
      <c r="A109" s="9"/>
      <c r="B109" s="9"/>
      <c r="C109" s="9"/>
      <c r="D109" s="143"/>
      <c r="E109" s="143"/>
      <c r="F109" s="9"/>
      <c r="G109" s="9"/>
      <c r="I109" s="143"/>
      <c r="J109" s="9"/>
      <c r="K109" s="108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</sheetData>
  <autoFilter ref="A4:AS98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98" xr:uid="{2570E51D-7602-44B1-89E7-ADEBC22B9DB4}">
      <formula1>Vloer_code</formula1>
    </dataValidation>
    <dataValidation type="list" allowBlank="1" showInputMessage="1" showErrorMessage="1" sqref="R5:T98" xr:uid="{A8838D5E-4638-4CBF-9CB2-7E8D24E2F208}">
      <formula1>Frequenties</formula1>
    </dataValidation>
    <dataValidation type="list" allowBlank="1" showInputMessage="1" showErrorMessage="1" sqref="H5:H98" xr:uid="{A037660B-D433-429F-A12A-B03BCACACF11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DD8FD6-8AE5-4E0F-BB1E-878E753136FE}">
          <x14:formula1>
            <xm:f>Productienormen!$A$25:$A$40</xm:f>
          </x14:formula1>
          <xm:sqref>Q5:Q98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6173d46-5f7d-49bf-a64d-4dd4f1c458b8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A30E6-8A9D-4784-B8E8-A21126C55757}">
  <ds:schemaRefs>
    <ds:schemaRef ds:uri="http://purl.org/dc/elements/1.1/"/>
    <ds:schemaRef ds:uri="f6118e08-f84e-47d0-9080-5cd717b2585a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0CB328C-AA51-40D0-A73D-2A6C54A30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689EB-8DF1-403E-A9AD-017D9CA8992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28</vt:i4>
      </vt:variant>
    </vt:vector>
  </HeadingPairs>
  <TitlesOfParts>
    <vt:vector size="40" baseType="lpstr">
      <vt:lpstr>Overzicht locaties</vt:lpstr>
      <vt:lpstr>Tarieven</vt:lpstr>
      <vt:lpstr>Productienormen</vt:lpstr>
      <vt:lpstr>Calculatiesheet Heyendaalseweg</vt:lpstr>
      <vt:lpstr>Calculatiesheet Boxmeer</vt:lpstr>
      <vt:lpstr>Calculatiesheet Energieweg</vt:lpstr>
      <vt:lpstr>Calculatiesheet Tarweweg</vt:lpstr>
      <vt:lpstr>Calculatiesheet Campusbaan</vt:lpstr>
      <vt:lpstr>Calculatiesheet Marterstraat</vt:lpstr>
      <vt:lpstr>Glasbewassing</vt:lpstr>
      <vt:lpstr>Additionele werkzaamheden</vt:lpstr>
      <vt:lpstr>Kostenoverzicht per locatie</vt:lpstr>
      <vt:lpstr>Aanpassing_frequenties</vt:lpstr>
      <vt:lpstr>'Calculatiesheet Boxmeer'!Afdrukbereik</vt:lpstr>
      <vt:lpstr>'Calculatiesheet Campusbaan'!Afdrukbereik</vt:lpstr>
      <vt:lpstr>'Calculatiesheet Energieweg'!Afdrukbereik</vt:lpstr>
      <vt:lpstr>'Calculatiesheet Heyendaalseweg'!Afdrukbereik</vt:lpstr>
      <vt:lpstr>'Calculatiesheet Marterstraat'!Afdrukbereik</vt:lpstr>
      <vt:lpstr>'Calculatiesheet Tarweweg'!Afdrukbereik</vt:lpstr>
      <vt:lpstr>'Overzicht locaties'!Afdrukbereik</vt:lpstr>
      <vt:lpstr>'Calculatiesheet Boxmeer'!Afdruktitels</vt:lpstr>
      <vt:lpstr>'Calculatiesheet Campusbaan'!Afdruktitels</vt:lpstr>
      <vt:lpstr>'Calculatiesheet Energieweg'!Afdruktitels</vt:lpstr>
      <vt:lpstr>'Calculatiesheet Heyendaalseweg'!Afdruktitels</vt:lpstr>
      <vt:lpstr>'Calculatiesheet Marterstraat'!Afdruktitels</vt:lpstr>
      <vt:lpstr>'Calculatiesheet Tarweweg'!Afdruktitels</vt:lpstr>
      <vt:lpstr>Glasbewassing!Afdruktitels</vt:lpstr>
      <vt:lpstr>'Kostenoverzicht per locatie'!Afdruktitels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Maarten Schenkelaars | Bijzaak</cp:lastModifiedBy>
  <cp:revision/>
  <dcterms:created xsi:type="dcterms:W3CDTF">2017-10-18T10:59:49Z</dcterms:created>
  <dcterms:modified xsi:type="dcterms:W3CDTF">2025-02-12T13:41:33Z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