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4\"/>
    </mc:Choice>
  </mc:AlternateContent>
  <xr:revisionPtr revIDLastSave="0" documentId="13_ncr:1_{C14AEE92-E31A-47FE-8788-3155790AB8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1" r:id="rId1"/>
  </sheets>
  <definedNames>
    <definedName name="_xlnm.Print_Area" localSheetId="0">specificatie!$A$1:$T$35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6" i="1" l="1"/>
  <c r="H6" i="1"/>
  <c r="J6" i="1" s="1"/>
  <c r="L6" i="1" s="1"/>
  <c r="J5" i="1"/>
  <c r="L5" i="1" s="1"/>
  <c r="N5" i="1" s="1"/>
  <c r="P4" i="1"/>
  <c r="H4" i="1"/>
  <c r="J4" i="1" s="1"/>
  <c r="L4" i="1" s="1"/>
  <c r="D4" i="1"/>
  <c r="P18" i="1"/>
  <c r="P29" i="1" s="1"/>
  <c r="P17" i="1"/>
  <c r="P16" i="1"/>
  <c r="P15" i="1"/>
  <c r="P14" i="1"/>
  <c r="P13" i="1"/>
  <c r="P12" i="1"/>
  <c r="P11" i="1"/>
  <c r="P10" i="1"/>
  <c r="P9" i="1"/>
  <c r="P8" i="1"/>
  <c r="N29" i="1"/>
  <c r="H9" i="1"/>
  <c r="J9" i="1" s="1"/>
  <c r="L29" i="1"/>
  <c r="L14" i="1"/>
  <c r="H14" i="1"/>
  <c r="J14" i="1" s="1"/>
  <c r="L15" i="1"/>
  <c r="P27" i="1" l="1"/>
  <c r="N31" i="1"/>
  <c r="P5" i="1"/>
  <c r="P31" i="1" s="1"/>
  <c r="P26" i="1"/>
  <c r="N27" i="1"/>
  <c r="N26" i="1"/>
  <c r="J21" i="1" l="1"/>
  <c r="J20" i="1"/>
  <c r="J19" i="1"/>
  <c r="J10" i="1"/>
  <c r="L10" i="1" s="1"/>
  <c r="J30" i="1" l="1"/>
  <c r="L20" i="1"/>
  <c r="J31" i="1"/>
  <c r="L31" i="1"/>
  <c r="J28" i="1"/>
  <c r="L19" i="1"/>
  <c r="J32" i="1"/>
  <c r="L21" i="1"/>
  <c r="H32" i="1"/>
  <c r="L32" i="1" l="1"/>
  <c r="N21" i="1"/>
  <c r="L28" i="1"/>
  <c r="N19" i="1"/>
  <c r="P19" i="1" s="1"/>
  <c r="L30" i="1"/>
  <c r="N20" i="1"/>
  <c r="F26" i="1"/>
  <c r="D27" i="1"/>
  <c r="D26" i="1"/>
  <c r="N30" i="1" l="1"/>
  <c r="P20" i="1"/>
  <c r="P30" i="1" s="1"/>
  <c r="P28" i="1"/>
  <c r="N32" i="1"/>
  <c r="P21" i="1"/>
  <c r="P32" i="1" s="1"/>
  <c r="N28" i="1"/>
  <c r="N33" i="1" s="1"/>
  <c r="N23" i="1"/>
  <c r="H31" i="1"/>
  <c r="F31" i="1"/>
  <c r="D31" i="1"/>
  <c r="D28" i="1"/>
  <c r="P23" i="1" l="1"/>
  <c r="P33" i="1"/>
  <c r="F12" i="1"/>
  <c r="H12" i="1" s="1"/>
  <c r="J12" i="1" s="1"/>
  <c r="L12" i="1" s="1"/>
  <c r="F13" i="1"/>
  <c r="H13" i="1" s="1"/>
  <c r="J13" i="1" s="1"/>
  <c r="L13" i="1" s="1"/>
  <c r="F19" i="1"/>
  <c r="F28" i="1" s="1"/>
  <c r="F11" i="1"/>
  <c r="H11" i="1" s="1"/>
  <c r="J11" i="1" s="1"/>
  <c r="L11" i="1" s="1"/>
  <c r="L27" i="1" s="1"/>
  <c r="H28" i="1" l="1"/>
  <c r="H8" i="1"/>
  <c r="J8" i="1" s="1"/>
  <c r="L8" i="1" s="1"/>
  <c r="L26" i="1" s="1"/>
  <c r="J26" i="1" l="1"/>
  <c r="H26" i="1"/>
  <c r="F20" i="1"/>
  <c r="F30" i="1" s="1"/>
  <c r="F27" i="1"/>
  <c r="D30" i="1"/>
  <c r="F33" i="1" l="1"/>
  <c r="D33" i="1"/>
  <c r="H30" i="1"/>
  <c r="F23" i="1"/>
  <c r="D23" i="1"/>
  <c r="J27" i="1" l="1"/>
  <c r="J33" i="1" s="1"/>
  <c r="L33" i="1"/>
  <c r="L23" i="1"/>
  <c r="J23" i="1"/>
  <c r="H27" i="1"/>
  <c r="H33" i="1" s="1"/>
  <c r="H23" i="1"/>
  <c r="D34" i="1"/>
  <c r="F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H6" authorId="0" shapeId="0" xr:uid="{6697CA88-5311-4973-AAC5-D36D64A47C73}">
      <text>
        <r>
          <rPr>
            <sz val="9"/>
            <color indexed="81"/>
            <rFont val="Tahoma"/>
            <family val="2"/>
          </rPr>
          <t>conform mail Wilbert 180220</t>
        </r>
      </text>
    </comment>
  </commentList>
</comments>
</file>

<file path=xl/sharedStrings.xml><?xml version="1.0" encoding="utf-8"?>
<sst xmlns="http://schemas.openxmlformats.org/spreadsheetml/2006/main" count="143" uniqueCount="80">
  <si>
    <t>Risico-adressen</t>
  </si>
  <si>
    <t>Verzekerde som</t>
  </si>
  <si>
    <t>Soort verzekering</t>
  </si>
  <si>
    <t>Getaxeerd</t>
  </si>
  <si>
    <t>Bijzonderheden</t>
  </si>
  <si>
    <t>Totaal verzekerde sommen</t>
  </si>
  <si>
    <t>Taxateur</t>
  </si>
  <si>
    <t>6 jaar</t>
  </si>
  <si>
    <t>Alle locaties in gebruik verzekeringsnemer</t>
  </si>
  <si>
    <t>Gebouwen</t>
  </si>
  <si>
    <t>Bedrijfsuitrusting</t>
  </si>
  <si>
    <t>Opruimingskosten</t>
  </si>
  <si>
    <t>Goederen</t>
  </si>
  <si>
    <t>Recapitulatie</t>
  </si>
  <si>
    <t>Excedent opruimingskosten</t>
  </si>
  <si>
    <t>Taxatie</t>
  </si>
  <si>
    <t>nummer</t>
  </si>
  <si>
    <t>datum</t>
  </si>
  <si>
    <t>indexcijfer</t>
  </si>
  <si>
    <t>1111 PT</t>
  </si>
  <si>
    <t>Diemen</t>
  </si>
  <si>
    <t>Amsterdam</t>
  </si>
  <si>
    <t>Strekkerweg 51</t>
  </si>
  <si>
    <t>1033 DA</t>
  </si>
  <si>
    <t>Van Ameyde Waarderingen</t>
  </si>
  <si>
    <t>Exploitatiekosten</t>
  </si>
  <si>
    <t>inclusief fundering</t>
  </si>
  <si>
    <t>meerdere boven het bepaalde in de voorwaarden</t>
  </si>
  <si>
    <t>romneyloods</t>
  </si>
  <si>
    <t>inclusief huurdersbelang</t>
  </si>
  <si>
    <t>Maria Austriasstraat 548</t>
  </si>
  <si>
    <t>Schepenbergweg 17</t>
  </si>
  <si>
    <t>IW160223572</t>
  </si>
  <si>
    <t xml:space="preserve">Geldigheid </t>
  </si>
  <si>
    <t>taxatie</t>
  </si>
  <si>
    <t>exclusief fundering</t>
  </si>
  <si>
    <t>1087 GL</t>
  </si>
  <si>
    <t>1105 AS</t>
  </si>
  <si>
    <t>Postcode</t>
  </si>
  <si>
    <t>Plaats</t>
  </si>
  <si>
    <t>Extra kosten</t>
  </si>
  <si>
    <t>Aanvullende risico-informatie</t>
  </si>
  <si>
    <t>Geldige taxatierapporten</t>
  </si>
  <si>
    <t>Inspectierapporten</t>
  </si>
  <si>
    <t>Opvolging inspectierapporten</t>
  </si>
  <si>
    <t>Preventiemaatregelen</t>
  </si>
  <si>
    <t>Zonnepanelen</t>
  </si>
  <si>
    <t>Bouwaard</t>
  </si>
  <si>
    <t>Beschikbaar</t>
  </si>
  <si>
    <t>NB</t>
  </si>
  <si>
    <t>Beton/metselwerk. Steen/staal</t>
  </si>
  <si>
    <t>A1</t>
  </si>
  <si>
    <t>A2</t>
  </si>
  <si>
    <t>A3</t>
  </si>
  <si>
    <t>B</t>
  </si>
  <si>
    <t>C</t>
  </si>
  <si>
    <t>D</t>
  </si>
  <si>
    <t>Papierweg 7</t>
  </si>
  <si>
    <t>1013 BL</t>
  </si>
  <si>
    <t>Huurdersbelang</t>
  </si>
  <si>
    <t>Zuiderzeeweg 29b</t>
  </si>
  <si>
    <t>1095 KZ</t>
  </si>
  <si>
    <t>Kriekenoord</t>
  </si>
  <si>
    <t>8-tal oplaadstations</t>
  </si>
  <si>
    <t>7-tal oplaadstations</t>
  </si>
  <si>
    <t>Seineweg 10</t>
  </si>
  <si>
    <t>1 oplaadstation</t>
  </si>
  <si>
    <t>1043 BG</t>
  </si>
  <si>
    <t>Gebouwen/8-tal oplaadstations</t>
  </si>
  <si>
    <t>Gebouwen/7-tal oplaadstations</t>
  </si>
  <si>
    <t>Gebouwen/1 oplaadstation</t>
  </si>
  <si>
    <t>IW220586296</t>
  </si>
  <si>
    <t>3 jaar</t>
  </si>
  <si>
    <t>inclusief ICT apparatuur en excl. BTW en voorraden</t>
  </si>
  <si>
    <t>IW220586295</t>
  </si>
  <si>
    <t>A4</t>
  </si>
  <si>
    <t>Winterhalter machine (incl. BTW)</t>
  </si>
  <si>
    <t>Kriekenoord 1(kadastraal) 3 en 5 (volgens postnl)</t>
  </si>
  <si>
    <t xml:space="preserve">jaarbelang, uitk.termijn 52 weken. </t>
  </si>
  <si>
    <t>inclusief goederen van derden, eveneens aanwezig in portacabins en romneyloodsen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</si>
</sst>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.0_ ;\-#,##0.0\ "/>
    <numFmt numFmtId="166" formatCode="0.0"/>
    <numFmt numFmtId="167" formatCode="_ [$€-413]\ * #,##0.00_ ;_ [$€-413]\ * \-#,##0.00_ ;_ [$€-413]\ * &quot;-&quot;??_ ;_ @_ "/>
    <numFmt numFmtId="168" formatCode="_-&quot;€&quot;\ * #,##0.00_-;_-&quot;€&quot;\ * #,##0.00\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indexed="64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/>
      <right style="thin">
        <color theme="3" tint="0.79998168889431442"/>
      </right>
      <top/>
      <bottom/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44" fontId="4" fillId="0" borderId="1" xfId="2" applyFont="1" applyBorder="1"/>
    <xf numFmtId="44" fontId="4" fillId="0" borderId="1" xfId="0" applyNumberFormat="1" applyFont="1" applyBorder="1"/>
    <xf numFmtId="0" fontId="4" fillId="0" borderId="1" xfId="0" applyFont="1" applyBorder="1"/>
    <xf numFmtId="44" fontId="4" fillId="0" borderId="1" xfId="2" applyFont="1" applyFill="1" applyBorder="1"/>
    <xf numFmtId="166" fontId="4" fillId="0" borderId="1" xfId="0" applyNumberFormat="1" applyFont="1" applyBorder="1"/>
    <xf numFmtId="165" fontId="4" fillId="0" borderId="1" xfId="2" applyNumberFormat="1" applyFont="1" applyBorder="1"/>
    <xf numFmtId="164" fontId="4" fillId="0" borderId="1" xfId="0" applyNumberFormat="1" applyFont="1" applyBorder="1"/>
    <xf numFmtId="0" fontId="4" fillId="0" borderId="0" xfId="0" applyFont="1" applyBorder="1"/>
    <xf numFmtId="44" fontId="4" fillId="0" borderId="8" xfId="2" applyFont="1" applyBorder="1" applyAlignment="1"/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4" fontId="4" fillId="0" borderId="9" xfId="2" applyFont="1" applyBorder="1" applyAlignment="1"/>
    <xf numFmtId="44" fontId="4" fillId="0" borderId="10" xfId="2" applyFont="1" applyBorder="1" applyAlignment="1"/>
    <xf numFmtId="44" fontId="4" fillId="0" borderId="3" xfId="2" applyFont="1" applyBorder="1"/>
    <xf numFmtId="166" fontId="4" fillId="0" borderId="1" xfId="2" applyNumberFormat="1" applyFont="1" applyBorder="1"/>
    <xf numFmtId="167" fontId="4" fillId="0" borderId="1" xfId="0" applyNumberFormat="1" applyFont="1" applyFill="1" applyBorder="1"/>
    <xf numFmtId="164" fontId="4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0" borderId="1" xfId="0" applyFont="1" applyBorder="1"/>
    <xf numFmtId="164" fontId="3" fillId="0" borderId="1" xfId="0" applyNumberFormat="1" applyFont="1" applyBorder="1"/>
    <xf numFmtId="14" fontId="4" fillId="3" borderId="1" xfId="0" applyNumberFormat="1" applyFont="1" applyFill="1" applyBorder="1" applyAlignment="1">
      <alignment horizontal="center"/>
    </xf>
    <xf numFmtId="14" fontId="3" fillId="3" borderId="1" xfId="0" quotePrefix="1" applyNumberFormat="1" applyFont="1" applyFill="1" applyBorder="1" applyAlignment="1">
      <alignment horizontal="center"/>
    </xf>
    <xf numFmtId="1" fontId="3" fillId="3" borderId="1" xfId="0" quotePrefix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4" fillId="0" borderId="5" xfId="0" applyFont="1" applyBorder="1"/>
    <xf numFmtId="44" fontId="4" fillId="0" borderId="5" xfId="2" applyFont="1" applyBorder="1"/>
    <xf numFmtId="44" fontId="4" fillId="0" borderId="5" xfId="2" applyFont="1" applyFill="1" applyBorder="1"/>
    <xf numFmtId="0" fontId="3" fillId="0" borderId="0" xfId="0" applyFont="1" applyBorder="1"/>
    <xf numFmtId="44" fontId="4" fillId="2" borderId="6" xfId="2" applyFont="1" applyFill="1" applyBorder="1"/>
    <xf numFmtId="44" fontId="3" fillId="2" borderId="6" xfId="2" applyFont="1" applyFill="1" applyBorder="1"/>
    <xf numFmtId="44" fontId="4" fillId="0" borderId="7" xfId="2" applyFont="1" applyBorder="1"/>
    <xf numFmtId="44" fontId="3" fillId="2" borderId="0" xfId="2" applyFont="1" applyFill="1" applyBorder="1"/>
    <xf numFmtId="0" fontId="4" fillId="0" borderId="7" xfId="0" applyFont="1" applyBorder="1"/>
    <xf numFmtId="0" fontId="4" fillId="2" borderId="1" xfId="0" applyFont="1" applyFill="1" applyBorder="1"/>
    <xf numFmtId="0" fontId="4" fillId="0" borderId="11" xfId="0" applyFont="1" applyBorder="1"/>
    <xf numFmtId="44" fontId="4" fillId="0" borderId="11" xfId="2" applyFont="1" applyBorder="1"/>
    <xf numFmtId="44" fontId="4" fillId="0" borderId="4" xfId="2" applyFont="1" applyBorder="1"/>
    <xf numFmtId="44" fontId="3" fillId="0" borderId="7" xfId="2" applyFont="1" applyBorder="1"/>
    <xf numFmtId="0" fontId="3" fillId="2" borderId="1" xfId="0" applyFont="1" applyFill="1" applyBorder="1"/>
  </cellXfs>
  <cellStyles count="6">
    <cellStyle name="Euro 2" xfId="3" xr:uid="{D9541E51-60CC-4E14-AA77-34EAC867353F}"/>
    <cellStyle name="Komma 2" xfId="1" xr:uid="{00000000-0005-0000-0000-000000000000}"/>
    <cellStyle name="Komma 2 2" xfId="4" xr:uid="{61E3CEFC-4623-4ADE-8F03-1FD44DA366A3}"/>
    <cellStyle name="Standaard" xfId="0" builtinId="0"/>
    <cellStyle name="Valuta" xfId="2" builtinId="4"/>
    <cellStyle name="Valuta 2" xfId="5" xr:uid="{463D982A-5F66-4094-8436-5712A19171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2"/>
  <sheetViews>
    <sheetView tabSelected="1" zoomScaleNormal="100" workbookViewId="0">
      <selection activeCell="W19" sqref="W19"/>
    </sheetView>
  </sheetViews>
  <sheetFormatPr defaultRowHeight="12.75" x14ac:dyDescent="0.2"/>
  <cols>
    <col min="1" max="1" width="42.42578125" style="6" bestFit="1" customWidth="1"/>
    <col min="2" max="2" width="9.28515625" style="6" bestFit="1" customWidth="1"/>
    <col min="3" max="3" width="10.5703125" style="6" bestFit="1" customWidth="1"/>
    <col min="4" max="4" width="15.85546875" style="10" hidden="1" customWidth="1"/>
    <col min="5" max="5" width="9.28515625" style="10" hidden="1" customWidth="1"/>
    <col min="6" max="6" width="15.85546875" style="10" hidden="1" customWidth="1"/>
    <col min="7" max="7" width="10.7109375" style="10" hidden="1" customWidth="1"/>
    <col min="8" max="8" width="15.85546875" style="10" hidden="1" customWidth="1"/>
    <col min="9" max="9" width="10.7109375" style="10" hidden="1" customWidth="1"/>
    <col min="10" max="10" width="15.85546875" style="10" hidden="1" customWidth="1"/>
    <col min="11" max="11" width="10.7109375" style="10" hidden="1" customWidth="1"/>
    <col min="12" max="12" width="15.85546875" style="10" hidden="1" customWidth="1"/>
    <col min="13" max="13" width="10.7109375" style="10" hidden="1" customWidth="1"/>
    <col min="14" max="14" width="15.85546875" style="10" hidden="1" customWidth="1"/>
    <col min="15" max="15" width="10.7109375" style="10" bestFit="1" customWidth="1"/>
    <col min="16" max="16" width="15.85546875" style="10" customWidth="1"/>
    <col min="17" max="17" width="27" style="6" bestFit="1" customWidth="1"/>
    <col min="18" max="18" width="24.140625" style="6" bestFit="1" customWidth="1"/>
    <col min="19" max="19" width="12.28515625" style="6" bestFit="1" customWidth="1"/>
    <col min="20" max="20" width="9.140625" style="6" bestFit="1" customWidth="1"/>
    <col min="21" max="21" width="11.5703125" style="6" bestFit="1" customWidth="1"/>
    <col min="22" max="22" width="10.5703125" style="6" bestFit="1" customWidth="1"/>
    <col min="23" max="23" width="71.7109375" style="6" bestFit="1" customWidth="1"/>
    <col min="24" max="24" width="2.42578125" style="6" customWidth="1"/>
    <col min="25" max="25" width="9.5703125" style="6" bestFit="1" customWidth="1"/>
    <col min="26" max="27" width="9.140625" style="6"/>
    <col min="28" max="28" width="10.140625" style="6" bestFit="1" customWidth="1"/>
    <col min="29" max="31" width="9.140625" style="6"/>
    <col min="32" max="32" width="11.5703125" style="10" bestFit="1" customWidth="1"/>
    <col min="33" max="16384" width="9.140625" style="6"/>
  </cols>
  <sheetData>
    <row r="1" spans="1:32" s="22" customFormat="1" x14ac:dyDescent="0.2">
      <c r="A1" s="1" t="s">
        <v>0</v>
      </c>
      <c r="B1" s="1" t="s">
        <v>38</v>
      </c>
      <c r="C1" s="1" t="s">
        <v>39</v>
      </c>
      <c r="D1" s="2" t="s">
        <v>1</v>
      </c>
      <c r="E1" s="20" t="s">
        <v>18</v>
      </c>
      <c r="F1" s="2" t="s">
        <v>1</v>
      </c>
      <c r="G1" s="2" t="s">
        <v>18</v>
      </c>
      <c r="H1" s="2" t="s">
        <v>1</v>
      </c>
      <c r="I1" s="2" t="s">
        <v>18</v>
      </c>
      <c r="J1" s="2" t="s">
        <v>1</v>
      </c>
      <c r="K1" s="2" t="s">
        <v>18</v>
      </c>
      <c r="L1" s="2" t="s">
        <v>1</v>
      </c>
      <c r="M1" s="2" t="s">
        <v>18</v>
      </c>
      <c r="N1" s="2" t="s">
        <v>1</v>
      </c>
      <c r="O1" s="2" t="s">
        <v>18</v>
      </c>
      <c r="P1" s="2" t="s">
        <v>1</v>
      </c>
      <c r="Q1" s="1" t="s">
        <v>2</v>
      </c>
      <c r="R1" s="1" t="s">
        <v>6</v>
      </c>
      <c r="S1" s="21" t="s">
        <v>15</v>
      </c>
      <c r="T1" s="21" t="s">
        <v>15</v>
      </c>
      <c r="U1" s="1" t="s">
        <v>33</v>
      </c>
      <c r="V1" s="1" t="s">
        <v>3</v>
      </c>
      <c r="W1" s="1" t="s">
        <v>4</v>
      </c>
      <c r="AF1" s="23"/>
    </row>
    <row r="2" spans="1:32" s="22" customFormat="1" x14ac:dyDescent="0.2">
      <c r="A2" s="1"/>
      <c r="B2" s="1"/>
      <c r="C2" s="1"/>
      <c r="D2" s="3">
        <v>2018</v>
      </c>
      <c r="E2" s="24">
        <v>43466</v>
      </c>
      <c r="F2" s="3">
        <v>2019</v>
      </c>
      <c r="G2" s="25">
        <v>43831</v>
      </c>
      <c r="H2" s="26">
        <v>2020</v>
      </c>
      <c r="I2" s="25">
        <v>44197</v>
      </c>
      <c r="J2" s="26">
        <v>2021</v>
      </c>
      <c r="K2" s="25">
        <v>44562</v>
      </c>
      <c r="L2" s="26">
        <v>2022</v>
      </c>
      <c r="M2" s="25">
        <v>44927</v>
      </c>
      <c r="N2" s="26">
        <v>2023</v>
      </c>
      <c r="O2" s="25">
        <v>45292</v>
      </c>
      <c r="P2" s="26">
        <v>2024</v>
      </c>
      <c r="Q2" s="1"/>
      <c r="R2" s="1"/>
      <c r="S2" s="27" t="s">
        <v>16</v>
      </c>
      <c r="T2" s="27" t="s">
        <v>17</v>
      </c>
      <c r="U2" s="1" t="s">
        <v>34</v>
      </c>
      <c r="V2" s="1"/>
      <c r="W2" s="1"/>
      <c r="AF2" s="23"/>
    </row>
    <row r="3" spans="1:32" x14ac:dyDescent="0.2">
      <c r="A3" s="28"/>
      <c r="B3" s="28"/>
      <c r="C3" s="28"/>
    </row>
    <row r="4" spans="1:32" x14ac:dyDescent="0.2">
      <c r="A4" s="11" t="s">
        <v>77</v>
      </c>
      <c r="B4" s="11" t="s">
        <v>19</v>
      </c>
      <c r="C4" s="11" t="s">
        <v>20</v>
      </c>
      <c r="D4" s="12">
        <f>18528311-180000</f>
        <v>18348311</v>
      </c>
      <c r="E4" s="8">
        <v>132</v>
      </c>
      <c r="F4" s="4">
        <v>19033700</v>
      </c>
      <c r="G4" s="9">
        <v>141.9</v>
      </c>
      <c r="H4" s="4">
        <f>ROUND(F4/E4*G4,-2)-1800000</f>
        <v>18661200</v>
      </c>
      <c r="I4" s="9">
        <v>148.5</v>
      </c>
      <c r="J4" s="4">
        <f>ROUND(H4/G4*I4,-2)</f>
        <v>19529200</v>
      </c>
      <c r="K4" s="9">
        <v>157.19999999999999</v>
      </c>
      <c r="L4" s="4">
        <f>ROUND(J4/I4*K4,-2)</f>
        <v>20673300</v>
      </c>
      <c r="M4" s="9">
        <v>124</v>
      </c>
      <c r="N4" s="4">
        <v>22514400</v>
      </c>
      <c r="O4" s="9">
        <v>128.4</v>
      </c>
      <c r="P4" s="4">
        <f>ROUND(N4/M4*O4,-2)</f>
        <v>23313300</v>
      </c>
      <c r="Q4" s="6" t="s">
        <v>9</v>
      </c>
      <c r="R4" s="6" t="s">
        <v>24</v>
      </c>
      <c r="S4" s="6" t="s">
        <v>32</v>
      </c>
      <c r="T4" s="13">
        <v>42429</v>
      </c>
      <c r="U4" s="14" t="s">
        <v>7</v>
      </c>
      <c r="W4" s="6" t="s">
        <v>26</v>
      </c>
    </row>
    <row r="5" spans="1:32" x14ac:dyDescent="0.2">
      <c r="A5" s="11" t="s">
        <v>77</v>
      </c>
      <c r="B5" s="11" t="s">
        <v>19</v>
      </c>
      <c r="C5" s="11" t="s">
        <v>20</v>
      </c>
      <c r="D5" s="15">
        <v>1600000</v>
      </c>
      <c r="E5" s="8"/>
      <c r="F5" s="4">
        <v>1600000</v>
      </c>
      <c r="G5" s="9"/>
      <c r="H5" s="4">
        <v>1100000</v>
      </c>
      <c r="I5" s="9"/>
      <c r="J5" s="4">
        <f>H5</f>
        <v>1100000</v>
      </c>
      <c r="K5" s="9"/>
      <c r="L5" s="4">
        <f>J5</f>
        <v>1100000</v>
      </c>
      <c r="M5" s="9"/>
      <c r="N5" s="4">
        <f>L5</f>
        <v>1100000</v>
      </c>
      <c r="O5" s="9"/>
      <c r="P5" s="4">
        <f>N5</f>
        <v>1100000</v>
      </c>
      <c r="Q5" s="6" t="s">
        <v>11</v>
      </c>
      <c r="T5" s="13"/>
      <c r="U5" s="14"/>
      <c r="W5" s="6" t="s">
        <v>27</v>
      </c>
    </row>
    <row r="6" spans="1:32" x14ac:dyDescent="0.2">
      <c r="A6" s="11" t="s">
        <v>77</v>
      </c>
      <c r="B6" s="11" t="s">
        <v>19</v>
      </c>
      <c r="C6" s="11" t="s">
        <v>20</v>
      </c>
      <c r="D6" s="15">
        <v>6375000</v>
      </c>
      <c r="E6" s="8"/>
      <c r="F6" s="4">
        <v>6375000</v>
      </c>
      <c r="G6" s="9"/>
      <c r="H6" s="4">
        <f>F6-1200000</f>
        <v>5175000</v>
      </c>
      <c r="I6" s="9"/>
      <c r="J6" s="4">
        <f>H6+50000</f>
        <v>5225000</v>
      </c>
      <c r="K6" s="9">
        <v>129.4</v>
      </c>
      <c r="L6" s="4">
        <f>J6</f>
        <v>5225000</v>
      </c>
      <c r="M6" s="9">
        <v>122.3</v>
      </c>
      <c r="N6" s="4">
        <v>5850900</v>
      </c>
      <c r="O6" s="9">
        <v>124.4</v>
      </c>
      <c r="P6" s="4">
        <f t="shared" ref="P6" si="0">ROUND(N6/M6*O6,-2)</f>
        <v>5951400</v>
      </c>
      <c r="Q6" s="6" t="s">
        <v>10</v>
      </c>
      <c r="R6" s="6" t="s">
        <v>24</v>
      </c>
      <c r="S6" s="6" t="s">
        <v>74</v>
      </c>
      <c r="T6" s="13">
        <v>44706</v>
      </c>
      <c r="U6" s="14" t="s">
        <v>72</v>
      </c>
      <c r="W6" s="6" t="s">
        <v>73</v>
      </c>
    </row>
    <row r="7" spans="1:32" x14ac:dyDescent="0.2">
      <c r="A7" s="11" t="s">
        <v>77</v>
      </c>
      <c r="B7" s="11" t="s">
        <v>19</v>
      </c>
      <c r="C7" s="11" t="s">
        <v>20</v>
      </c>
      <c r="P7" s="4">
        <v>62625</v>
      </c>
      <c r="Q7" s="6" t="s">
        <v>10</v>
      </c>
      <c r="W7" s="6" t="s">
        <v>76</v>
      </c>
    </row>
    <row r="8" spans="1:32" x14ac:dyDescent="0.2">
      <c r="A8" s="11" t="s">
        <v>22</v>
      </c>
      <c r="B8" s="11" t="s">
        <v>23</v>
      </c>
      <c r="C8" s="11" t="s">
        <v>21</v>
      </c>
      <c r="D8" s="16">
        <v>6034647</v>
      </c>
      <c r="E8" s="8">
        <v>132</v>
      </c>
      <c r="F8" s="4">
        <v>6199300</v>
      </c>
      <c r="G8" s="9">
        <v>141.9</v>
      </c>
      <c r="H8" s="4">
        <f t="shared" ref="H8" si="1">ROUND(F8/E8*G8,-2)</f>
        <v>6664200</v>
      </c>
      <c r="I8" s="9">
        <v>148.5</v>
      </c>
      <c r="J8" s="4">
        <f>ROUND(H8/G8*I8,-2)</f>
        <v>6974200</v>
      </c>
      <c r="K8" s="9">
        <v>157.19999999999999</v>
      </c>
      <c r="L8" s="4">
        <f>ROUND(J8/I8*K8,-2)</f>
        <v>7382800</v>
      </c>
      <c r="M8" s="9">
        <v>124</v>
      </c>
      <c r="N8" s="4">
        <v>8040300</v>
      </c>
      <c r="O8" s="9">
        <v>128.4</v>
      </c>
      <c r="P8" s="4">
        <f t="shared" ref="P8:P18" si="2">ROUND(N8/M8*O8,-2)</f>
        <v>8325600</v>
      </c>
      <c r="Q8" s="6" t="s">
        <v>9</v>
      </c>
      <c r="R8" s="6" t="s">
        <v>24</v>
      </c>
      <c r="S8" s="6" t="s">
        <v>32</v>
      </c>
      <c r="T8" s="13">
        <v>42429</v>
      </c>
      <c r="U8" s="14" t="s">
        <v>7</v>
      </c>
      <c r="W8" s="6" t="s">
        <v>35</v>
      </c>
    </row>
    <row r="9" spans="1:32" x14ac:dyDescent="0.2">
      <c r="A9" s="11" t="s">
        <v>22</v>
      </c>
      <c r="B9" s="11" t="s">
        <v>23</v>
      </c>
      <c r="C9" s="11" t="s">
        <v>21</v>
      </c>
      <c r="D9" s="17">
        <v>2303350</v>
      </c>
      <c r="E9" s="18"/>
      <c r="F9" s="4">
        <v>2303350</v>
      </c>
      <c r="G9" s="9"/>
      <c r="H9" s="4">
        <f>F9</f>
        <v>2303350</v>
      </c>
      <c r="I9" s="9"/>
      <c r="J9" s="4">
        <f t="shared" ref="J9" si="3">H9</f>
        <v>2303350</v>
      </c>
      <c r="K9" s="9">
        <v>129.4</v>
      </c>
      <c r="L9" s="4">
        <v>2405000</v>
      </c>
      <c r="M9" s="9">
        <v>122.3</v>
      </c>
      <c r="N9" s="4">
        <v>2693100</v>
      </c>
      <c r="O9" s="9">
        <v>124.4</v>
      </c>
      <c r="P9" s="4">
        <f t="shared" si="2"/>
        <v>2739300</v>
      </c>
      <c r="Q9" s="6" t="s">
        <v>10</v>
      </c>
      <c r="R9" s="6" t="s">
        <v>24</v>
      </c>
      <c r="S9" s="6" t="s">
        <v>71</v>
      </c>
      <c r="T9" s="13">
        <v>44705</v>
      </c>
      <c r="U9" s="14" t="s">
        <v>72</v>
      </c>
      <c r="W9" s="6" t="s">
        <v>73</v>
      </c>
    </row>
    <row r="10" spans="1:32" x14ac:dyDescent="0.2">
      <c r="A10" s="6" t="s">
        <v>60</v>
      </c>
      <c r="B10" s="6" t="s">
        <v>61</v>
      </c>
      <c r="C10" s="6" t="s">
        <v>21</v>
      </c>
      <c r="D10" s="4">
        <v>25000</v>
      </c>
      <c r="E10" s="8">
        <v>132</v>
      </c>
      <c r="F10" s="4">
        <v>25700</v>
      </c>
      <c r="G10" s="9">
        <v>141.9</v>
      </c>
      <c r="H10" s="4">
        <v>350000</v>
      </c>
      <c r="I10" s="9">
        <v>148.5</v>
      </c>
      <c r="J10" s="4">
        <f>ROUND(H10/G10*I10,-2)</f>
        <v>366300</v>
      </c>
      <c r="K10" s="9">
        <v>157.19999999999999</v>
      </c>
      <c r="L10" s="4">
        <f>ROUND(J10/I10*K10,-2)</f>
        <v>387800</v>
      </c>
      <c r="M10" s="9">
        <v>124</v>
      </c>
      <c r="N10" s="4">
        <v>422300</v>
      </c>
      <c r="O10" s="9">
        <v>124.4</v>
      </c>
      <c r="P10" s="4">
        <f t="shared" si="2"/>
        <v>423700</v>
      </c>
      <c r="Q10" s="6" t="s">
        <v>9</v>
      </c>
      <c r="W10" s="6" t="s">
        <v>28</v>
      </c>
    </row>
    <row r="11" spans="1:32" x14ac:dyDescent="0.2">
      <c r="A11" s="6" t="s">
        <v>60</v>
      </c>
      <c r="B11" s="6" t="s">
        <v>61</v>
      </c>
      <c r="C11" s="6" t="s">
        <v>21</v>
      </c>
      <c r="D11" s="4">
        <v>136000</v>
      </c>
      <c r="E11" s="18"/>
      <c r="F11" s="4">
        <f>D11</f>
        <v>136000</v>
      </c>
      <c r="G11" s="9"/>
      <c r="H11" s="5">
        <f>F11</f>
        <v>136000</v>
      </c>
      <c r="I11" s="9"/>
      <c r="J11" s="4">
        <f t="shared" ref="J11:J13" si="4">H11</f>
        <v>136000</v>
      </c>
      <c r="K11" s="9">
        <v>129.4</v>
      </c>
      <c r="L11" s="4">
        <f t="shared" ref="L11:L13" si="5">J11</f>
        <v>136000</v>
      </c>
      <c r="M11" s="9">
        <v>122.3</v>
      </c>
      <c r="N11" s="4">
        <v>152300</v>
      </c>
      <c r="O11" s="9">
        <v>124.4</v>
      </c>
      <c r="P11" s="4">
        <f t="shared" si="2"/>
        <v>154900</v>
      </c>
      <c r="Q11" s="6" t="s">
        <v>10</v>
      </c>
    </row>
    <row r="12" spans="1:32" x14ac:dyDescent="0.2">
      <c r="A12" s="6" t="s">
        <v>30</v>
      </c>
      <c r="B12" s="6" t="s">
        <v>36</v>
      </c>
      <c r="C12" s="6" t="s">
        <v>21</v>
      </c>
      <c r="D12" s="4">
        <v>50000</v>
      </c>
      <c r="E12" s="18"/>
      <c r="F12" s="4">
        <f t="shared" ref="F12:H19" si="6">D12</f>
        <v>50000</v>
      </c>
      <c r="G12" s="9"/>
      <c r="H12" s="4">
        <f t="shared" si="6"/>
        <v>50000</v>
      </c>
      <c r="I12" s="9"/>
      <c r="J12" s="4">
        <f t="shared" si="4"/>
        <v>50000</v>
      </c>
      <c r="K12" s="9">
        <v>129.4</v>
      </c>
      <c r="L12" s="4">
        <f t="shared" si="5"/>
        <v>50000</v>
      </c>
      <c r="M12" s="9">
        <v>122.3</v>
      </c>
      <c r="N12" s="4">
        <v>56000</v>
      </c>
      <c r="O12" s="9">
        <v>124.4</v>
      </c>
      <c r="P12" s="4">
        <f t="shared" si="2"/>
        <v>57000</v>
      </c>
      <c r="Q12" s="6" t="s">
        <v>10</v>
      </c>
      <c r="W12" s="6" t="s">
        <v>29</v>
      </c>
    </row>
    <row r="13" spans="1:32" x14ac:dyDescent="0.2">
      <c r="A13" s="6" t="s">
        <v>31</v>
      </c>
      <c r="B13" s="6" t="s">
        <v>37</v>
      </c>
      <c r="C13" s="6" t="s">
        <v>21</v>
      </c>
      <c r="D13" s="4">
        <v>250000</v>
      </c>
      <c r="E13" s="18"/>
      <c r="F13" s="4">
        <f t="shared" si="6"/>
        <v>250000</v>
      </c>
      <c r="G13" s="9"/>
      <c r="H13" s="4">
        <f t="shared" si="6"/>
        <v>250000</v>
      </c>
      <c r="I13" s="9"/>
      <c r="J13" s="4">
        <f t="shared" si="4"/>
        <v>250000</v>
      </c>
      <c r="K13" s="9">
        <v>129.4</v>
      </c>
      <c r="L13" s="4">
        <f t="shared" si="5"/>
        <v>250000</v>
      </c>
      <c r="M13" s="9">
        <v>122.3</v>
      </c>
      <c r="N13" s="4">
        <v>279900</v>
      </c>
      <c r="O13" s="9">
        <v>124.4</v>
      </c>
      <c r="P13" s="4">
        <f t="shared" si="2"/>
        <v>284700</v>
      </c>
      <c r="Q13" s="6" t="s">
        <v>10</v>
      </c>
      <c r="W13" s="6" t="s">
        <v>29</v>
      </c>
    </row>
    <row r="14" spans="1:32" x14ac:dyDescent="0.2">
      <c r="A14" s="6" t="s">
        <v>62</v>
      </c>
      <c r="C14" s="6" t="s">
        <v>20</v>
      </c>
      <c r="D14" s="4">
        <v>7500</v>
      </c>
      <c r="E14" s="8">
        <v>132</v>
      </c>
      <c r="F14" s="4">
        <v>7800</v>
      </c>
      <c r="G14" s="9">
        <v>141.9</v>
      </c>
      <c r="H14" s="4">
        <f t="shared" ref="H14" si="7">ROUND(F14/E14*G14,-2)</f>
        <v>8400</v>
      </c>
      <c r="I14" s="9">
        <v>148.5</v>
      </c>
      <c r="J14" s="4">
        <f>ROUND(H14/G14*I14,-2)</f>
        <v>8800</v>
      </c>
      <c r="K14" s="9">
        <v>157.19999999999999</v>
      </c>
      <c r="L14" s="7">
        <f>8*10000</f>
        <v>80000</v>
      </c>
      <c r="M14" s="9">
        <v>124</v>
      </c>
      <c r="N14" s="4">
        <v>87100</v>
      </c>
      <c r="O14" s="9">
        <v>128.4</v>
      </c>
      <c r="P14" s="4">
        <f t="shared" si="2"/>
        <v>90200</v>
      </c>
      <c r="Q14" s="6" t="s">
        <v>68</v>
      </c>
      <c r="W14" s="6" t="s">
        <v>63</v>
      </c>
    </row>
    <row r="15" spans="1:32" x14ac:dyDescent="0.2">
      <c r="A15" s="6" t="s">
        <v>65</v>
      </c>
      <c r="B15" s="6" t="s">
        <v>67</v>
      </c>
      <c r="C15" s="6" t="s">
        <v>21</v>
      </c>
      <c r="K15" s="9">
        <v>157.19999999999999</v>
      </c>
      <c r="L15" s="7">
        <f>7*10000</f>
        <v>70000</v>
      </c>
      <c r="M15" s="9">
        <v>124</v>
      </c>
      <c r="N15" s="4">
        <v>76200</v>
      </c>
      <c r="O15" s="9">
        <v>128.4</v>
      </c>
      <c r="P15" s="4">
        <f t="shared" si="2"/>
        <v>78900</v>
      </c>
      <c r="Q15" s="6" t="s">
        <v>69</v>
      </c>
      <c r="W15" s="6" t="s">
        <v>64</v>
      </c>
    </row>
    <row r="16" spans="1:32" x14ac:dyDescent="0.2">
      <c r="A16" s="6" t="s">
        <v>60</v>
      </c>
      <c r="B16" s="6" t="s">
        <v>61</v>
      </c>
      <c r="C16" s="6" t="s">
        <v>21</v>
      </c>
      <c r="K16" s="9">
        <v>157.19999999999999</v>
      </c>
      <c r="L16" s="7">
        <v>10000</v>
      </c>
      <c r="M16" s="9">
        <v>124</v>
      </c>
      <c r="N16" s="4">
        <v>10900</v>
      </c>
      <c r="O16" s="9">
        <v>128.4</v>
      </c>
      <c r="P16" s="4">
        <f t="shared" si="2"/>
        <v>11300</v>
      </c>
      <c r="Q16" s="6" t="s">
        <v>70</v>
      </c>
      <c r="W16" s="6" t="s">
        <v>66</v>
      </c>
    </row>
    <row r="17" spans="1:32" x14ac:dyDescent="0.2">
      <c r="A17" s="6" t="s">
        <v>57</v>
      </c>
      <c r="B17" s="6" t="s">
        <v>58</v>
      </c>
      <c r="C17" s="6" t="s">
        <v>21</v>
      </c>
      <c r="J17" s="19"/>
      <c r="K17" s="9">
        <v>129.4</v>
      </c>
      <c r="L17" s="19">
        <v>50000</v>
      </c>
      <c r="M17" s="9">
        <v>122.3</v>
      </c>
      <c r="N17" s="4">
        <v>56000</v>
      </c>
      <c r="O17" s="9">
        <v>124.4</v>
      </c>
      <c r="P17" s="4">
        <f t="shared" si="2"/>
        <v>57000</v>
      </c>
      <c r="Q17" s="6" t="s">
        <v>10</v>
      </c>
    </row>
    <row r="18" spans="1:32" x14ac:dyDescent="0.2">
      <c r="A18" s="6" t="s">
        <v>57</v>
      </c>
      <c r="B18" s="6" t="s">
        <v>58</v>
      </c>
      <c r="C18" s="6" t="s">
        <v>21</v>
      </c>
      <c r="J18" s="19"/>
      <c r="K18" s="9">
        <v>157.19999999999999</v>
      </c>
      <c r="L18" s="19">
        <v>200000</v>
      </c>
      <c r="M18" s="9">
        <v>124</v>
      </c>
      <c r="N18" s="4">
        <v>217800</v>
      </c>
      <c r="O18" s="9">
        <v>128.4</v>
      </c>
      <c r="P18" s="4">
        <f t="shared" si="2"/>
        <v>225500</v>
      </c>
      <c r="Q18" s="6" t="s">
        <v>59</v>
      </c>
    </row>
    <row r="19" spans="1:32" x14ac:dyDescent="0.2">
      <c r="A19" s="6" t="s">
        <v>8</v>
      </c>
      <c r="D19" s="4">
        <v>4000000</v>
      </c>
      <c r="E19" s="18"/>
      <c r="F19" s="4">
        <f t="shared" si="6"/>
        <v>4000000</v>
      </c>
      <c r="G19" s="9"/>
      <c r="H19" s="7">
        <v>4000000</v>
      </c>
      <c r="I19" s="9"/>
      <c r="J19" s="4">
        <f t="shared" ref="J19:J21" si="8">H19</f>
        <v>4000000</v>
      </c>
      <c r="K19" s="9"/>
      <c r="L19" s="4">
        <f t="shared" ref="L19:L21" si="9">J19</f>
        <v>4000000</v>
      </c>
      <c r="M19" s="9"/>
      <c r="N19" s="4">
        <f>L19</f>
        <v>4000000</v>
      </c>
      <c r="O19" s="4"/>
      <c r="P19" s="4">
        <f>N19</f>
        <v>4000000</v>
      </c>
      <c r="Q19" s="6" t="s">
        <v>12</v>
      </c>
      <c r="W19" s="6" t="s">
        <v>79</v>
      </c>
    </row>
    <row r="20" spans="1:32" x14ac:dyDescent="0.2">
      <c r="D20" s="4">
        <v>40000000</v>
      </c>
      <c r="E20" s="4"/>
      <c r="F20" s="4">
        <f t="shared" ref="F20" si="10">D20</f>
        <v>40000000</v>
      </c>
      <c r="G20" s="4"/>
      <c r="H20" s="7">
        <v>6000000</v>
      </c>
      <c r="I20" s="4"/>
      <c r="J20" s="4">
        <f t="shared" si="8"/>
        <v>6000000</v>
      </c>
      <c r="K20" s="4"/>
      <c r="L20" s="4">
        <f t="shared" si="9"/>
        <v>6000000</v>
      </c>
      <c r="M20" s="4"/>
      <c r="N20" s="4">
        <f t="shared" ref="N20:P21" si="11">L20</f>
        <v>6000000</v>
      </c>
      <c r="O20" s="4"/>
      <c r="P20" s="4">
        <f t="shared" si="11"/>
        <v>6000000</v>
      </c>
      <c r="Q20" s="6" t="s">
        <v>25</v>
      </c>
      <c r="W20" s="6" t="s">
        <v>78</v>
      </c>
    </row>
    <row r="21" spans="1:32" x14ac:dyDescent="0.2">
      <c r="B21" s="28"/>
      <c r="C21" s="28"/>
      <c r="D21" s="29"/>
      <c r="E21" s="29"/>
      <c r="F21" s="29"/>
      <c r="G21" s="29"/>
      <c r="H21" s="30">
        <v>1000000</v>
      </c>
      <c r="I21" s="29"/>
      <c r="J21" s="4">
        <f t="shared" si="8"/>
        <v>1000000</v>
      </c>
      <c r="K21" s="29"/>
      <c r="L21" s="4">
        <f t="shared" si="9"/>
        <v>1000000</v>
      </c>
      <c r="M21" s="29"/>
      <c r="N21" s="4">
        <f t="shared" si="11"/>
        <v>1000000</v>
      </c>
      <c r="O21" s="4"/>
      <c r="P21" s="4">
        <f t="shared" si="11"/>
        <v>1000000</v>
      </c>
      <c r="Q21" s="6" t="s">
        <v>40</v>
      </c>
    </row>
    <row r="22" spans="1:32" x14ac:dyDescent="0.2">
      <c r="B22" s="28"/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32" s="22" customFormat="1" x14ac:dyDescent="0.2">
      <c r="A23" s="22" t="s">
        <v>5</v>
      </c>
      <c r="B23" s="31"/>
      <c r="C23" s="31"/>
      <c r="D23" s="32">
        <f>SUM(D4:D20)</f>
        <v>79129808</v>
      </c>
      <c r="E23" s="32"/>
      <c r="F23" s="33">
        <f>SUM(F4:F20)</f>
        <v>79980850</v>
      </c>
      <c r="G23" s="34"/>
      <c r="H23" s="33">
        <f>SUM(H4:H21)</f>
        <v>45698150</v>
      </c>
      <c r="I23" s="34"/>
      <c r="J23" s="33">
        <f>SUM(J4:J21)</f>
        <v>46942850</v>
      </c>
      <c r="K23" s="34"/>
      <c r="L23" s="33">
        <f>SUM(L4:L21)</f>
        <v>49019900</v>
      </c>
      <c r="M23" s="34"/>
      <c r="N23" s="33">
        <f>SUM(N4:N21)</f>
        <v>52557200</v>
      </c>
      <c r="O23" s="35"/>
      <c r="P23" s="33">
        <f>SUM(P4:P21)</f>
        <v>53875425</v>
      </c>
      <c r="U23" s="6"/>
      <c r="AF23" s="23"/>
    </row>
    <row r="24" spans="1:32" x14ac:dyDescent="0.2">
      <c r="B24" s="36"/>
      <c r="C24" s="36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32" x14ac:dyDescent="0.2">
      <c r="A25" s="37" t="s">
        <v>13</v>
      </c>
      <c r="B25" s="37"/>
      <c r="C25" s="37"/>
    </row>
    <row r="26" spans="1:32" x14ac:dyDescent="0.2">
      <c r="A26" s="6" t="s">
        <v>9</v>
      </c>
      <c r="D26" s="4">
        <f>D4+D8+D10+D14</f>
        <v>24415458</v>
      </c>
      <c r="E26" s="4"/>
      <c r="F26" s="4">
        <f>F4+F8+F10+F14</f>
        <v>25266500</v>
      </c>
      <c r="G26" s="4"/>
      <c r="H26" s="4">
        <f>H4+H8+H10+H14</f>
        <v>25683800</v>
      </c>
      <c r="I26" s="4"/>
      <c r="J26" s="4">
        <f>J4+J8+J10+J14</f>
        <v>26878500</v>
      </c>
      <c r="K26" s="4"/>
      <c r="L26" s="4">
        <f>L4+L8+L10+L14+L15+L16</f>
        <v>28603900</v>
      </c>
      <c r="M26" s="4"/>
      <c r="N26" s="4">
        <f>N4+N8+N10+N14+N15+N16</f>
        <v>31151200</v>
      </c>
      <c r="O26" s="4"/>
      <c r="P26" s="4">
        <f>P4+P8+P10+P14+P15+P16</f>
        <v>32243000</v>
      </c>
      <c r="Q26" s="6" t="s">
        <v>51</v>
      </c>
    </row>
    <row r="27" spans="1:32" x14ac:dyDescent="0.2">
      <c r="A27" s="6" t="s">
        <v>10</v>
      </c>
      <c r="D27" s="4" t="e">
        <f>D6+D9+#REF!+D11+#REF!+D12+D13+#REF!</f>
        <v>#REF!</v>
      </c>
      <c r="E27" s="4"/>
      <c r="F27" s="4" t="e">
        <f>F6+F9+#REF!+F11+#REF!+F12+F13+#REF!</f>
        <v>#REF!</v>
      </c>
      <c r="G27" s="4"/>
      <c r="H27" s="4" t="e">
        <f>H6+H9+#REF!+H11+#REF!+H12+H13+#REF!</f>
        <v>#REF!</v>
      </c>
      <c r="I27" s="4"/>
      <c r="J27" s="4" t="e">
        <f>J6+J9+#REF!+J11+J12+J13+#REF!</f>
        <v>#REF!</v>
      </c>
      <c r="K27" s="4"/>
      <c r="L27" s="4">
        <f>L6+L9+L11+L12+L13+L17</f>
        <v>8116000</v>
      </c>
      <c r="M27" s="4"/>
      <c r="N27" s="4">
        <f>N6+N9+N11+N12+N13+N17</f>
        <v>9088200</v>
      </c>
      <c r="O27" s="4"/>
      <c r="P27" s="4">
        <f>P6+P7+P9+P11+P12+P13+P17</f>
        <v>9306925</v>
      </c>
      <c r="Q27" s="6" t="s">
        <v>52</v>
      </c>
    </row>
    <row r="28" spans="1:32" x14ac:dyDescent="0.2">
      <c r="A28" s="6" t="s">
        <v>12</v>
      </c>
      <c r="D28" s="4">
        <f>D19</f>
        <v>4000000</v>
      </c>
      <c r="E28" s="4"/>
      <c r="F28" s="4">
        <f>F19</f>
        <v>4000000</v>
      </c>
      <c r="G28" s="4"/>
      <c r="H28" s="4">
        <f>H19</f>
        <v>4000000</v>
      </c>
      <c r="I28" s="4"/>
      <c r="J28" s="4">
        <f>J19</f>
        <v>4000000</v>
      </c>
      <c r="K28" s="4"/>
      <c r="L28" s="4">
        <f>L19</f>
        <v>4000000</v>
      </c>
      <c r="M28" s="4"/>
      <c r="N28" s="4">
        <f>N19</f>
        <v>4000000</v>
      </c>
      <c r="O28" s="4"/>
      <c r="P28" s="4">
        <f>P19</f>
        <v>4000000</v>
      </c>
      <c r="Q28" s="6" t="s">
        <v>53</v>
      </c>
    </row>
    <row r="29" spans="1:32" x14ac:dyDescent="0.2">
      <c r="A29" s="6" t="s">
        <v>59</v>
      </c>
      <c r="D29" s="4"/>
      <c r="E29" s="4"/>
      <c r="F29" s="4"/>
      <c r="G29" s="4"/>
      <c r="H29" s="4"/>
      <c r="I29" s="4"/>
      <c r="J29" s="4"/>
      <c r="K29" s="4"/>
      <c r="L29" s="4">
        <f>L18</f>
        <v>200000</v>
      </c>
      <c r="M29" s="4"/>
      <c r="N29" s="4">
        <f>N18</f>
        <v>217800</v>
      </c>
      <c r="O29" s="4"/>
      <c r="P29" s="4">
        <f>P18</f>
        <v>225500</v>
      </c>
      <c r="Q29" s="6" t="s">
        <v>75</v>
      </c>
    </row>
    <row r="30" spans="1:32" x14ac:dyDescent="0.2">
      <c r="A30" s="6" t="s">
        <v>25</v>
      </c>
      <c r="D30" s="4">
        <f>D20</f>
        <v>40000000</v>
      </c>
      <c r="E30" s="4"/>
      <c r="F30" s="4">
        <f>F20</f>
        <v>40000000</v>
      </c>
      <c r="G30" s="4"/>
      <c r="H30" s="4">
        <f>H20</f>
        <v>6000000</v>
      </c>
      <c r="I30" s="4"/>
      <c r="J30" s="4">
        <f>J20</f>
        <v>6000000</v>
      </c>
      <c r="K30" s="4"/>
      <c r="L30" s="4">
        <f>L20</f>
        <v>6000000</v>
      </c>
      <c r="M30" s="4"/>
      <c r="N30" s="4">
        <f>N20</f>
        <v>6000000</v>
      </c>
      <c r="O30" s="4"/>
      <c r="P30" s="4">
        <f>P20</f>
        <v>6000000</v>
      </c>
      <c r="Q30" s="6" t="s">
        <v>54</v>
      </c>
    </row>
    <row r="31" spans="1:32" x14ac:dyDescent="0.2">
      <c r="A31" s="6" t="s">
        <v>14</v>
      </c>
      <c r="B31" s="28"/>
      <c r="C31" s="28"/>
      <c r="D31" s="29">
        <f>D5</f>
        <v>1600000</v>
      </c>
      <c r="E31" s="29"/>
      <c r="F31" s="29">
        <f>F5</f>
        <v>1600000</v>
      </c>
      <c r="G31" s="29"/>
      <c r="H31" s="29">
        <f>H5</f>
        <v>1100000</v>
      </c>
      <c r="I31" s="29"/>
      <c r="J31" s="29">
        <f>J5</f>
        <v>1100000</v>
      </c>
      <c r="K31" s="29"/>
      <c r="L31" s="29">
        <f>L5</f>
        <v>1100000</v>
      </c>
      <c r="M31" s="29"/>
      <c r="N31" s="29">
        <f>N5</f>
        <v>1100000</v>
      </c>
      <c r="O31" s="29"/>
      <c r="P31" s="29">
        <f>P5</f>
        <v>1100000</v>
      </c>
      <c r="Q31" s="6" t="s">
        <v>55</v>
      </c>
    </row>
    <row r="32" spans="1:32" x14ac:dyDescent="0.2">
      <c r="A32" s="6" t="s">
        <v>40</v>
      </c>
      <c r="B32" s="38"/>
      <c r="C32" s="38"/>
      <c r="D32" s="39"/>
      <c r="E32" s="39"/>
      <c r="F32" s="39"/>
      <c r="G32" s="39"/>
      <c r="H32" s="39">
        <f>H21</f>
        <v>1000000</v>
      </c>
      <c r="I32" s="39"/>
      <c r="J32" s="39">
        <f>J21</f>
        <v>1000000</v>
      </c>
      <c r="K32" s="39"/>
      <c r="L32" s="39">
        <f>L21</f>
        <v>1000000</v>
      </c>
      <c r="M32" s="39"/>
      <c r="N32" s="39">
        <f>N21</f>
        <v>1000000</v>
      </c>
      <c r="O32" s="39"/>
      <c r="P32" s="39">
        <f>P21</f>
        <v>1000000</v>
      </c>
      <c r="Q32" s="6" t="s">
        <v>56</v>
      </c>
    </row>
    <row r="33" spans="1:17" x14ac:dyDescent="0.2">
      <c r="B33" s="36"/>
      <c r="C33" s="36"/>
      <c r="D33" s="40" t="e">
        <f>SUM(D26:D31)</f>
        <v>#REF!</v>
      </c>
      <c r="E33" s="40"/>
      <c r="F33" s="40" t="e">
        <f>SUM(F26:F31)</f>
        <v>#REF!</v>
      </c>
      <c r="G33" s="41"/>
      <c r="H33" s="40" t="e">
        <f>SUM(H26:H32)</f>
        <v>#REF!</v>
      </c>
      <c r="I33" s="41"/>
      <c r="J33" s="40" t="e">
        <f>SUM(J26:J32)</f>
        <v>#REF!</v>
      </c>
      <c r="K33" s="41"/>
      <c r="L33" s="40">
        <f>SUM(L26:L32)</f>
        <v>49019900</v>
      </c>
      <c r="M33" s="41"/>
      <c r="N33" s="40">
        <f>SUM(N26:N32)</f>
        <v>52557200</v>
      </c>
      <c r="O33" s="34"/>
      <c r="P33" s="40">
        <f>SUM(P26:P32)</f>
        <v>53875425</v>
      </c>
    </row>
    <row r="34" spans="1:17" hidden="1" x14ac:dyDescent="0.2">
      <c r="D34" s="4" t="e">
        <f>D33-D23</f>
        <v>#REF!</v>
      </c>
      <c r="E34" s="4"/>
      <c r="F34" s="4" t="e">
        <f>F33-F23</f>
        <v>#REF!</v>
      </c>
      <c r="G34" s="4"/>
      <c r="H34" s="4"/>
      <c r="I34" s="4"/>
      <c r="J34" s="4"/>
      <c r="K34" s="4"/>
      <c r="L34" s="4"/>
      <c r="M34" s="4"/>
      <c r="N34" s="4"/>
      <c r="O34" s="4"/>
      <c r="P34" s="4"/>
    </row>
    <row r="36" spans="1:17" x14ac:dyDescent="0.2">
      <c r="A36" s="42" t="s">
        <v>41</v>
      </c>
    </row>
    <row r="37" spans="1:17" x14ac:dyDescent="0.2">
      <c r="A37" s="6" t="s">
        <v>42</v>
      </c>
      <c r="Q37" s="6" t="s">
        <v>48</v>
      </c>
    </row>
    <row r="38" spans="1:17" x14ac:dyDescent="0.2">
      <c r="A38" s="6" t="s">
        <v>43</v>
      </c>
      <c r="Q38" s="6" t="s">
        <v>49</v>
      </c>
    </row>
    <row r="39" spans="1:17" x14ac:dyDescent="0.2">
      <c r="A39" s="6" t="s">
        <v>44</v>
      </c>
    </row>
    <row r="40" spans="1:17" x14ac:dyDescent="0.2">
      <c r="A40" s="6" t="s">
        <v>45</v>
      </c>
      <c r="Q40" s="6" t="s">
        <v>49</v>
      </c>
    </row>
    <row r="41" spans="1:17" x14ac:dyDescent="0.2">
      <c r="A41" s="6" t="s">
        <v>46</v>
      </c>
      <c r="Q41" s="6" t="s">
        <v>49</v>
      </c>
    </row>
    <row r="42" spans="1:17" x14ac:dyDescent="0.2">
      <c r="A42" s="6" t="s">
        <v>47</v>
      </c>
      <c r="Q42" s="6" t="s">
        <v>50</v>
      </c>
    </row>
  </sheetData>
  <pageMargins left="0.39370078740157483" right="0.39370078740157483" top="1.5354330708661419" bottom="0.94488188976377963" header="0.31496062992125984" footer="0.70866141732283472"/>
  <pageSetup paperSize="9" scale="86" orientation="landscape" r:id="rId1"/>
  <headerFooter>
    <oddFooter>&amp;L&amp;F&amp;C&amp;P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Company>UMG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Wolterbeek, J (Jeroen)</dc:creator>
  <cp:lastModifiedBy>Siebe van Aalderen</cp:lastModifiedBy>
  <cp:lastPrinted>2024-06-25T06:03:50Z</cp:lastPrinted>
  <dcterms:created xsi:type="dcterms:W3CDTF">2017-09-18T11:09:10Z</dcterms:created>
  <dcterms:modified xsi:type="dcterms:W3CDTF">2024-10-16T17:14:51Z</dcterms:modified>
</cp:coreProperties>
</file>