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Stadsschouwburg Utrecht/4. NvI/NvI 2/"/>
    </mc:Choice>
  </mc:AlternateContent>
  <xr:revisionPtr revIDLastSave="199" documentId="8_{EC3BB68D-C948-4833-BFE5-A993FDD241A5}" xr6:coauthVersionLast="47" xr6:coauthVersionMax="47" xr10:uidLastSave="{92CC9213-8153-4063-914B-BB7D0B869536}"/>
  <bookViews>
    <workbookView xWindow="28680" yWindow="-120" windowWidth="29040" windowHeight="15720" tabRatio="946"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Beurtprijzen" sheetId="31" r:id="rId8"/>
    <sheet name="9-Afroepprijzen" sheetId="5" r:id="rId9"/>
    <sheet name="10-Vloeronderh. en additioneel" sheetId="39" r:id="rId10"/>
    <sheet name="11-Sanitaire voorzieningen" sheetId="42" r:id="rId11"/>
    <sheet name="12-Machinekosten" sheetId="40" r:id="rId12"/>
    <sheet name="13-Plaagdierenbestrijding" sheetId="43" r:id="rId13"/>
  </sheets>
  <externalReferences>
    <externalReference r:id="rId14"/>
    <externalReference r:id="rId15"/>
    <externalReference r:id="rId16"/>
    <externalReference r:id="rId17"/>
    <externalReference r:id="rId18"/>
    <externalReference r:id="rId19"/>
    <externalReference r:id="rId20"/>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0" hidden="1">'[2]#REF'!#REF!</definedName>
    <definedName name="_Fill" localSheetId="12" hidden="1">'[2]#REF'!#REF!</definedName>
    <definedName name="_Fill" localSheetId="1" hidden="1">'[3]#REF'!#REF!</definedName>
    <definedName name="_Fill" hidden="1">'[3]#REF'!#REF!</definedName>
    <definedName name="_filll" hidden="1">'[4]#REF'!#REF!</definedName>
    <definedName name="_xlnm._FilterDatabase" localSheetId="9" hidden="1">'10-Vloeronderh. en additioneel'!$A$12:$X$20</definedName>
    <definedName name="_xlnm._FilterDatabase" localSheetId="10" hidden="1">'11-Sanitaire voorzieningen'!$A$10:$S$18</definedName>
    <definedName name="_xlnm._FilterDatabase" localSheetId="12" hidden="1">'13-Plaagdierenbestrijding'!$A$10:$M$12</definedName>
    <definedName name="_xlnm._FilterDatabase" localSheetId="1" hidden="1">'2-Kosten per locatie'!$A$14:$J$19</definedName>
    <definedName name="_xlnm._FilterDatabase" localSheetId="3" hidden="1">'4-Basis ruimtestaat'!$B$9:$V$162</definedName>
    <definedName name="_Hlk39130726" localSheetId="0">'1-Uitgangspunten'!$A$16</definedName>
    <definedName name="_Key1" localSheetId="9" hidden="1">'[2]#REF'!#REF!</definedName>
    <definedName name="_Key1" localSheetId="10" hidden="1">'[2]#REF'!#REF!</definedName>
    <definedName name="_Key1" localSheetId="12" hidden="1">'[2]#REF'!#REF!</definedName>
    <definedName name="_Key1" localSheetId="1" hidden="1">'[3]#REF'!#REF!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per locatie'!$A$3:$AB$17</definedName>
    <definedName name="_xlnm.Print_Area" localSheetId="3">'4-Basis ruimtestaat'!$B$3:$V$162</definedName>
    <definedName name="_xlnm.Print_Area" localSheetId="4">'5-Premies en opslagen'!$A$3:$E$55</definedName>
    <definedName name="_xlnm.Print_Area" localSheetId="5">'6-Opbouw uurtarief productie'!$A$1:$R$63</definedName>
    <definedName name="_xlnm.Print_Area" localSheetId="8">'9-Afroepprijzen'!$A$3:$F$47</definedName>
    <definedName name="_xlnm.Print_Titles" localSheetId="9">'10-Vloeronderh. en additioneel'!$12:$12</definedName>
    <definedName name="_xlnm.Print_Titles" localSheetId="10">'11-Sanitaire voorzieningen'!$10:$10</definedName>
    <definedName name="_xlnm.Print_Titles" localSheetId="12">'13-Plaagdierenbestrijding'!$10:$10</definedName>
    <definedName name="_xlnm.Print_Titles" localSheetId="1">'2-Kosten per locatie'!$14:$14</definedName>
    <definedName name="_xlnm.Print_Titles" localSheetId="3">'4-Basis ruimtestaat'!$9:$9</definedName>
    <definedName name="_xlnm.Print_Titles" localSheetId="5">'6-Opbouw uurtarief productie'!$A:$C</definedName>
    <definedName name="_xlnm.Print_Titles" localSheetId="8">'9-Afroepprijzen'!$6:$10</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'[5]#REF'!#REF!</definedName>
    <definedName name="einde" localSheetId="1">'2-Kosten per locatie'!einde</definedName>
    <definedName name="einde">'2-Kosten per locatie'!einde</definedName>
    <definedName name="fghf" hidden="1">'[6]#REF'!#REF!</definedName>
    <definedName name="Gan_R" localSheetId="1">'2-Kosten per locatie'!Gan_R</definedName>
    <definedName name="Gan_R">'2-Kosten per locatie'!Gan_R</definedName>
    <definedName name="gs" hidden="1">'[5]#REF'!#REF!</definedName>
    <definedName name="han" localSheetId="9" hidden="1">'[2]#REF'!#REF!</definedName>
    <definedName name="han" localSheetId="10" hidden="1">'[2]#REF'!#REF!</definedName>
    <definedName name="han" localSheetId="12" hidden="1">'[2]#REF'!#REF!</definedName>
    <definedName name="han" localSheetId="1" hidden="1">'[3]#REF'!#REF!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'[6]#REF'!#REF!</definedName>
    <definedName name="Mutatiederdekwartaal" localSheetId="1" hidden="1">{"'ma_vr'!$A$1:$AA$42"}</definedName>
    <definedName name="Mutatiederdekwartaal" hidden="1">{"'ma_vr'!$A$1:$AA$42"}</definedName>
    <definedName name="Normen">[7]Normen!$A$3:$F$391</definedName>
    <definedName name="NvB" hidden="1">'[4]#REF'!#REF!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43" l="1"/>
  <c r="H11" i="43" s="1"/>
  <c r="E11" i="42" l="1"/>
  <c r="B8" i="43"/>
  <c r="A8" i="43"/>
  <c r="B7" i="43"/>
  <c r="A7" i="43"/>
  <c r="B6" i="43"/>
  <c r="A6" i="43"/>
  <c r="B5" i="43"/>
  <c r="A5" i="43"/>
  <c r="B4" i="43"/>
  <c r="A4" i="43"/>
  <c r="B3" i="43"/>
  <c r="A3" i="43"/>
  <c r="K21" i="37" l="1"/>
  <c r="K23" i="37" s="1"/>
  <c r="F24" i="39"/>
  <c r="D17" i="39" l="1"/>
  <c r="D16" i="39"/>
  <c r="D15" i="39" s="1"/>
  <c r="D13" i="39"/>
  <c r="D14" i="39" s="1"/>
  <c r="G104" i="31"/>
  <c r="G101" i="31"/>
  <c r="G97" i="31"/>
  <c r="G93" i="31"/>
  <c r="G91" i="31"/>
  <c r="G88" i="31"/>
  <c r="G78" i="31"/>
  <c r="G61" i="31"/>
  <c r="G29" i="31"/>
  <c r="G12" i="31"/>
  <c r="R11" i="2"/>
  <c r="R12" i="2"/>
  <c r="R13" i="2"/>
  <c r="R14" i="2"/>
  <c r="R15" i="2"/>
  <c r="R16" i="2"/>
  <c r="R17" i="2"/>
  <c r="R18" i="2"/>
  <c r="R19" i="2"/>
  <c r="R20" i="2"/>
  <c r="R21" i="2"/>
  <c r="R22" i="2"/>
  <c r="R27" i="2"/>
  <c r="R28" i="2"/>
  <c r="R29" i="2"/>
  <c r="R30" i="2"/>
  <c r="R31" i="2"/>
  <c r="R34" i="2"/>
  <c r="R40" i="2"/>
  <c r="R41" i="2"/>
  <c r="R44" i="2"/>
  <c r="R47" i="2"/>
  <c r="R51" i="2"/>
  <c r="R52" i="2"/>
  <c r="R64" i="2"/>
  <c r="R74" i="2"/>
  <c r="R75" i="2"/>
  <c r="R79" i="2"/>
  <c r="R84" i="2"/>
  <c r="R89" i="2"/>
  <c r="R94" i="2"/>
  <c r="R103" i="2"/>
  <c r="R117" i="2"/>
  <c r="R119" i="2"/>
  <c r="R138" i="2"/>
  <c r="R139" i="2"/>
  <c r="R140" i="2"/>
  <c r="O11" i="2" l="1"/>
  <c r="P11" i="2"/>
  <c r="O12" i="2"/>
  <c r="P12" i="2"/>
  <c r="N13" i="2"/>
  <c r="O13" i="2"/>
  <c r="P13" i="2"/>
  <c r="N14" i="2"/>
  <c r="O14" i="2"/>
  <c r="P14" i="2"/>
  <c r="N15" i="2"/>
  <c r="O15" i="2"/>
  <c r="P15" i="2"/>
  <c r="O16" i="2"/>
  <c r="P16" i="2"/>
  <c r="O17" i="2"/>
  <c r="P17" i="2"/>
  <c r="O18" i="2"/>
  <c r="P18" i="2"/>
  <c r="O19" i="2"/>
  <c r="P19" i="2"/>
  <c r="O20" i="2"/>
  <c r="P20" i="2"/>
  <c r="N21" i="2"/>
  <c r="O21" i="2"/>
  <c r="P21" i="2"/>
  <c r="N22" i="2"/>
  <c r="O22" i="2"/>
  <c r="P22" i="2"/>
  <c r="O27" i="2"/>
  <c r="P27" i="2"/>
  <c r="O28" i="2"/>
  <c r="P28" i="2"/>
  <c r="O29" i="2"/>
  <c r="P29" i="2"/>
  <c r="N30" i="2"/>
  <c r="O30" i="2"/>
  <c r="P30" i="2"/>
  <c r="O31" i="2"/>
  <c r="P31" i="2"/>
  <c r="O34" i="2"/>
  <c r="P34" i="2"/>
  <c r="O40" i="2"/>
  <c r="P40" i="2"/>
  <c r="O41" i="2"/>
  <c r="P41" i="2"/>
  <c r="O44" i="2"/>
  <c r="P44" i="2"/>
  <c r="O47" i="2"/>
  <c r="P47" i="2"/>
  <c r="O51" i="2"/>
  <c r="P51" i="2"/>
  <c r="O52" i="2"/>
  <c r="P52" i="2"/>
  <c r="O64" i="2"/>
  <c r="P64" i="2"/>
  <c r="O74" i="2"/>
  <c r="P74" i="2"/>
  <c r="O75" i="2"/>
  <c r="P75" i="2"/>
  <c r="N79" i="2"/>
  <c r="O79" i="2"/>
  <c r="P79" i="2"/>
  <c r="N84" i="2"/>
  <c r="O84" i="2"/>
  <c r="P84" i="2"/>
  <c r="N89" i="2"/>
  <c r="O89" i="2"/>
  <c r="P89" i="2"/>
  <c r="N94" i="2"/>
  <c r="O94" i="2"/>
  <c r="P94" i="2"/>
  <c r="O103" i="2"/>
  <c r="P103" i="2"/>
  <c r="O117" i="2"/>
  <c r="P117" i="2"/>
  <c r="O119" i="2"/>
  <c r="P119" i="2"/>
  <c r="O138" i="2"/>
  <c r="P138" i="2"/>
  <c r="O139" i="2"/>
  <c r="P139" i="2"/>
  <c r="O140" i="2"/>
  <c r="P140" i="2"/>
  <c r="P10" i="2"/>
  <c r="O10" i="2"/>
  <c r="B4" i="41"/>
  <c r="B3" i="41"/>
  <c r="F11" i="42"/>
  <c r="E12" i="42"/>
  <c r="F12" i="42" s="1"/>
  <c r="E13" i="42"/>
  <c r="F13" i="42" s="1"/>
  <c r="E14" i="42"/>
  <c r="F14" i="42" s="1"/>
  <c r="E15" i="42"/>
  <c r="F15" i="42" s="1"/>
  <c r="D18" i="42"/>
  <c r="B8" i="42"/>
  <c r="A8" i="42"/>
  <c r="B7" i="42"/>
  <c r="A7" i="42"/>
  <c r="B6" i="42"/>
  <c r="A6" i="42"/>
  <c r="B5" i="42"/>
  <c r="A5" i="42"/>
  <c r="B4" i="42"/>
  <c r="A4" i="42"/>
  <c r="B3" i="42"/>
  <c r="A3" i="42"/>
  <c r="F18" i="42" l="1"/>
  <c r="Q30" i="2"/>
  <c r="Q79" i="2"/>
  <c r="Q84" i="2"/>
  <c r="Q89" i="2"/>
  <c r="Q94" i="2"/>
  <c r="B1" i="41" l="1"/>
  <c r="B2" i="41"/>
  <c r="K52" i="38" l="1"/>
  <c r="K60" i="38" l="1"/>
  <c r="K59" i="38"/>
  <c r="K58" i="38"/>
  <c r="K57" i="38"/>
  <c r="K56" i="38"/>
  <c r="K55" i="38"/>
  <c r="K54" i="38"/>
  <c r="K53" i="38"/>
  <c r="K51" i="38"/>
  <c r="K50" i="38"/>
  <c r="E13" i="40"/>
  <c r="E14" i="40"/>
  <c r="E15" i="40"/>
  <c r="E16" i="40"/>
  <c r="E17" i="40"/>
  <c r="E12" i="40"/>
  <c r="B4" i="40"/>
  <c r="B5" i="40"/>
  <c r="B6" i="40"/>
  <c r="B7" i="40"/>
  <c r="B2" i="40"/>
  <c r="A3" i="40"/>
  <c r="A4" i="40"/>
  <c r="A5" i="40"/>
  <c r="A6" i="40"/>
  <c r="A7" i="40"/>
  <c r="A2" i="40"/>
  <c r="P19" i="40" l="1"/>
  <c r="L17" i="40"/>
  <c r="K17" i="40"/>
  <c r="J17" i="40"/>
  <c r="I17" i="40"/>
  <c r="F17" i="40"/>
  <c r="L16" i="40"/>
  <c r="K16" i="40"/>
  <c r="J16" i="40"/>
  <c r="I16" i="40"/>
  <c r="F16" i="40"/>
  <c r="L15" i="40"/>
  <c r="K15" i="40"/>
  <c r="J15" i="40"/>
  <c r="F15" i="40"/>
  <c r="I15" i="40" s="1"/>
  <c r="L14" i="40"/>
  <c r="K14" i="40"/>
  <c r="J14" i="40"/>
  <c r="F14" i="40"/>
  <c r="I14" i="40" s="1"/>
  <c r="L13" i="40"/>
  <c r="K13" i="40"/>
  <c r="J13" i="40"/>
  <c r="F13" i="40"/>
  <c r="I13" i="40" s="1"/>
  <c r="L12" i="40"/>
  <c r="K12" i="40"/>
  <c r="J12" i="40"/>
  <c r="F12" i="40"/>
  <c r="I12" i="40" s="1"/>
  <c r="B3" i="40"/>
  <c r="N13" i="40" l="1"/>
  <c r="Q13" i="40" s="1"/>
  <c r="N16" i="40"/>
  <c r="Q16" i="40" s="1"/>
  <c r="N14" i="40"/>
  <c r="Q14" i="40" s="1"/>
  <c r="N15" i="40"/>
  <c r="Q15" i="40" s="1"/>
  <c r="N17" i="40"/>
  <c r="Q17" i="40" s="1"/>
  <c r="N12" i="40"/>
  <c r="Q12" i="40" s="1"/>
  <c r="Q19" i="40" l="1"/>
  <c r="J22" i="37" s="1"/>
  <c r="L22" i="37" s="1"/>
  <c r="B5" i="39"/>
  <c r="B6" i="39"/>
  <c r="B7" i="39"/>
  <c r="B8" i="39"/>
  <c r="B4" i="39"/>
  <c r="B3" i="39"/>
  <c r="A4" i="39"/>
  <c r="A5" i="39"/>
  <c r="A6" i="39"/>
  <c r="A7" i="39"/>
  <c r="A8" i="39"/>
  <c r="A3" i="39"/>
  <c r="E16" i="39"/>
  <c r="F16" i="39" s="1"/>
  <c r="H16" i="39" s="1"/>
  <c r="E17" i="39"/>
  <c r="F17" i="39" s="1"/>
  <c r="H17" i="39" s="1"/>
  <c r="E15" i="39"/>
  <c r="F15" i="39" s="1"/>
  <c r="H15" i="39" s="1"/>
  <c r="E14" i="39"/>
  <c r="F14" i="39" s="1"/>
  <c r="H14" i="39" s="1"/>
  <c r="E13" i="39"/>
  <c r="F13" i="39" s="1"/>
  <c r="H13" i="39" s="1"/>
  <c r="D20" i="39"/>
  <c r="D26" i="39" s="1"/>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J11" i="2"/>
  <c r="V11" i="2" s="1"/>
  <c r="J12" i="2"/>
  <c r="V12" i="2" s="1"/>
  <c r="J13" i="2"/>
  <c r="V13" i="2" s="1"/>
  <c r="J14" i="2"/>
  <c r="V14" i="2" s="1"/>
  <c r="J15" i="2"/>
  <c r="V15" i="2" s="1"/>
  <c r="J16" i="2"/>
  <c r="V16" i="2" s="1"/>
  <c r="J17" i="2"/>
  <c r="V17" i="2" s="1"/>
  <c r="J18" i="2"/>
  <c r="V18" i="2" s="1"/>
  <c r="J19" i="2"/>
  <c r="V19" i="2" s="1"/>
  <c r="J20" i="2"/>
  <c r="V20" i="2" s="1"/>
  <c r="J21" i="2"/>
  <c r="V21" i="2" s="1"/>
  <c r="J22" i="2"/>
  <c r="V22" i="2" s="1"/>
  <c r="J23" i="2"/>
  <c r="V23" i="2" s="1"/>
  <c r="J24" i="2"/>
  <c r="V24" i="2" s="1"/>
  <c r="J25" i="2"/>
  <c r="V25" i="2" s="1"/>
  <c r="J26" i="2"/>
  <c r="V26" i="2" s="1"/>
  <c r="J10" i="2"/>
  <c r="V10" i="2" s="1"/>
  <c r="B6" i="28"/>
  <c r="B5" i="28"/>
  <c r="B3" i="28"/>
  <c r="A4" i="28"/>
  <c r="A5" i="28"/>
  <c r="A6" i="28"/>
  <c r="A3" i="28"/>
  <c r="B7" i="2"/>
  <c r="B6" i="2"/>
  <c r="B5" i="2"/>
  <c r="B4" i="2"/>
  <c r="B3" i="2"/>
  <c r="C7" i="2"/>
  <c r="C6" i="2"/>
  <c r="C5" i="2"/>
  <c r="C3" i="2"/>
  <c r="K54" i="18"/>
  <c r="K55" i="18"/>
  <c r="K56" i="18"/>
  <c r="K57" i="18"/>
  <c r="K58" i="18"/>
  <c r="K59" i="18"/>
  <c r="K60" i="18"/>
  <c r="K53" i="18"/>
  <c r="K51" i="18"/>
  <c r="K50" i="18"/>
  <c r="J27" i="2"/>
  <c r="V27" i="2" s="1"/>
  <c r="J28" i="2"/>
  <c r="V28" i="2" s="1"/>
  <c r="J29" i="2"/>
  <c r="V29" i="2" s="1"/>
  <c r="J30" i="2"/>
  <c r="V30" i="2" s="1"/>
  <c r="J31" i="2"/>
  <c r="V31" i="2" s="1"/>
  <c r="J32" i="2"/>
  <c r="V32" i="2" s="1"/>
  <c r="J33" i="2"/>
  <c r="V33" i="2" s="1"/>
  <c r="J34" i="2"/>
  <c r="V34" i="2" s="1"/>
  <c r="J35" i="2"/>
  <c r="V35" i="2" s="1"/>
  <c r="J36" i="2"/>
  <c r="V36" i="2" s="1"/>
  <c r="J37" i="2"/>
  <c r="V37" i="2" s="1"/>
  <c r="J38" i="2"/>
  <c r="V38" i="2" s="1"/>
  <c r="J39" i="2"/>
  <c r="V39" i="2" s="1"/>
  <c r="J40" i="2"/>
  <c r="V40" i="2" s="1"/>
  <c r="J41" i="2"/>
  <c r="V41" i="2" s="1"/>
  <c r="J42" i="2"/>
  <c r="V42" i="2" s="1"/>
  <c r="J43" i="2"/>
  <c r="V43" i="2" s="1"/>
  <c r="J44" i="2"/>
  <c r="V44" i="2" s="1"/>
  <c r="J45" i="2"/>
  <c r="V45" i="2" s="1"/>
  <c r="J46" i="2"/>
  <c r="V46" i="2" s="1"/>
  <c r="J47" i="2"/>
  <c r="V47" i="2" s="1"/>
  <c r="J48" i="2"/>
  <c r="V48" i="2" s="1"/>
  <c r="J49" i="2"/>
  <c r="V49" i="2" s="1"/>
  <c r="J50" i="2"/>
  <c r="V50" i="2" s="1"/>
  <c r="J51" i="2"/>
  <c r="V51" i="2" s="1"/>
  <c r="J52" i="2"/>
  <c r="V52" i="2" s="1"/>
  <c r="J53" i="2"/>
  <c r="V53" i="2" s="1"/>
  <c r="J54" i="2"/>
  <c r="V54" i="2" s="1"/>
  <c r="J55" i="2"/>
  <c r="V55" i="2" s="1"/>
  <c r="J56" i="2"/>
  <c r="V56" i="2" s="1"/>
  <c r="J57" i="2"/>
  <c r="V57" i="2" s="1"/>
  <c r="J58" i="2"/>
  <c r="V58" i="2" s="1"/>
  <c r="J59" i="2"/>
  <c r="V59" i="2" s="1"/>
  <c r="J60" i="2"/>
  <c r="V60" i="2" s="1"/>
  <c r="J61" i="2"/>
  <c r="V61" i="2" s="1"/>
  <c r="J62" i="2"/>
  <c r="V62" i="2" s="1"/>
  <c r="J63" i="2"/>
  <c r="V63" i="2" s="1"/>
  <c r="J64" i="2"/>
  <c r="V64" i="2" s="1"/>
  <c r="J65" i="2"/>
  <c r="V65" i="2" s="1"/>
  <c r="J66" i="2"/>
  <c r="V66" i="2" s="1"/>
  <c r="J67" i="2"/>
  <c r="V67" i="2" s="1"/>
  <c r="J68" i="2"/>
  <c r="V68" i="2" s="1"/>
  <c r="J69" i="2"/>
  <c r="V69" i="2" s="1"/>
  <c r="J70" i="2"/>
  <c r="V70" i="2" s="1"/>
  <c r="J71" i="2"/>
  <c r="V71" i="2" s="1"/>
  <c r="J72" i="2"/>
  <c r="V72" i="2" s="1"/>
  <c r="J73" i="2"/>
  <c r="V73" i="2" s="1"/>
  <c r="J74" i="2"/>
  <c r="V74" i="2" s="1"/>
  <c r="J75" i="2"/>
  <c r="V75" i="2" s="1"/>
  <c r="J76" i="2"/>
  <c r="V76" i="2" s="1"/>
  <c r="J77" i="2"/>
  <c r="V77" i="2" s="1"/>
  <c r="J78" i="2"/>
  <c r="V78" i="2" s="1"/>
  <c r="J79" i="2"/>
  <c r="V79" i="2" s="1"/>
  <c r="J80" i="2"/>
  <c r="V80" i="2" s="1"/>
  <c r="J81" i="2"/>
  <c r="V81" i="2" s="1"/>
  <c r="J82" i="2"/>
  <c r="V82" i="2" s="1"/>
  <c r="J83" i="2"/>
  <c r="V83" i="2" s="1"/>
  <c r="J84" i="2"/>
  <c r="V84" i="2" s="1"/>
  <c r="J85" i="2"/>
  <c r="V85" i="2" s="1"/>
  <c r="J86" i="2"/>
  <c r="V86" i="2" s="1"/>
  <c r="J87" i="2"/>
  <c r="V87" i="2" s="1"/>
  <c r="J88" i="2"/>
  <c r="V88" i="2" s="1"/>
  <c r="J89" i="2"/>
  <c r="V89" i="2" s="1"/>
  <c r="J90" i="2"/>
  <c r="V90" i="2" s="1"/>
  <c r="J91" i="2"/>
  <c r="V91" i="2" s="1"/>
  <c r="J92" i="2"/>
  <c r="V92" i="2" s="1"/>
  <c r="J93" i="2"/>
  <c r="V93" i="2" s="1"/>
  <c r="J94" i="2"/>
  <c r="V94" i="2" s="1"/>
  <c r="J95" i="2"/>
  <c r="V95" i="2" s="1"/>
  <c r="J96" i="2"/>
  <c r="V96" i="2" s="1"/>
  <c r="J97" i="2"/>
  <c r="V97" i="2" s="1"/>
  <c r="J98" i="2"/>
  <c r="V98" i="2" s="1"/>
  <c r="J99" i="2"/>
  <c r="V99" i="2" s="1"/>
  <c r="J100" i="2"/>
  <c r="V100" i="2" s="1"/>
  <c r="J101" i="2"/>
  <c r="V101" i="2" s="1"/>
  <c r="J102" i="2"/>
  <c r="V102" i="2" s="1"/>
  <c r="J103" i="2"/>
  <c r="V103" i="2" s="1"/>
  <c r="J104" i="2"/>
  <c r="V104" i="2" s="1"/>
  <c r="J105" i="2"/>
  <c r="V105" i="2" s="1"/>
  <c r="J106" i="2"/>
  <c r="V106" i="2" s="1"/>
  <c r="J107" i="2"/>
  <c r="V107" i="2" s="1"/>
  <c r="J108" i="2"/>
  <c r="V108" i="2" s="1"/>
  <c r="J109" i="2"/>
  <c r="V109" i="2" s="1"/>
  <c r="J110" i="2"/>
  <c r="V110" i="2" s="1"/>
  <c r="J111" i="2"/>
  <c r="V111" i="2" s="1"/>
  <c r="J112" i="2"/>
  <c r="V112" i="2" s="1"/>
  <c r="J113" i="2"/>
  <c r="V113" i="2" s="1"/>
  <c r="J114" i="2"/>
  <c r="V114" i="2" s="1"/>
  <c r="J115" i="2"/>
  <c r="V115" i="2" s="1"/>
  <c r="J116" i="2"/>
  <c r="V116" i="2" s="1"/>
  <c r="J117" i="2"/>
  <c r="V117" i="2" s="1"/>
  <c r="J118" i="2"/>
  <c r="V118" i="2" s="1"/>
  <c r="J119" i="2"/>
  <c r="V119" i="2" s="1"/>
  <c r="J120" i="2"/>
  <c r="V120" i="2" s="1"/>
  <c r="J121" i="2"/>
  <c r="V121" i="2" s="1"/>
  <c r="J122" i="2"/>
  <c r="V122" i="2" s="1"/>
  <c r="J123" i="2"/>
  <c r="V123" i="2" s="1"/>
  <c r="J124" i="2"/>
  <c r="V124" i="2" s="1"/>
  <c r="J125" i="2"/>
  <c r="V125" i="2" s="1"/>
  <c r="J126" i="2"/>
  <c r="V126" i="2" s="1"/>
  <c r="J127" i="2"/>
  <c r="V127" i="2" s="1"/>
  <c r="J128" i="2"/>
  <c r="V128" i="2" s="1"/>
  <c r="J129" i="2"/>
  <c r="V129" i="2" s="1"/>
  <c r="J130" i="2"/>
  <c r="V130" i="2" s="1"/>
  <c r="J131" i="2"/>
  <c r="V131" i="2" s="1"/>
  <c r="J132" i="2"/>
  <c r="V132" i="2" s="1"/>
  <c r="J133" i="2"/>
  <c r="V133" i="2" s="1"/>
  <c r="J134" i="2"/>
  <c r="V134" i="2" s="1"/>
  <c r="J135" i="2"/>
  <c r="V135" i="2" s="1"/>
  <c r="J136" i="2"/>
  <c r="V136" i="2" s="1"/>
  <c r="J137" i="2"/>
  <c r="V137" i="2" s="1"/>
  <c r="J138" i="2"/>
  <c r="V138" i="2" s="1"/>
  <c r="J139" i="2"/>
  <c r="V139" i="2" s="1"/>
  <c r="J140" i="2"/>
  <c r="V140" i="2" s="1"/>
  <c r="J141" i="2"/>
  <c r="V141" i="2" s="1"/>
  <c r="J142" i="2"/>
  <c r="V142" i="2" s="1"/>
  <c r="J143" i="2"/>
  <c r="V143" i="2" s="1"/>
  <c r="J144" i="2"/>
  <c r="V144" i="2" s="1"/>
  <c r="J145" i="2"/>
  <c r="V145" i="2" s="1"/>
  <c r="J146" i="2"/>
  <c r="V146" i="2" s="1"/>
  <c r="J147" i="2"/>
  <c r="V147" i="2" s="1"/>
  <c r="J148" i="2"/>
  <c r="V148" i="2" s="1"/>
  <c r="J149" i="2"/>
  <c r="V149" i="2" s="1"/>
  <c r="J150" i="2"/>
  <c r="V150" i="2" s="1"/>
  <c r="J151" i="2"/>
  <c r="V151" i="2" s="1"/>
  <c r="J152" i="2"/>
  <c r="V152" i="2" s="1"/>
  <c r="J153" i="2"/>
  <c r="V153" i="2" s="1"/>
  <c r="J154" i="2"/>
  <c r="V154" i="2" s="1"/>
  <c r="J155" i="2"/>
  <c r="V155" i="2" s="1"/>
  <c r="J156" i="2"/>
  <c r="V156" i="2" s="1"/>
  <c r="J157" i="2"/>
  <c r="V157" i="2" s="1"/>
  <c r="J158" i="2"/>
  <c r="V158" i="2" s="1"/>
  <c r="J159" i="2"/>
  <c r="V159" i="2" s="1"/>
  <c r="J160" i="2"/>
  <c r="V160" i="2" s="1"/>
  <c r="J161" i="2"/>
  <c r="V161" i="2" s="1"/>
  <c r="J162" i="2"/>
  <c r="V162" i="2" s="1"/>
  <c r="S15" i="2" l="1"/>
  <c r="S23" i="2"/>
  <c r="S31" i="2"/>
  <c r="S39" i="2"/>
  <c r="S47" i="2"/>
  <c r="S55" i="2"/>
  <c r="S63" i="2"/>
  <c r="S71" i="2"/>
  <c r="S79" i="2"/>
  <c r="S87" i="2"/>
  <c r="S95" i="2"/>
  <c r="S103" i="2"/>
  <c r="S111" i="2"/>
  <c r="S119" i="2"/>
  <c r="S127" i="2"/>
  <c r="S135" i="2"/>
  <c r="S143" i="2"/>
  <c r="S151" i="2"/>
  <c r="S159" i="2"/>
  <c r="S33" i="2"/>
  <c r="S41" i="2"/>
  <c r="S65" i="2"/>
  <c r="S81" i="2"/>
  <c r="S105" i="2"/>
  <c r="S121" i="2"/>
  <c r="S153" i="2"/>
  <c r="S37" i="2"/>
  <c r="S53" i="2"/>
  <c r="S85" i="2"/>
  <c r="S117" i="2"/>
  <c r="S157" i="2"/>
  <c r="S16" i="2"/>
  <c r="S24" i="2"/>
  <c r="S32" i="2"/>
  <c r="S40" i="2"/>
  <c r="S48" i="2"/>
  <c r="S56" i="2"/>
  <c r="S64" i="2"/>
  <c r="S72" i="2"/>
  <c r="S80" i="2"/>
  <c r="S88" i="2"/>
  <c r="S96" i="2"/>
  <c r="S104" i="2"/>
  <c r="S112" i="2"/>
  <c r="S120" i="2"/>
  <c r="S128" i="2"/>
  <c r="S136" i="2"/>
  <c r="S144" i="2"/>
  <c r="S152" i="2"/>
  <c r="S160" i="2"/>
  <c r="S25" i="2"/>
  <c r="S49" i="2"/>
  <c r="S57" i="2"/>
  <c r="S73" i="2"/>
  <c r="S97" i="2"/>
  <c r="S113" i="2"/>
  <c r="S137" i="2"/>
  <c r="S145" i="2"/>
  <c r="S29" i="2"/>
  <c r="S69" i="2"/>
  <c r="S109" i="2"/>
  <c r="S141" i="2"/>
  <c r="S17" i="2"/>
  <c r="S18" i="2"/>
  <c r="S26" i="2"/>
  <c r="S34" i="2"/>
  <c r="S42" i="2"/>
  <c r="S50" i="2"/>
  <c r="S58" i="2"/>
  <c r="S66" i="2"/>
  <c r="S74" i="2"/>
  <c r="S82" i="2"/>
  <c r="S90" i="2"/>
  <c r="S98" i="2"/>
  <c r="S106" i="2"/>
  <c r="S114" i="2"/>
  <c r="S122" i="2"/>
  <c r="S130" i="2"/>
  <c r="S138" i="2"/>
  <c r="S146" i="2"/>
  <c r="S154" i="2"/>
  <c r="S162" i="2"/>
  <c r="S20" i="2"/>
  <c r="S44" i="2"/>
  <c r="S60" i="2"/>
  <c r="S68" i="2"/>
  <c r="S84" i="2"/>
  <c r="S100" i="2"/>
  <c r="S124" i="2"/>
  <c r="S140" i="2"/>
  <c r="S148" i="2"/>
  <c r="S125" i="2"/>
  <c r="S11" i="2"/>
  <c r="S19" i="2"/>
  <c r="S27" i="2"/>
  <c r="S35" i="2"/>
  <c r="S43" i="2"/>
  <c r="S51" i="2"/>
  <c r="S59" i="2"/>
  <c r="S67" i="2"/>
  <c r="S75" i="2"/>
  <c r="S83" i="2"/>
  <c r="S91" i="2"/>
  <c r="S99" i="2"/>
  <c r="S107" i="2"/>
  <c r="S115" i="2"/>
  <c r="S123" i="2"/>
  <c r="S131" i="2"/>
  <c r="S139" i="2"/>
  <c r="S147" i="2"/>
  <c r="S155" i="2"/>
  <c r="S10" i="2"/>
  <c r="S28" i="2"/>
  <c r="S36" i="2"/>
  <c r="S52" i="2"/>
  <c r="S76" i="2"/>
  <c r="S92" i="2"/>
  <c r="S108" i="2"/>
  <c r="S116" i="2"/>
  <c r="S132" i="2"/>
  <c r="S156" i="2"/>
  <c r="S45" i="2"/>
  <c r="S77" i="2"/>
  <c r="S101" i="2"/>
  <c r="S149" i="2"/>
  <c r="S12" i="2"/>
  <c r="S13" i="2"/>
  <c r="S14" i="2"/>
  <c r="S22" i="2"/>
  <c r="S30" i="2"/>
  <c r="S38" i="2"/>
  <c r="S46" i="2"/>
  <c r="S54" i="2"/>
  <c r="S62" i="2"/>
  <c r="S70" i="2"/>
  <c r="S78" i="2"/>
  <c r="S86" i="2"/>
  <c r="S94" i="2"/>
  <c r="S102" i="2"/>
  <c r="S110" i="2"/>
  <c r="S118" i="2"/>
  <c r="S126" i="2"/>
  <c r="S134" i="2"/>
  <c r="S142" i="2"/>
  <c r="S150" i="2"/>
  <c r="S158" i="2"/>
  <c r="S89" i="2"/>
  <c r="S129" i="2"/>
  <c r="S161" i="2"/>
  <c r="S21" i="2"/>
  <c r="S61" i="2"/>
  <c r="S93" i="2"/>
  <c r="S133" i="2"/>
  <c r="Q10" i="2"/>
  <c r="N10" i="2" s="1"/>
  <c r="Q125" i="2"/>
  <c r="Q58" i="2"/>
  <c r="Q130" i="2"/>
  <c r="Q162" i="2"/>
  <c r="Q35" i="2"/>
  <c r="Q51" i="2"/>
  <c r="N51" i="2" s="1"/>
  <c r="Q59" i="2"/>
  <c r="Q83" i="2"/>
  <c r="Q99" i="2"/>
  <c r="Q115" i="2"/>
  <c r="Q131" i="2"/>
  <c r="Q36" i="2"/>
  <c r="Q76" i="2"/>
  <c r="Q100" i="2"/>
  <c r="Q116" i="2"/>
  <c r="Q75" i="2"/>
  <c r="N75" i="2" s="1"/>
  <c r="Q28" i="2"/>
  <c r="N28" i="2" s="1"/>
  <c r="Q156" i="2"/>
  <c r="Q29" i="2"/>
  <c r="N29" i="2" s="1"/>
  <c r="Q37" i="2"/>
  <c r="Q45" i="2"/>
  <c r="Q53" i="2"/>
  <c r="Q61" i="2"/>
  <c r="Q69" i="2"/>
  <c r="Q77" i="2"/>
  <c r="Q85" i="2"/>
  <c r="Q93" i="2"/>
  <c r="Q101" i="2"/>
  <c r="Q109" i="2"/>
  <c r="Q117" i="2"/>
  <c r="N117" i="2" s="1"/>
  <c r="Q133" i="2"/>
  <c r="Q141" i="2"/>
  <c r="Q149" i="2"/>
  <c r="Q157" i="2"/>
  <c r="Q143" i="2"/>
  <c r="Q48" i="2"/>
  <c r="Q96" i="2"/>
  <c r="Q120" i="2"/>
  <c r="Q144" i="2"/>
  <c r="Q68" i="2"/>
  <c r="Q140" i="2"/>
  <c r="N140" i="2" s="1"/>
  <c r="Q38" i="2"/>
  <c r="Q46" i="2"/>
  <c r="Q54" i="2"/>
  <c r="Q62" i="2"/>
  <c r="Q70" i="2"/>
  <c r="Q78" i="2"/>
  <c r="Q86" i="2"/>
  <c r="Q102" i="2"/>
  <c r="Q110" i="2"/>
  <c r="Q118" i="2"/>
  <c r="Q126" i="2"/>
  <c r="Q134" i="2"/>
  <c r="Q142" i="2"/>
  <c r="Q150" i="2"/>
  <c r="Q158" i="2"/>
  <c r="Q31" i="2"/>
  <c r="N31" i="2" s="1"/>
  <c r="Q39" i="2"/>
  <c r="Q47" i="2"/>
  <c r="N47" i="2" s="1"/>
  <c r="Q63" i="2"/>
  <c r="Q71" i="2"/>
  <c r="Q87" i="2"/>
  <c r="Q95" i="2"/>
  <c r="Q103" i="2"/>
  <c r="N103" i="2" s="1"/>
  <c r="Q111" i="2"/>
  <c r="Q119" i="2"/>
  <c r="N119" i="2" s="1"/>
  <c r="Q135" i="2"/>
  <c r="Q151" i="2"/>
  <c r="Q159" i="2"/>
  <c r="Q40" i="2"/>
  <c r="N40" i="2" s="1"/>
  <c r="Q64" i="2"/>
  <c r="N64" i="2" s="1"/>
  <c r="Q80" i="2"/>
  <c r="Q104" i="2"/>
  <c r="Q128" i="2"/>
  <c r="Q152" i="2"/>
  <c r="Q155" i="2"/>
  <c r="Q52" i="2"/>
  <c r="N52" i="2" s="1"/>
  <c r="Q92" i="2"/>
  <c r="Q132" i="2"/>
  <c r="Q55" i="2"/>
  <c r="Q127" i="2"/>
  <c r="Q32" i="2"/>
  <c r="Q56" i="2"/>
  <c r="Q72" i="2"/>
  <c r="Q88" i="2"/>
  <c r="Q112" i="2"/>
  <c r="Q136" i="2"/>
  <c r="Q160" i="2"/>
  <c r="Q139" i="2"/>
  <c r="N139" i="2" s="1"/>
  <c r="Q44" i="2"/>
  <c r="N44" i="2" s="1"/>
  <c r="Q148" i="2"/>
  <c r="Q33" i="2"/>
  <c r="Q41" i="2"/>
  <c r="N41" i="2" s="1"/>
  <c r="Q49" i="2"/>
  <c r="Q57" i="2"/>
  <c r="Q65" i="2"/>
  <c r="Q73" i="2"/>
  <c r="Q81" i="2"/>
  <c r="Q97" i="2"/>
  <c r="Q105" i="2"/>
  <c r="Q113" i="2"/>
  <c r="Q121" i="2"/>
  <c r="Q129" i="2"/>
  <c r="Q137" i="2"/>
  <c r="Q145" i="2"/>
  <c r="Q153" i="2"/>
  <c r="Q161" i="2"/>
  <c r="Q34" i="2"/>
  <c r="N34" i="2" s="1"/>
  <c r="Q42" i="2"/>
  <c r="Q50" i="2"/>
  <c r="Q66" i="2"/>
  <c r="Q74" i="2"/>
  <c r="N74" i="2" s="1"/>
  <c r="Q82" i="2"/>
  <c r="Q90" i="2"/>
  <c r="Q98" i="2"/>
  <c r="Q106" i="2"/>
  <c r="Q114" i="2"/>
  <c r="Q122" i="2"/>
  <c r="Q138" i="2"/>
  <c r="N138" i="2" s="1"/>
  <c r="Q146" i="2"/>
  <c r="Q154" i="2"/>
  <c r="Q27" i="2"/>
  <c r="N27" i="2" s="1"/>
  <c r="Q43" i="2"/>
  <c r="Q67" i="2"/>
  <c r="Q91" i="2"/>
  <c r="Q107" i="2"/>
  <c r="Q123" i="2"/>
  <c r="Q147" i="2"/>
  <c r="Q60" i="2"/>
  <c r="Q108" i="2"/>
  <c r="Q124" i="2"/>
  <c r="G16" i="37"/>
  <c r="H16" i="37"/>
  <c r="I16" i="37"/>
  <c r="Q11" i="2"/>
  <c r="N11" i="2" s="1"/>
  <c r="Q19" i="2"/>
  <c r="N19" i="2" s="1"/>
  <c r="Q12" i="2"/>
  <c r="N12" i="2" s="1"/>
  <c r="Q20" i="2"/>
  <c r="N20" i="2" s="1"/>
  <c r="Q13" i="2"/>
  <c r="Q21" i="2"/>
  <c r="Q14" i="2"/>
  <c r="Q22" i="2"/>
  <c r="Q15" i="2"/>
  <c r="Q23" i="2"/>
  <c r="Q16" i="2"/>
  <c r="N16" i="2" s="1"/>
  <c r="Q24" i="2"/>
  <c r="Q17" i="2"/>
  <c r="N17" i="2" s="1"/>
  <c r="Q25" i="2"/>
  <c r="Q18" i="2"/>
  <c r="N18" i="2" s="1"/>
  <c r="Q26" i="2"/>
  <c r="F16" i="37"/>
  <c r="D16" i="37"/>
  <c r="E16" i="37"/>
  <c r="B16" i="37"/>
  <c r="H20" i="39"/>
  <c r="E15" i="37"/>
  <c r="F15" i="37"/>
  <c r="D15" i="37"/>
  <c r="J35" i="18"/>
  <c r="N34" i="18"/>
  <c r="N35" i="18"/>
  <c r="I35" i="18"/>
  <c r="N39" i="18"/>
  <c r="M39" i="18"/>
  <c r="L39" i="18"/>
  <c r="K39" i="18"/>
  <c r="J39" i="18"/>
  <c r="I39" i="18"/>
  <c r="N38" i="18"/>
  <c r="M38" i="18"/>
  <c r="L38" i="18"/>
  <c r="K38" i="18"/>
  <c r="J38" i="18"/>
  <c r="I38" i="18"/>
  <c r="N37" i="18"/>
  <c r="M37" i="18"/>
  <c r="L37" i="18"/>
  <c r="K37" i="18"/>
  <c r="J37" i="18"/>
  <c r="I37" i="18"/>
  <c r="N36" i="18"/>
  <c r="M36" i="18"/>
  <c r="L36" i="18"/>
  <c r="K36" i="18"/>
  <c r="J36" i="18"/>
  <c r="I36" i="18"/>
  <c r="M35" i="18"/>
  <c r="L35" i="18"/>
  <c r="K35" i="18"/>
  <c r="M34" i="18"/>
  <c r="L34" i="18"/>
  <c r="K34" i="18"/>
  <c r="J34" i="18"/>
  <c r="I34" i="18"/>
  <c r="N123" i="2" l="1"/>
  <c r="N136" i="2"/>
  <c r="N144" i="2"/>
  <c r="N107" i="2"/>
  <c r="N122" i="2"/>
  <c r="N50" i="2"/>
  <c r="N121" i="2"/>
  <c r="N49" i="2"/>
  <c r="N112" i="2"/>
  <c r="N92" i="2"/>
  <c r="N87" i="2"/>
  <c r="N142" i="2"/>
  <c r="N70" i="2"/>
  <c r="N120" i="2"/>
  <c r="N53" i="2"/>
  <c r="N100" i="2"/>
  <c r="N26" i="2"/>
  <c r="N129" i="2"/>
  <c r="N61" i="2"/>
  <c r="N25" i="2"/>
  <c r="N91" i="2"/>
  <c r="N114" i="2"/>
  <c r="N42" i="2"/>
  <c r="N113" i="2"/>
  <c r="N88" i="2"/>
  <c r="N159" i="2"/>
  <c r="N71" i="2"/>
  <c r="N134" i="2"/>
  <c r="N62" i="2"/>
  <c r="N96" i="2"/>
  <c r="N109" i="2"/>
  <c r="N45" i="2"/>
  <c r="N76" i="2"/>
  <c r="N35" i="2"/>
  <c r="N57" i="2"/>
  <c r="N116" i="2"/>
  <c r="N67" i="2"/>
  <c r="N106" i="2"/>
  <c r="N105" i="2"/>
  <c r="N33" i="2"/>
  <c r="N72" i="2"/>
  <c r="N155" i="2"/>
  <c r="N151" i="2"/>
  <c r="N63" i="2"/>
  <c r="N126" i="2"/>
  <c r="N54" i="2"/>
  <c r="N48" i="2"/>
  <c r="N101" i="2"/>
  <c r="N37" i="2"/>
  <c r="N36" i="2"/>
  <c r="N162" i="2"/>
  <c r="N95" i="2"/>
  <c r="N59" i="2"/>
  <c r="N24" i="2"/>
  <c r="N124" i="2"/>
  <c r="N43" i="2"/>
  <c r="N98" i="2"/>
  <c r="N161" i="2"/>
  <c r="N97" i="2"/>
  <c r="N148" i="2"/>
  <c r="N56" i="2"/>
  <c r="N152" i="2"/>
  <c r="N135" i="2"/>
  <c r="N118" i="2"/>
  <c r="N46" i="2"/>
  <c r="N143" i="2"/>
  <c r="N93" i="2"/>
  <c r="N131" i="2"/>
  <c r="N130" i="2"/>
  <c r="N66" i="2"/>
  <c r="N78" i="2"/>
  <c r="N108" i="2"/>
  <c r="N90" i="2"/>
  <c r="N153" i="2"/>
  <c r="N81" i="2"/>
  <c r="N32" i="2"/>
  <c r="N128" i="2"/>
  <c r="N39" i="2"/>
  <c r="N110" i="2"/>
  <c r="N38" i="2"/>
  <c r="N157" i="2"/>
  <c r="N85" i="2"/>
  <c r="N156" i="2"/>
  <c r="N115" i="2"/>
  <c r="N58" i="2"/>
  <c r="N133" i="2"/>
  <c r="N23" i="2"/>
  <c r="N60" i="2"/>
  <c r="N154" i="2"/>
  <c r="N82" i="2"/>
  <c r="N145" i="2"/>
  <c r="N73" i="2"/>
  <c r="N127" i="2"/>
  <c r="N104" i="2"/>
  <c r="N111" i="2"/>
  <c r="N102" i="2"/>
  <c r="N149" i="2"/>
  <c r="N77" i="2"/>
  <c r="N99" i="2"/>
  <c r="N125" i="2"/>
  <c r="N132" i="2"/>
  <c r="N150" i="2"/>
  <c r="N147" i="2"/>
  <c r="N146" i="2"/>
  <c r="N137" i="2"/>
  <c r="N65" i="2"/>
  <c r="N160" i="2"/>
  <c r="N55" i="2"/>
  <c r="N80" i="2"/>
  <c r="N158" i="2"/>
  <c r="N86" i="2"/>
  <c r="N68" i="2"/>
  <c r="N141" i="2"/>
  <c r="N69" i="2"/>
  <c r="N83" i="2"/>
  <c r="J16" i="37"/>
  <c r="K16" i="37"/>
  <c r="L16" i="37"/>
  <c r="I30" i="38"/>
  <c r="I27" i="38"/>
  <c r="J27" i="38"/>
  <c r="K27" i="38"/>
  <c r="L27" i="38"/>
  <c r="M27" i="38"/>
  <c r="N27" i="38"/>
  <c r="I28" i="38"/>
  <c r="J28" i="38"/>
  <c r="K28" i="38"/>
  <c r="L28" i="38"/>
  <c r="M28" i="38"/>
  <c r="N28" i="38"/>
  <c r="I29" i="38"/>
  <c r="J29" i="38"/>
  <c r="K29" i="38"/>
  <c r="L29" i="38"/>
  <c r="M29" i="38"/>
  <c r="N29" i="38"/>
  <c r="G15" i="37" l="1"/>
  <c r="A22" i="37" l="1"/>
  <c r="A21" i="37"/>
  <c r="C16" i="17" l="1"/>
  <c r="N33" i="18" l="1"/>
  <c r="M33" i="18"/>
  <c r="L33" i="18"/>
  <c r="K33" i="18"/>
  <c r="J33" i="18"/>
  <c r="I33" i="18"/>
  <c r="N30" i="38"/>
  <c r="M30" i="38"/>
  <c r="L30" i="38"/>
  <c r="K30" i="38"/>
  <c r="J30" i="38"/>
  <c r="J31" i="38" l="1"/>
  <c r="I31" i="38"/>
  <c r="M31" i="38"/>
  <c r="L31" i="38"/>
  <c r="I40" i="18"/>
  <c r="N40" i="18"/>
  <c r="M40" i="18"/>
  <c r="G22" i="28"/>
  <c r="G11" i="28"/>
  <c r="G12" i="28"/>
  <c r="G13" i="28"/>
  <c r="G14" i="28"/>
  <c r="G15" i="28"/>
  <c r="G16" i="28"/>
  <c r="G17" i="28"/>
  <c r="G18" i="28"/>
  <c r="G19" i="28"/>
  <c r="G20" i="28"/>
  <c r="G21" i="28"/>
  <c r="G10" i="28"/>
  <c r="N23" i="38"/>
  <c r="M23" i="38"/>
  <c r="L23" i="38"/>
  <c r="K23" i="38"/>
  <c r="J23" i="38"/>
  <c r="I23" i="38"/>
  <c r="B4" i="38"/>
  <c r="R8" i="2"/>
  <c r="B4" i="37"/>
  <c r="B4" i="5"/>
  <c r="B4" i="31"/>
  <c r="N29" i="18"/>
  <c r="M29" i="18"/>
  <c r="L29" i="18"/>
  <c r="K29" i="18"/>
  <c r="J29" i="18"/>
  <c r="I29" i="18"/>
  <c r="B4" i="28"/>
  <c r="C4" i="2"/>
  <c r="B4" i="18"/>
  <c r="B4" i="17"/>
  <c r="B41" i="17"/>
  <c r="B47" i="17" s="1"/>
  <c r="B51" i="17" s="1"/>
  <c r="B52" i="17"/>
  <c r="R123" i="2" l="1"/>
  <c r="R122" i="2"/>
  <c r="R112" i="2"/>
  <c r="R70" i="2"/>
  <c r="R26" i="2"/>
  <c r="R91" i="2"/>
  <c r="R88" i="2"/>
  <c r="R62" i="2"/>
  <c r="R76" i="2"/>
  <c r="R67" i="2"/>
  <c r="R72" i="2"/>
  <c r="R126" i="2"/>
  <c r="R37" i="2"/>
  <c r="R59" i="2"/>
  <c r="R98" i="2"/>
  <c r="R56" i="2"/>
  <c r="R46" i="2"/>
  <c r="R130" i="2"/>
  <c r="R90" i="2"/>
  <c r="R128" i="2"/>
  <c r="R157" i="2"/>
  <c r="R58" i="2"/>
  <c r="R154" i="2"/>
  <c r="R127" i="2"/>
  <c r="R149" i="2"/>
  <c r="R132" i="2"/>
  <c r="R137" i="2"/>
  <c r="R80" i="2"/>
  <c r="R141" i="2"/>
  <c r="R49" i="2"/>
  <c r="R45" i="2"/>
  <c r="R95" i="2"/>
  <c r="R131" i="2"/>
  <c r="R115" i="2"/>
  <c r="R125" i="2"/>
  <c r="R142" i="2"/>
  <c r="R101" i="2"/>
  <c r="R108" i="2"/>
  <c r="R73" i="2"/>
  <c r="R55" i="2"/>
  <c r="R136" i="2"/>
  <c r="R50" i="2"/>
  <c r="R92" i="2"/>
  <c r="R120" i="2"/>
  <c r="R129" i="2"/>
  <c r="R114" i="2"/>
  <c r="R159" i="2"/>
  <c r="R96" i="2"/>
  <c r="R35" i="2"/>
  <c r="R106" i="2"/>
  <c r="R155" i="2"/>
  <c r="R54" i="2"/>
  <c r="R36" i="2"/>
  <c r="R24" i="2"/>
  <c r="R161" i="2"/>
  <c r="R152" i="2"/>
  <c r="R143" i="2"/>
  <c r="R66" i="2"/>
  <c r="R153" i="2"/>
  <c r="R39" i="2"/>
  <c r="R85" i="2"/>
  <c r="R133" i="2"/>
  <c r="R82" i="2"/>
  <c r="R104" i="2"/>
  <c r="R77" i="2"/>
  <c r="R150" i="2"/>
  <c r="R65" i="2"/>
  <c r="R158" i="2"/>
  <c r="R69" i="2"/>
  <c r="R107" i="2"/>
  <c r="R113" i="2"/>
  <c r="R116" i="2"/>
  <c r="R63" i="2"/>
  <c r="R148" i="2"/>
  <c r="R32" i="2"/>
  <c r="R60" i="2"/>
  <c r="R146" i="2"/>
  <c r="R144" i="2"/>
  <c r="R121" i="2"/>
  <c r="R87" i="2"/>
  <c r="R53" i="2"/>
  <c r="R61" i="2"/>
  <c r="R42" i="2"/>
  <c r="R71" i="2"/>
  <c r="R109" i="2"/>
  <c r="R57" i="2"/>
  <c r="R105" i="2"/>
  <c r="R151" i="2"/>
  <c r="R48" i="2"/>
  <c r="R162" i="2"/>
  <c r="R124" i="2"/>
  <c r="R97" i="2"/>
  <c r="R135" i="2"/>
  <c r="R93" i="2"/>
  <c r="R78" i="2"/>
  <c r="R81" i="2"/>
  <c r="R110" i="2"/>
  <c r="R156" i="2"/>
  <c r="R23" i="2"/>
  <c r="R145" i="2"/>
  <c r="R111" i="2"/>
  <c r="R99" i="2"/>
  <c r="R147" i="2"/>
  <c r="R160" i="2"/>
  <c r="R86" i="2"/>
  <c r="R83" i="2"/>
  <c r="R100" i="2"/>
  <c r="R25" i="2"/>
  <c r="R134" i="2"/>
  <c r="R33" i="2"/>
  <c r="R43" i="2"/>
  <c r="R118" i="2"/>
  <c r="R38" i="2"/>
  <c r="R102" i="2"/>
  <c r="R68" i="2"/>
  <c r="R10" i="2"/>
  <c r="B15" i="37"/>
  <c r="O29" i="18"/>
  <c r="B49" i="17"/>
  <c r="B50" i="17"/>
  <c r="G24" i="28"/>
  <c r="O23" i="38"/>
  <c r="K31" i="38"/>
  <c r="J40" i="18"/>
  <c r="N31" i="38"/>
  <c r="L40" i="18"/>
  <c r="K40" i="18"/>
  <c r="P160" i="2" l="1"/>
  <c r="O160" i="2"/>
  <c r="O101" i="2"/>
  <c r="P101" i="2"/>
  <c r="O43" i="2"/>
  <c r="P43" i="2"/>
  <c r="P152" i="2"/>
  <c r="O152" i="2"/>
  <c r="O55" i="2"/>
  <c r="P55" i="2"/>
  <c r="P38" i="2"/>
  <c r="O38" i="2"/>
  <c r="O93" i="2"/>
  <c r="P93" i="2"/>
  <c r="P98" i="2"/>
  <c r="O98" i="2"/>
  <c r="P24" i="2"/>
  <c r="O24" i="2"/>
  <c r="O153" i="2"/>
  <c r="P153" i="2"/>
  <c r="O81" i="2"/>
  <c r="P81" i="2"/>
  <c r="P144" i="2"/>
  <c r="O144" i="2"/>
  <c r="P80" i="2"/>
  <c r="O80" i="2"/>
  <c r="O135" i="2"/>
  <c r="P135" i="2"/>
  <c r="O39" i="2"/>
  <c r="P39" i="2"/>
  <c r="P102" i="2"/>
  <c r="O102" i="2"/>
  <c r="O157" i="2"/>
  <c r="P157" i="2"/>
  <c r="O85" i="2"/>
  <c r="P85" i="2"/>
  <c r="P148" i="2"/>
  <c r="O148" i="2"/>
  <c r="P68" i="2"/>
  <c r="O68" i="2"/>
  <c r="O107" i="2"/>
  <c r="P107" i="2"/>
  <c r="O162" i="2"/>
  <c r="P162" i="2"/>
  <c r="P90" i="2"/>
  <c r="O90" i="2"/>
  <c r="O63" i="2"/>
  <c r="P63" i="2"/>
  <c r="O37" i="2"/>
  <c r="P37" i="2"/>
  <c r="P161" i="2"/>
  <c r="O161" i="2"/>
  <c r="O35" i="2"/>
  <c r="P35" i="2"/>
  <c r="O145" i="2"/>
  <c r="P145" i="2"/>
  <c r="O73" i="2"/>
  <c r="P73" i="2"/>
  <c r="P136" i="2"/>
  <c r="O136" i="2"/>
  <c r="P72" i="2"/>
  <c r="O72" i="2"/>
  <c r="O127" i="2"/>
  <c r="P127" i="2"/>
  <c r="O158" i="2"/>
  <c r="P158" i="2"/>
  <c r="P86" i="2"/>
  <c r="O86" i="2"/>
  <c r="O149" i="2"/>
  <c r="P149" i="2"/>
  <c r="O77" i="2"/>
  <c r="P77" i="2"/>
  <c r="P132" i="2"/>
  <c r="O132" i="2"/>
  <c r="P60" i="2"/>
  <c r="O60" i="2"/>
  <c r="O99" i="2"/>
  <c r="P99" i="2"/>
  <c r="O154" i="2"/>
  <c r="P154" i="2"/>
  <c r="P82" i="2"/>
  <c r="O82" i="2"/>
  <c r="P96" i="2"/>
  <c r="O96" i="2"/>
  <c r="O123" i="2"/>
  <c r="P123" i="2"/>
  <c r="O143" i="2"/>
  <c r="P143" i="2"/>
  <c r="P156" i="2"/>
  <c r="O156" i="2"/>
  <c r="O137" i="2"/>
  <c r="P137" i="2"/>
  <c r="O65" i="2"/>
  <c r="P65" i="2"/>
  <c r="P128" i="2"/>
  <c r="O128" i="2"/>
  <c r="P56" i="2"/>
  <c r="O56" i="2"/>
  <c r="O111" i="2"/>
  <c r="P111" i="2"/>
  <c r="O150" i="2"/>
  <c r="P150" i="2"/>
  <c r="P78" i="2"/>
  <c r="O78" i="2"/>
  <c r="O141" i="2"/>
  <c r="P141" i="2"/>
  <c r="O69" i="2"/>
  <c r="P69" i="2"/>
  <c r="P124" i="2"/>
  <c r="O124" i="2"/>
  <c r="P36" i="2"/>
  <c r="O36" i="2"/>
  <c r="O91" i="2"/>
  <c r="P91" i="2"/>
  <c r="O146" i="2"/>
  <c r="P146" i="2"/>
  <c r="P66" i="2"/>
  <c r="O66" i="2"/>
  <c r="O105" i="2"/>
  <c r="P105" i="2"/>
  <c r="P46" i="2"/>
  <c r="O46" i="2"/>
  <c r="P106" i="2"/>
  <c r="O106" i="2"/>
  <c r="O97" i="2"/>
  <c r="P97" i="2"/>
  <c r="P88" i="2"/>
  <c r="O88" i="2"/>
  <c r="P110" i="2"/>
  <c r="O110" i="2"/>
  <c r="O115" i="2"/>
  <c r="P115" i="2"/>
  <c r="O23" i="2"/>
  <c r="P23" i="2"/>
  <c r="O25" i="2"/>
  <c r="P25" i="2"/>
  <c r="O129" i="2"/>
  <c r="P129" i="2"/>
  <c r="O57" i="2"/>
  <c r="P57" i="2"/>
  <c r="P120" i="2"/>
  <c r="O120" i="2"/>
  <c r="P48" i="2"/>
  <c r="O48" i="2"/>
  <c r="O95" i="2"/>
  <c r="P95" i="2"/>
  <c r="P142" i="2"/>
  <c r="O142" i="2"/>
  <c r="P70" i="2"/>
  <c r="O70" i="2"/>
  <c r="O133" i="2"/>
  <c r="P133" i="2"/>
  <c r="O61" i="2"/>
  <c r="P61" i="2"/>
  <c r="P116" i="2"/>
  <c r="O116" i="2"/>
  <c r="O155" i="2"/>
  <c r="P155" i="2"/>
  <c r="O83" i="2"/>
  <c r="P83" i="2"/>
  <c r="P130" i="2"/>
  <c r="O130" i="2"/>
  <c r="P58" i="2"/>
  <c r="O58" i="2"/>
  <c r="P118" i="2"/>
  <c r="O118" i="2"/>
  <c r="P92" i="2"/>
  <c r="O92" i="2"/>
  <c r="P76" i="2"/>
  <c r="O76" i="2"/>
  <c r="O121" i="2"/>
  <c r="P121" i="2"/>
  <c r="O49" i="2"/>
  <c r="P49" i="2"/>
  <c r="P112" i="2"/>
  <c r="O112" i="2"/>
  <c r="P32" i="2"/>
  <c r="O32" i="2"/>
  <c r="O87" i="2"/>
  <c r="P87" i="2"/>
  <c r="P134" i="2"/>
  <c r="O134" i="2"/>
  <c r="P62" i="2"/>
  <c r="O62" i="2"/>
  <c r="O125" i="2"/>
  <c r="P125" i="2"/>
  <c r="O53" i="2"/>
  <c r="P53" i="2"/>
  <c r="P108" i="2"/>
  <c r="O108" i="2"/>
  <c r="O147" i="2"/>
  <c r="P147" i="2"/>
  <c r="O67" i="2"/>
  <c r="P67" i="2"/>
  <c r="P122" i="2"/>
  <c r="O122" i="2"/>
  <c r="P50" i="2"/>
  <c r="O50" i="2"/>
  <c r="O151" i="2"/>
  <c r="P151" i="2"/>
  <c r="P26" i="2"/>
  <c r="O26" i="2"/>
  <c r="O113" i="2"/>
  <c r="P113" i="2"/>
  <c r="O33" i="2"/>
  <c r="P33" i="2"/>
  <c r="P104" i="2"/>
  <c r="O104" i="2"/>
  <c r="O159" i="2"/>
  <c r="P159" i="2"/>
  <c r="O71" i="2"/>
  <c r="P71" i="2"/>
  <c r="P126" i="2"/>
  <c r="O126" i="2"/>
  <c r="P54" i="2"/>
  <c r="O54" i="2"/>
  <c r="O109" i="2"/>
  <c r="P109" i="2"/>
  <c r="O45" i="2"/>
  <c r="P45" i="2"/>
  <c r="P100" i="2"/>
  <c r="O100" i="2"/>
  <c r="O131" i="2"/>
  <c r="P131" i="2"/>
  <c r="O59" i="2"/>
  <c r="P59" i="2"/>
  <c r="P114" i="2"/>
  <c r="O114" i="2"/>
  <c r="P42" i="2"/>
  <c r="O42" i="2"/>
  <c r="B17" i="37"/>
  <c r="E12" i="18"/>
  <c r="E15" i="18" s="1"/>
  <c r="B53" i="17"/>
  <c r="E12" i="38"/>
  <c r="E15" i="38" s="1"/>
  <c r="I15" i="37" l="1"/>
  <c r="E17" i="38"/>
  <c r="K46" i="38" s="1"/>
  <c r="K45" i="38"/>
  <c r="J15" i="37"/>
  <c r="E18" i="18"/>
  <c r="K47" i="18" s="1"/>
  <c r="K45" i="18"/>
  <c r="G17" i="37"/>
  <c r="E18" i="38"/>
  <c r="E17" i="18"/>
  <c r="H15" i="37" l="1"/>
  <c r="G5" i="28"/>
  <c r="I17" i="37"/>
  <c r="K52" i="18" s="1"/>
  <c r="J17" i="37"/>
  <c r="E19" i="38"/>
  <c r="E21" i="38" s="1"/>
  <c r="K47" i="38"/>
  <c r="E19" i="18"/>
  <c r="E21" i="18" s="1"/>
  <c r="C29" i="17" s="1"/>
  <c r="C31" i="17" s="1"/>
  <c r="C34" i="17" s="1"/>
  <c r="C21" i="17" s="1"/>
  <c r="C24" i="17" s="1"/>
  <c r="K46" i="18"/>
  <c r="L15" i="37"/>
  <c r="K15" i="37" l="1"/>
  <c r="K17" i="37" s="1"/>
  <c r="E22" i="38"/>
  <c r="E23" i="38" s="1"/>
  <c r="E25" i="38" s="1"/>
  <c r="H17" i="37"/>
  <c r="L17" i="37"/>
  <c r="E22" i="18"/>
  <c r="K48" i="38" l="1"/>
  <c r="E26" i="38"/>
  <c r="E32" i="38" s="1"/>
  <c r="E43" i="38" s="1"/>
  <c r="K61" i="38" s="1"/>
  <c r="K49" i="38"/>
  <c r="E23" i="18"/>
  <c r="E25" i="18" s="1"/>
  <c r="K48" i="18"/>
  <c r="K63" i="38" l="1"/>
  <c r="E26" i="18"/>
  <c r="E32" i="18" s="1"/>
  <c r="K49" i="18"/>
  <c r="E47" i="38"/>
  <c r="F21" i="37" l="1"/>
  <c r="F35" i="38"/>
  <c r="F36" i="38"/>
  <c r="F37" i="38"/>
  <c r="F38" i="38"/>
  <c r="F39" i="38"/>
  <c r="F40" i="38"/>
  <c r="F41" i="38"/>
  <c r="E49" i="38"/>
  <c r="K65" i="38" s="1"/>
  <c r="F34" i="38"/>
  <c r="E53" i="38"/>
  <c r="F19" i="38"/>
  <c r="F45" i="38"/>
  <c r="F26" i="38"/>
  <c r="E51" i="38"/>
  <c r="F23" i="38"/>
  <c r="F32" i="38"/>
  <c r="F43" i="38"/>
  <c r="E43" i="18"/>
  <c r="K61" i="18" s="1"/>
  <c r="K63" i="18" s="1"/>
  <c r="F23" i="37" l="1"/>
  <c r="K69" i="38"/>
  <c r="K67" i="38"/>
  <c r="G21" i="37"/>
  <c r="H21" i="37"/>
  <c r="F47" i="38"/>
  <c r="E47" i="18"/>
  <c r="H24" i="39" l="1"/>
  <c r="H23" i="37"/>
  <c r="G23" i="37"/>
  <c r="B21" i="37"/>
  <c r="I21" i="37"/>
  <c r="E49" i="18"/>
  <c r="F35" i="18"/>
  <c r="F36" i="18"/>
  <c r="F37" i="18"/>
  <c r="F38" i="18"/>
  <c r="F39" i="18"/>
  <c r="F40" i="18"/>
  <c r="F41" i="18"/>
  <c r="F34" i="18"/>
  <c r="F42" i="18"/>
  <c r="E51" i="18"/>
  <c r="F45" i="18"/>
  <c r="F19" i="18"/>
  <c r="F23" i="18"/>
  <c r="F26" i="18"/>
  <c r="E53" i="18"/>
  <c r="F32" i="18"/>
  <c r="F43" i="18"/>
  <c r="H26" i="39" l="1"/>
  <c r="J21" i="37"/>
  <c r="J23" i="37" s="1"/>
  <c r="I23" i="37"/>
  <c r="D21" i="37"/>
  <c r="C21" i="37"/>
  <c r="I101" i="31"/>
  <c r="I104" i="31"/>
  <c r="I93" i="31"/>
  <c r="I97" i="31"/>
  <c r="I88" i="31"/>
  <c r="I91" i="31"/>
  <c r="I61" i="31"/>
  <c r="I78" i="31"/>
  <c r="I12" i="31"/>
  <c r="I29" i="31"/>
  <c r="K69" i="18"/>
  <c r="K67" i="18"/>
  <c r="K65" i="18"/>
  <c r="B23" i="37"/>
  <c r="K104" i="31"/>
  <c r="F47" i="18"/>
  <c r="D23" i="37" l="1"/>
  <c r="C23" i="37"/>
  <c r="J101" i="31"/>
  <c r="J104" i="31"/>
  <c r="K97" i="31"/>
  <c r="K101" i="31"/>
  <c r="J93" i="31"/>
  <c r="J97" i="31"/>
  <c r="K91" i="31"/>
  <c r="K93" i="31"/>
  <c r="J88" i="31"/>
  <c r="J91" i="31"/>
  <c r="K78" i="31"/>
  <c r="K88" i="31"/>
  <c r="J61" i="31"/>
  <c r="J78" i="31"/>
  <c r="K29" i="31"/>
  <c r="K61" i="31"/>
  <c r="J12" i="31"/>
  <c r="J29" i="31"/>
  <c r="K12" i="31"/>
  <c r="E21" i="37"/>
  <c r="L21" i="37" s="1"/>
  <c r="L23" i="37" l="1"/>
  <c r="E23" i="37"/>
  <c r="M22" i="37"/>
  <c r="M21" i="37" l="1"/>
  <c r="M23" i="37" s="1"/>
  <c r="P1" i="37"/>
  <c r="P2" i="37" l="1"/>
  <c r="P3" i="37" s="1"/>
</calcChain>
</file>

<file path=xl/sharedStrings.xml><?xml version="1.0" encoding="utf-8"?>
<sst xmlns="http://schemas.openxmlformats.org/spreadsheetml/2006/main" count="2003" uniqueCount="570">
  <si>
    <t>Naam opdrachtgever</t>
  </si>
  <si>
    <t>Calculatie onderdeel</t>
  </si>
  <si>
    <t>Gebouw/plaats</t>
  </si>
  <si>
    <t>Referentie nummer</t>
  </si>
  <si>
    <t>Invoervelden</t>
  </si>
  <si>
    <t>Minimale taakgrootte</t>
  </si>
  <si>
    <t>EINDTOTAAL KOSTEN PER JAAR  EXCLUSIEF BTW         INSCHRIJVINGSBEDRAG</t>
  </si>
  <si>
    <t>uur per dag</t>
  </si>
  <si>
    <t>B.T.W.</t>
  </si>
  <si>
    <t>Totale kosten per jaar inclusief B.T.W.</t>
  </si>
  <si>
    <t>Toezicht percentage</t>
  </si>
  <si>
    <t>per prod. Uur</t>
  </si>
  <si>
    <t>MAXIMALE BOVENGRENS PLAFONDBEDRAG INSCHRIJVINGSBEDRAG</t>
  </si>
  <si>
    <t>MAXIMALE ONDERGRENS INSCHRIJVINGSBEDRAG</t>
  </si>
  <si>
    <t>Naam dienstverlener</t>
  </si>
  <si>
    <t>Prijspeil</t>
  </si>
  <si>
    <t>Versie</t>
  </si>
  <si>
    <t>PRODUCTIE UREN PER JAAR</t>
  </si>
  <si>
    <t>TOEZICHTUREN PER JAAR</t>
  </si>
  <si>
    <t>Locatie</t>
  </si>
  <si>
    <t>Totaal m2</t>
  </si>
  <si>
    <t>Locatie factor</t>
  </si>
  <si>
    <t>Hoogste frequentie ma t/m vr</t>
  </si>
  <si>
    <t>Hoogste frequentie za - zo</t>
  </si>
  <si>
    <t>Hoogste frequentie feestdag</t>
  </si>
  <si>
    <t>Productie uren ma t/m vr</t>
  </si>
  <si>
    <t>Productie uren za - zo</t>
  </si>
  <si>
    <t>Productie uren feestdag</t>
  </si>
  <si>
    <t>Toezicht uren per jaar ma t/m vr</t>
  </si>
  <si>
    <t>Toezicht uren per jaar za - zo</t>
  </si>
  <si>
    <t>Toezicht uren per jaar feestdag</t>
  </si>
  <si>
    <t>Algemeen</t>
  </si>
  <si>
    <t>Totaal</t>
  </si>
  <si>
    <t>Totale kosten productie per jaar</t>
  </si>
  <si>
    <t xml:space="preserve">Kosten toezicht per jaar ma t/m vr </t>
  </si>
  <si>
    <t>Kosten toezicht per jaar za - zo</t>
  </si>
  <si>
    <t>Kosten toezicht per jaar feestdag</t>
  </si>
  <si>
    <t>Totale kosten toezicht per jaar</t>
  </si>
  <si>
    <t>Totaal kosten per jaar excl. btw</t>
  </si>
  <si>
    <t>Totaal kosten per maand excl. btw</t>
  </si>
  <si>
    <t>Gewogen prestatie</t>
  </si>
  <si>
    <t>m2/uur</t>
  </si>
  <si>
    <t>Frequentie van uitvoering (per jaar):</t>
  </si>
  <si>
    <t>Ruimtecategorie</t>
  </si>
  <si>
    <t>Prestatienorm in aantal m2 per uur</t>
  </si>
  <si>
    <t>M2 Totaal</t>
  </si>
  <si>
    <t>Weekend / feestdag opslag</t>
  </si>
  <si>
    <t>VSR Code</t>
  </si>
  <si>
    <t>Administratieve ruimten</t>
  </si>
  <si>
    <t>B</t>
  </si>
  <si>
    <t>Sanitaire ruimten</t>
  </si>
  <si>
    <t>S</t>
  </si>
  <si>
    <t>Gang, hal</t>
  </si>
  <si>
    <t>V</t>
  </si>
  <si>
    <t>Restauratieve ruimten</t>
  </si>
  <si>
    <t>Trappenhuis</t>
  </si>
  <si>
    <t>Lift</t>
  </si>
  <si>
    <t>Kolom voor matrix</t>
  </si>
  <si>
    <t>Frequentie verklaring</t>
  </si>
  <si>
    <t>Freq</t>
  </si>
  <si>
    <t>Kolom</t>
  </si>
  <si>
    <t>1 x per maand</t>
  </si>
  <si>
    <t>1 x per week (52 weken)</t>
  </si>
  <si>
    <t>2 x per week (52 weken)</t>
  </si>
  <si>
    <t>5 x per week (52 weken)</t>
  </si>
  <si>
    <t>Gebouw</t>
  </si>
  <si>
    <t>Adres</t>
  </si>
  <si>
    <t>Verdieping</t>
  </si>
  <si>
    <t>Ruimte nummer</t>
  </si>
  <si>
    <t>Ruimteomschrijving opdrachtgever</t>
  </si>
  <si>
    <t>Ruimte categorie</t>
  </si>
  <si>
    <t>Vloer soort</t>
  </si>
  <si>
    <t xml:space="preserve">M2 vloer </t>
  </si>
  <si>
    <t>Totaal frequentie</t>
  </si>
  <si>
    <t>Freq. ma-vr</t>
  </si>
  <si>
    <t xml:space="preserve">Freq zat - zon </t>
  </si>
  <si>
    <t xml:space="preserve">Freq  feestdag </t>
  </si>
  <si>
    <t>Uren p/j ma t/m vrij</t>
  </si>
  <si>
    <t>Uren p/j zat - zon</t>
  </si>
  <si>
    <t>Uren p/j feestdag</t>
  </si>
  <si>
    <t>Norm ma t/m vr</t>
  </si>
  <si>
    <t>VSR code</t>
  </si>
  <si>
    <t>Bijzonderheden / opmerkingen</t>
  </si>
  <si>
    <t>M2 per jaar</t>
  </si>
  <si>
    <t>Linoleum</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</si>
  <si>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</si>
  <si>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</si>
  <si>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</si>
  <si>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</si>
  <si>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</si>
  <si>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</si>
  <si>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</si>
  <si>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</si>
  <si>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</si>
  <si>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</si>
  <si>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</si>
  <si>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</si>
  <si>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</si>
  <si>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</si>
  <si>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</si>
  <si>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</si>
  <si>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</si>
  <si>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</si>
  <si>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</si>
  <si>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</si>
  <si>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</si>
  <si>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</si>
  <si>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</si>
  <si>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</si>
  <si>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</si>
  <si>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</si>
  <si>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</si>
  <si>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</si>
  <si>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</si>
  <si>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</si>
  <si>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</si>
  <si>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</si>
  <si>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</si>
  <si>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</si>
  <si>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</si>
  <si>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</si>
  <si>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 xml:space="preserve"> </t>
  </si>
  <si>
    <t>Basisuurloon</t>
  </si>
  <si>
    <t>CAO gebonden kosten</t>
  </si>
  <si>
    <t>17 jaar en jonger</t>
  </si>
  <si>
    <t>Specialistentoeslag</t>
  </si>
  <si>
    <t>18 jaar</t>
  </si>
  <si>
    <t>Suppletiekosten toeslag</t>
  </si>
  <si>
    <t>19 jaar</t>
  </si>
  <si>
    <t>Bruto uurloon</t>
  </si>
  <si>
    <t>Vakvolwassen 1 dienstjaar</t>
  </si>
  <si>
    <t>Vakvolwassen 2 dienstjaren</t>
  </si>
  <si>
    <t xml:space="preserve">Vakantietoeslag </t>
  </si>
  <si>
    <t>Vakvolwassen 3 dienstjaren</t>
  </si>
  <si>
    <t xml:space="preserve">Structurele eindejaarsuitkering </t>
  </si>
  <si>
    <t>Vakvolwassen 4 dienstjaren</t>
  </si>
  <si>
    <t>Bruto uurloon inclusief toeslagen</t>
  </si>
  <si>
    <t>Percentage per loongroep voor gemiddeld tarief</t>
  </si>
  <si>
    <t>SV-loon grondslag voor berekening sociale verzekeringen</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</si>
  <si>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</si>
  <si>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</si>
  <si>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</si>
  <si>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</si>
  <si>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</si>
  <si>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</si>
  <si>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</si>
  <si>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</si>
  <si>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Totaal per loongroepen</t>
  </si>
  <si>
    <t>Machinekosten</t>
  </si>
  <si>
    <t>Opbouw gemiddeld tarief</t>
  </si>
  <si>
    <t>Totaal directe kosten</t>
  </si>
  <si>
    <t>Indirect toezicht</t>
  </si>
  <si>
    <t>Managementkosten</t>
  </si>
  <si>
    <t>P.Z. kosten</t>
  </si>
  <si>
    <t>Opleiding</t>
  </si>
  <si>
    <t>Administratiekosten</t>
  </si>
  <si>
    <t>Huisvestingskosten</t>
  </si>
  <si>
    <t>Reiskosten/autokosten</t>
  </si>
  <si>
    <t>Kosten verzuimbegeleiding</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</si>
  <si>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</si>
  <si>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</si>
  <si>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</si>
  <si>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</si>
  <si>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</si>
  <si>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</si>
  <si>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</si>
  <si>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Tariefopbouw toezicht</t>
  </si>
  <si>
    <t>Gemiddeld tarief  ma t/m vr</t>
  </si>
  <si>
    <t>Tarief</t>
  </si>
  <si>
    <t>Maandag - Vrijdag</t>
  </si>
  <si>
    <t>Zaterdag - zondag (incl. 50% toeslag conform cao)</t>
  </si>
  <si>
    <t>Feestdagen (incl. 150% toeslag conform cao)</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</si>
  <si>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</si>
  <si>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</si>
  <si>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</si>
  <si>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</si>
  <si>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</si>
  <si>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</si>
  <si>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</si>
  <si>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</si>
  <si>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</si>
  <si>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</si>
  <si>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</si>
  <si>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</si>
  <si>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</si>
  <si>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</si>
  <si>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Tapijt sproeiextraheren</t>
  </si>
  <si>
    <t>Regietarieven</t>
  </si>
  <si>
    <t>Prijs p/uur excl. btw</t>
  </si>
  <si>
    <t>Schoonmaakonderhoud</t>
  </si>
  <si>
    <t>Glazenwasserswerkzaamheden</t>
  </si>
  <si>
    <t>Opmerking:</t>
  </si>
  <si>
    <t>Alle prijzen inclusief materialen en middelen, voorrijkosten en overige bijkomende kosten.</t>
  </si>
  <si>
    <t>Mits anders aangegeven is de uitvoering op reguliere werktijden: maandag t/m vrijdag [06.00 en 21.30 uur]</t>
  </si>
  <si>
    <t>Aanvullende omschrijving</t>
  </si>
  <si>
    <t>Aantal m2</t>
  </si>
  <si>
    <r>
      <t>Kosten per m</t>
    </r>
    <r>
      <rPr>
        <b/>
        <vertAlign val="superscript"/>
        <sz val="10"/>
        <color theme="0"/>
        <rFont val="Arial Black"/>
        <family val="2"/>
      </rPr>
      <t>2</t>
    </r>
  </si>
  <si>
    <t>Kosten per beurt</t>
  </si>
  <si>
    <t>Frequentie per jaar</t>
  </si>
  <si>
    <t>Totaalkosten per jaar</t>
  </si>
  <si>
    <t>Handeling</t>
  </si>
  <si>
    <t>M² prijs (incl uit- en inruimen)</t>
  </si>
  <si>
    <t>Sprayen</t>
  </si>
  <si>
    <t>Top-coaten</t>
  </si>
  <si>
    <t>Schrobben</t>
  </si>
  <si>
    <t>Tapijtreiniging (sproei-extr.)</t>
  </si>
  <si>
    <t>Vloerafwerking</t>
  </si>
  <si>
    <t>Harde vloer zonder waslaag</t>
  </si>
  <si>
    <t>Harde vloer zonder waslaag (sanitair)</t>
  </si>
  <si>
    <t>Tapijt</t>
  </si>
  <si>
    <t>Omschrijving automaat /artikel</t>
  </si>
  <si>
    <t>Kosten per jaar</t>
  </si>
  <si>
    <t>Artikel</t>
  </si>
  <si>
    <t>Omschrijving verbruiksartikelen</t>
  </si>
  <si>
    <t>nvt</t>
  </si>
  <si>
    <t>Aan de opgegeven indicatieve eenheden kunnen geen rechten worden ontleend.</t>
  </si>
  <si>
    <t xml:space="preserve">Alle prijzen zijn all-in, inclusief loonkosten, materiaal-, reis- en verblijfskosten, sociale lasten, voorrijkosten, parkeerkosten, reserveringskosten, (de)montagekosten, transportkosten, aflever- verpakkingen, milieubelastingen, administratie, andere belastingen dan btw, verzekeringspremies e.d. </t>
  </si>
  <si>
    <t>Machine</t>
  </si>
  <si>
    <t>Omschrijving</t>
  </si>
  <si>
    <t>Catalogus prijs</t>
  </si>
  <si>
    <t>Kortings%</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</si>
  <si>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</si>
  <si>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</si>
  <si>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</si>
  <si>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</si>
  <si>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</si>
  <si>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</si>
  <si>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</si>
  <si>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</si>
  <si>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</si>
  <si>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</si>
  <si>
    <t>Stadsschouwburg Utrecht</t>
  </si>
  <si>
    <t>-1.01</t>
  </si>
  <si>
    <t>-1.02</t>
  </si>
  <si>
    <t>-1.04</t>
  </si>
  <si>
    <t>-1.05</t>
  </si>
  <si>
    <t>-1.06</t>
  </si>
  <si>
    <t>-1.07</t>
  </si>
  <si>
    <t>-1.08</t>
  </si>
  <si>
    <t>-1.09</t>
  </si>
  <si>
    <t>-1.10</t>
  </si>
  <si>
    <t>-1.11</t>
  </si>
  <si>
    <t>-1.15</t>
  </si>
  <si>
    <t>-1.16</t>
  </si>
  <si>
    <t>-1.19</t>
  </si>
  <si>
    <t>-1.24</t>
  </si>
  <si>
    <t>-1.25</t>
  </si>
  <si>
    <t>-1.26</t>
  </si>
  <si>
    <t>-1.28</t>
  </si>
  <si>
    <t>-1.43</t>
  </si>
  <si>
    <t>-1.44</t>
  </si>
  <si>
    <t>-1.45</t>
  </si>
  <si>
    <t>-1.60</t>
  </si>
  <si>
    <t>-1.61</t>
  </si>
  <si>
    <t>-1.62</t>
  </si>
  <si>
    <t>-1.64</t>
  </si>
  <si>
    <t>-1.65</t>
  </si>
  <si>
    <t>-1.66</t>
  </si>
  <si>
    <t>-1.70</t>
  </si>
  <si>
    <t>-1.71</t>
  </si>
  <si>
    <t>-1.72</t>
  </si>
  <si>
    <t>-1.73</t>
  </si>
  <si>
    <t>-1.74</t>
  </si>
  <si>
    <t>-1.76</t>
  </si>
  <si>
    <t>-1.77</t>
  </si>
  <si>
    <t>-1.78</t>
  </si>
  <si>
    <t>-1.80</t>
  </si>
  <si>
    <t>-1.83</t>
  </si>
  <si>
    <t>-1.84</t>
  </si>
  <si>
    <t>-1.85</t>
  </si>
  <si>
    <t>-1.86</t>
  </si>
  <si>
    <t>-1.87</t>
  </si>
  <si>
    <t>-1.88</t>
  </si>
  <si>
    <t>-1.89</t>
  </si>
  <si>
    <t>-1.91</t>
  </si>
  <si>
    <t>-1.92</t>
  </si>
  <si>
    <t>-1.93</t>
  </si>
  <si>
    <t>-1.94</t>
  </si>
  <si>
    <t>-1.95</t>
  </si>
  <si>
    <t>-1.96</t>
  </si>
  <si>
    <t>-1.97</t>
  </si>
  <si>
    <t>-1.98</t>
  </si>
  <si>
    <t>-1.99</t>
  </si>
  <si>
    <t>-1.101</t>
  </si>
  <si>
    <t>-1.102</t>
  </si>
  <si>
    <t>-1.108</t>
  </si>
  <si>
    <t>-1.109</t>
  </si>
  <si>
    <t>0.01</t>
  </si>
  <si>
    <t>0.02</t>
  </si>
  <si>
    <t>0.03</t>
  </si>
  <si>
    <t>0.04</t>
  </si>
  <si>
    <t>0.06</t>
  </si>
  <si>
    <t>0.07</t>
  </si>
  <si>
    <t>0.08</t>
  </si>
  <si>
    <t>0.09</t>
  </si>
  <si>
    <t>0.10</t>
  </si>
  <si>
    <t>0.11</t>
  </si>
  <si>
    <t>0.12</t>
  </si>
  <si>
    <t>0.12a</t>
  </si>
  <si>
    <t>0.14</t>
  </si>
  <si>
    <t>0.16</t>
  </si>
  <si>
    <t>0.17</t>
  </si>
  <si>
    <t>0.18</t>
  </si>
  <si>
    <t>0.19</t>
  </si>
  <si>
    <t>0.20</t>
  </si>
  <si>
    <t>0.21</t>
  </si>
  <si>
    <t>0.22</t>
  </si>
  <si>
    <t>0.23</t>
  </si>
  <si>
    <t>0.24</t>
  </si>
  <si>
    <t>0.25</t>
  </si>
  <si>
    <t>0.26</t>
  </si>
  <si>
    <t>0.27</t>
  </si>
  <si>
    <t>0.29</t>
  </si>
  <si>
    <t>0.31</t>
  </si>
  <si>
    <t>0.33</t>
  </si>
  <si>
    <t>0.34</t>
  </si>
  <si>
    <t>0.35</t>
  </si>
  <si>
    <t>0.40</t>
  </si>
  <si>
    <t>0.43</t>
  </si>
  <si>
    <t>0.44</t>
  </si>
  <si>
    <t>0.49</t>
  </si>
  <si>
    <t>0.50</t>
  </si>
  <si>
    <t>0.51</t>
  </si>
  <si>
    <t>0.53</t>
  </si>
  <si>
    <t>0.54</t>
  </si>
  <si>
    <t>0.55</t>
  </si>
  <si>
    <t>0.56</t>
  </si>
  <si>
    <t>0.57</t>
  </si>
  <si>
    <t>0.58</t>
  </si>
  <si>
    <t>0.59</t>
  </si>
  <si>
    <t>0.60</t>
  </si>
  <si>
    <t>0.61</t>
  </si>
  <si>
    <t>0.62</t>
  </si>
  <si>
    <t>0.63</t>
  </si>
  <si>
    <t>0.64</t>
  </si>
  <si>
    <t>0.66</t>
  </si>
  <si>
    <t>0.67</t>
  </si>
  <si>
    <t>0.68</t>
  </si>
  <si>
    <t>1.01</t>
  </si>
  <si>
    <t>1.02</t>
  </si>
  <si>
    <t>1.03</t>
  </si>
  <si>
    <t>1.04</t>
  </si>
  <si>
    <t>1.05</t>
  </si>
  <si>
    <t>1.06</t>
  </si>
  <si>
    <t>1.07</t>
  </si>
  <si>
    <t>1.12</t>
  </si>
  <si>
    <t>1.12a</t>
  </si>
  <si>
    <t>1.13</t>
  </si>
  <si>
    <t>1.14</t>
  </si>
  <si>
    <t>1.17</t>
  </si>
  <si>
    <t>1.18</t>
  </si>
  <si>
    <t>1.19</t>
  </si>
  <si>
    <t>1.20</t>
  </si>
  <si>
    <t>1.21</t>
  </si>
  <si>
    <t>1.22</t>
  </si>
  <si>
    <t>1.26</t>
  </si>
  <si>
    <t>1.28</t>
  </si>
  <si>
    <t>1.29a</t>
  </si>
  <si>
    <t>1.30</t>
  </si>
  <si>
    <t>1.32</t>
  </si>
  <si>
    <t>2.01</t>
  </si>
  <si>
    <t>2.02</t>
  </si>
  <si>
    <t>2.03</t>
  </si>
  <si>
    <t>2.11</t>
  </si>
  <si>
    <t>2.11a</t>
  </si>
  <si>
    <t>2.12</t>
  </si>
  <si>
    <t>2.14</t>
  </si>
  <si>
    <t>2.15</t>
  </si>
  <si>
    <t>2.16</t>
  </si>
  <si>
    <t>2.17</t>
  </si>
  <si>
    <t>2.20</t>
  </si>
  <si>
    <t>2.21</t>
  </si>
  <si>
    <t>3.01</t>
  </si>
  <si>
    <t>3.02</t>
  </si>
  <si>
    <t>3.03</t>
  </si>
  <si>
    <t>3.04</t>
  </si>
  <si>
    <t>3.05</t>
  </si>
  <si>
    <t>3.06</t>
  </si>
  <si>
    <t>3.07</t>
  </si>
  <si>
    <t>3.13</t>
  </si>
  <si>
    <t>kelder</t>
  </si>
  <si>
    <t>begane grond</t>
  </si>
  <si>
    <t>tussenverdieping</t>
  </si>
  <si>
    <t>1e verdieping</t>
  </si>
  <si>
    <t>2e verdieping</t>
  </si>
  <si>
    <t>3e verdieping</t>
  </si>
  <si>
    <t>flexkantoor</t>
  </si>
  <si>
    <t>gang</t>
  </si>
  <si>
    <t>kopieerruimte</t>
  </si>
  <si>
    <t>bergruimte</t>
  </si>
  <si>
    <t>installatieruimte W</t>
  </si>
  <si>
    <t>pompkamer</t>
  </si>
  <si>
    <t>trappenhuis en gang</t>
  </si>
  <si>
    <t>voorruimte</t>
  </si>
  <si>
    <t>herentoilet</t>
  </si>
  <si>
    <t>damestoilet</t>
  </si>
  <si>
    <t>debracheruimte</t>
  </si>
  <si>
    <t>spoelkeuken</t>
  </si>
  <si>
    <t>trappenhuis</t>
  </si>
  <si>
    <t>toiletruimte dames</t>
  </si>
  <si>
    <t>toiletruimte heren</t>
  </si>
  <si>
    <t>containerruimte</t>
  </si>
  <si>
    <t>kleedkamer dames</t>
  </si>
  <si>
    <t>toilet</t>
  </si>
  <si>
    <t>wasruimte</t>
  </si>
  <si>
    <t>kleedkamer heren</t>
  </si>
  <si>
    <t>kleedkamer</t>
  </si>
  <si>
    <t xml:space="preserve">gang </t>
  </si>
  <si>
    <t>douche / toilet</t>
  </si>
  <si>
    <t>kleedruimte</t>
  </si>
  <si>
    <t>dames kleedkamer TD</t>
  </si>
  <si>
    <t>kamer technici</t>
  </si>
  <si>
    <t>kleedkamer TD</t>
  </si>
  <si>
    <t>opslagruimte artiestenfoyer</t>
  </si>
  <si>
    <t>doucheruimte dames</t>
  </si>
  <si>
    <t>doucheruimte heren</t>
  </si>
  <si>
    <t>artiestenfoyer</t>
  </si>
  <si>
    <t>tochtsluis</t>
  </si>
  <si>
    <t>vestibule</t>
  </si>
  <si>
    <t>receptie / kaartverkoop</t>
  </si>
  <si>
    <t>kantoor</t>
  </si>
  <si>
    <t>personenlift</t>
  </si>
  <si>
    <t>voorruimte trappenhuis</t>
  </si>
  <si>
    <t>miva toilet</t>
  </si>
  <si>
    <t>ontvangstruimte</t>
  </si>
  <si>
    <t>mevrouw Dudock</t>
  </si>
  <si>
    <t xml:space="preserve">garderobe </t>
  </si>
  <si>
    <t>pantry</t>
  </si>
  <si>
    <t>publiekslift</t>
  </si>
  <si>
    <t>terras</t>
  </si>
  <si>
    <t>Zocherfoyer</t>
  </si>
  <si>
    <t>Dudokfoyer</t>
  </si>
  <si>
    <t>sluis</t>
  </si>
  <si>
    <t>hefvloer orkestbak</t>
  </si>
  <si>
    <t>lift</t>
  </si>
  <si>
    <t>toilet dames</t>
  </si>
  <si>
    <t>toilet heren</t>
  </si>
  <si>
    <t>restaurant Zindering</t>
  </si>
  <si>
    <t>balkon</t>
  </si>
  <si>
    <t xml:space="preserve">Loggia </t>
  </si>
  <si>
    <t>bordes</t>
  </si>
  <si>
    <t>voorruimte toilet</t>
  </si>
  <si>
    <t>Founderskamer</t>
  </si>
  <si>
    <t>kantoorruimte werkplaats</t>
  </si>
  <si>
    <t>toiletruimte</t>
  </si>
  <si>
    <t>verkeersruimte</t>
  </si>
  <si>
    <t xml:space="preserve">trap </t>
  </si>
  <si>
    <t>bufferruimte publiek</t>
  </si>
  <si>
    <t>Escherfoyer</t>
  </si>
  <si>
    <t>multifunctionele ruimte</t>
  </si>
  <si>
    <t>douche</t>
  </si>
  <si>
    <t>tapijt</t>
  </si>
  <si>
    <t>linoleum</t>
  </si>
  <si>
    <t>marmer</t>
  </si>
  <si>
    <t>tegels</t>
  </si>
  <si>
    <t>schoonloopmat</t>
  </si>
  <si>
    <t>inloopmat</t>
  </si>
  <si>
    <t>rubber</t>
  </si>
  <si>
    <t>hout</t>
  </si>
  <si>
    <t>parket/hout</t>
  </si>
  <si>
    <t>nio</t>
  </si>
  <si>
    <t>Afhankelijk van programmering</t>
  </si>
  <si>
    <t>Doucheruimten</t>
  </si>
  <si>
    <t>Kleed-, wasruimten</t>
  </si>
  <si>
    <t>Opslagruimten</t>
  </si>
  <si>
    <t>Keuken, pantry</t>
  </si>
  <si>
    <t>Lucasbolwerk 24</t>
  </si>
  <si>
    <t>Niet in onderhoud</t>
  </si>
  <si>
    <t>Foyer</t>
  </si>
  <si>
    <t>uren per beurt</t>
  </si>
  <si>
    <t>kosten ma-vr</t>
  </si>
  <si>
    <t>kosten za-zo</t>
  </si>
  <si>
    <t>kosten feestdag</t>
  </si>
  <si>
    <t>Cluster</t>
  </si>
  <si>
    <t>Grote Zaal - kleine voorstelling</t>
  </si>
  <si>
    <t>Kelder</t>
  </si>
  <si>
    <t>Begane grond</t>
  </si>
  <si>
    <t>-1.25, -1,26</t>
  </si>
  <si>
    <t>0.32</t>
  </si>
  <si>
    <t>-1.96, -1.95</t>
  </si>
  <si>
    <t>-1.94, -1.93</t>
  </si>
  <si>
    <t>0.18, 0.23</t>
  </si>
  <si>
    <t>Toiletten</t>
  </si>
  <si>
    <t>zaal</t>
  </si>
  <si>
    <t>loggia</t>
  </si>
  <si>
    <t>Douches</t>
  </si>
  <si>
    <t>Tapijt, tegels</t>
  </si>
  <si>
    <t>Tariefsoort inclusief toezicht</t>
  </si>
  <si>
    <t>Grote Zaal - grote voorstelling</t>
  </si>
  <si>
    <t>-1.25, -1,00</t>
  </si>
  <si>
    <t>2.23</t>
  </si>
  <si>
    <t>2.16 ,2.15</t>
  </si>
  <si>
    <t>2.12, 2.11</t>
  </si>
  <si>
    <t>tapijt, tegels</t>
  </si>
  <si>
    <t>2.07</t>
  </si>
  <si>
    <t>2.08</t>
  </si>
  <si>
    <t>2.08a</t>
  </si>
  <si>
    <t>toegangsluis</t>
  </si>
  <si>
    <t>buffetruimte publiek</t>
  </si>
  <si>
    <t>Esherfoyer</t>
  </si>
  <si>
    <t>Blauwe Zaal</t>
  </si>
  <si>
    <t>1.15</t>
  </si>
  <si>
    <t>-1.01, -1.02</t>
  </si>
  <si>
    <t>-1.10, -1.09, -1.11</t>
  </si>
  <si>
    <t>vooruimte toilet</t>
  </si>
  <si>
    <t>Kantoor</t>
  </si>
  <si>
    <t>toiletten</t>
  </si>
  <si>
    <t>Zocher</t>
  </si>
  <si>
    <t>Dudok</t>
  </si>
  <si>
    <t>Hekman</t>
  </si>
  <si>
    <t>Founders</t>
  </si>
  <si>
    <t>1ste verdieping</t>
  </si>
  <si>
    <t>1.06, 1.12, 1.07</t>
  </si>
  <si>
    <t>1.02, 1,03, 1,04, 1,05</t>
  </si>
  <si>
    <t>Restaurant</t>
  </si>
  <si>
    <t>tapijt, hout, steen</t>
  </si>
  <si>
    <t>Escher</t>
  </si>
  <si>
    <t>Kosten productie per jaar ma t/m vr</t>
  </si>
  <si>
    <t>Kosten productie per jaar za - zo</t>
  </si>
  <si>
    <t>Kosten productie per jaar feestdag</t>
  </si>
  <si>
    <t>Utrecht</t>
  </si>
  <si>
    <t>Uurlonen 1 januari 2025</t>
  </si>
  <si>
    <t>% van reguliere
 norm</t>
  </si>
  <si>
    <t>steen</t>
  </si>
  <si>
    <t>Meubilair</t>
  </si>
  <si>
    <t>Stoffen stoelen</t>
  </si>
  <si>
    <t>Geheel reinigen (sproei-extractie)</t>
  </si>
  <si>
    <t>Stoffen banken</t>
  </si>
  <si>
    <t>0-25</t>
  </si>
  <si>
    <t>26-50</t>
  </si>
  <si>
    <t>51-100</t>
  </si>
  <si>
    <t>&gt; 100</t>
  </si>
  <si>
    <t>Prijs per stuk excl. btw</t>
  </si>
  <si>
    <t>Dieptereiniging keuken</t>
  </si>
  <si>
    <t>Dieptereiniging keuken en spoelkeuken</t>
  </si>
  <si>
    <t>Conform programma</t>
  </si>
  <si>
    <t>Prijs per beurt excl. btw</t>
  </si>
  <si>
    <t>Handdoekpapier</t>
  </si>
  <si>
    <t>Wit, z-vouw, 2-laags, 21x24 cm</t>
  </si>
  <si>
    <t>Hygiënezakjes cartridge</t>
  </si>
  <si>
    <t>25x30st</t>
  </si>
  <si>
    <t>Handzeep</t>
  </si>
  <si>
    <t>Can 5 liter</t>
  </si>
  <si>
    <t>I-fold 1-laags wit, 15x240vel</t>
  </si>
  <si>
    <t>Toiletpapier</t>
  </si>
  <si>
    <t>Wil, 2-laags, exo 400vel, pak 40 rol</t>
  </si>
  <si>
    <t>Kosten per maand per stuk</t>
  </si>
  <si>
    <t>Alternatief (indien gewenst door dienstverlener)</t>
  </si>
  <si>
    <t>Handdoekpapier I-fold</t>
  </si>
  <si>
    <t>Containers buiten zetten</t>
  </si>
  <si>
    <t>Kosten vloeronderhoud  en additioneel per jaar</t>
  </si>
  <si>
    <t>Uren per beurt</t>
  </si>
  <si>
    <t>Uren per jaar</t>
  </si>
  <si>
    <t>Kosten all-in preventieve bestrijding per jaar</t>
  </si>
  <si>
    <t>Totaalkosten correctief en preventief per jaar</t>
  </si>
  <si>
    <t>Plaagdieren bestrijding</t>
  </si>
  <si>
    <t>Eenmalige installatie kosten</t>
  </si>
  <si>
    <t>Aantal preventieve bezoeken per jaar</t>
  </si>
  <si>
    <t>SSBU-EA-MK-DK-2024/TN479309</t>
  </si>
  <si>
    <t>Aantal per maand</t>
  </si>
  <si>
    <t>V2-NvI2</t>
  </si>
  <si>
    <t>Maandag tot en met vrijdag</t>
  </si>
  <si>
    <t>Zaterdag - zondag</t>
  </si>
  <si>
    <t>Feestdagen</t>
  </si>
  <si>
    <t>Voorrijkosten maandag - vrijdag</t>
  </si>
  <si>
    <t>Kosten per correctief bezoek incl voorrijkosten</t>
  </si>
  <si>
    <t>Voorrijkosten zaterdag - zondag</t>
  </si>
  <si>
    <t>Uurtarief per correctief bezoek</t>
  </si>
  <si>
    <t>Minimaal aantal benodigde uren voor correctief bezoek</t>
  </si>
  <si>
    <t>Voorrijkosten feestdagen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</si>
</sst>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413]d\-mmm\-yy;@"/>
    <numFmt numFmtId="197" formatCode="_ [$€-2]\ * #,##0.00_ ;_ [$€-2]\ * \-#,##0.00_ ;_ [$€-2]\ * &quot;-&quot;??_ ;_ @_ "/>
  </numFmts>
  <fonts count="152">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sz val="8"/>
      <name val="MS Sans Serif"/>
    </font>
    <font>
      <i/>
      <sz val="8"/>
      <name val="Century Gothic"/>
      <family val="2"/>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b/>
      <sz val="9"/>
      <color rgb="FFFF0000"/>
      <name val="Georgia"/>
      <family val="1"/>
    </font>
    <font>
      <b/>
      <sz val="12"/>
      <color indexed="10"/>
      <name val="Georgia"/>
      <family val="1"/>
    </font>
    <font>
      <b/>
      <sz val="10"/>
      <color theme="1" tint="0.34998626667073579"/>
      <name val="Georgia"/>
      <family val="1"/>
    </font>
    <font>
      <b/>
      <sz val="12"/>
      <name val="Arial Black"/>
      <family val="2"/>
    </font>
    <font>
      <b/>
      <sz val="10"/>
      <color theme="1"/>
      <name val="Arial Black"/>
      <family val="2"/>
    </font>
    <font>
      <sz val="10"/>
      <name val="Arial Black"/>
      <family val="2"/>
    </font>
    <font>
      <b/>
      <sz val="10"/>
      <color theme="0"/>
      <name val="Arial Black"/>
      <family val="2"/>
    </font>
    <font>
      <b/>
      <sz val="10"/>
      <name val="Arial Black"/>
      <family val="2"/>
    </font>
    <font>
      <b/>
      <sz val="10"/>
      <color rgb="FFFF0000"/>
      <name val="Arial Black"/>
      <family val="2"/>
    </font>
    <font>
      <sz val="10"/>
      <color indexed="8"/>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b/>
      <sz val="9"/>
      <color indexed="20"/>
      <name val="Arial Black"/>
      <family val="2"/>
    </font>
    <font>
      <sz val="9"/>
      <color theme="0"/>
      <name val="Arial Black"/>
      <family val="2"/>
    </font>
    <font>
      <b/>
      <vertAlign val="superscript"/>
      <sz val="10"/>
      <color theme="0"/>
      <name val="Arial Black"/>
      <family val="2"/>
    </font>
    <font>
      <b/>
      <sz val="10"/>
      <color indexed="20"/>
      <name val="Arial Black"/>
      <family val="2"/>
    </font>
    <font>
      <b/>
      <sz val="10"/>
      <color theme="1"/>
      <name val="Times New Roman"/>
      <family val="1"/>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theme="1" tint="0.34998626667073579"/>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
      <sz val="12"/>
      <name val="Timmes"/>
    </font>
    <font>
      <b/>
      <sz val="10"/>
      <color indexed="18"/>
      <name val="Times New Roman"/>
      <family val="1"/>
    </font>
  </fonts>
  <fills count="6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s>
  <borders count="4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52886">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0" applyNumberFormat="0" applyAlignment="0" applyProtection="0"/>
    <xf numFmtId="0" fontId="22" fillId="7" borderId="11" applyNumberFormat="0" applyAlignment="0" applyProtection="0"/>
    <xf numFmtId="0" fontId="23" fillId="7" borderId="10" applyNumberFormat="0" applyAlignment="0" applyProtection="0"/>
    <xf numFmtId="0" fontId="24" fillId="0" borderId="12" applyNumberFormat="0" applyFill="0" applyAlignment="0" applyProtection="0"/>
    <xf numFmtId="0" fontId="25" fillId="8" borderId="1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5"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4"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4" fontId="31" fillId="0" borderId="0" applyFont="0" applyFill="0" applyBorder="0" applyAlignment="0" applyProtection="0"/>
    <xf numFmtId="184" fontId="31" fillId="0" borderId="0" applyFont="0" applyFill="0" applyBorder="0" applyAlignment="0" applyProtection="0"/>
    <xf numFmtId="185" fontId="7" fillId="0" borderId="0" applyFont="0" applyFill="0" applyBorder="0" applyAlignment="0" applyProtection="0"/>
    <xf numFmtId="18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6"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7"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16" applyNumberFormat="0" applyAlignment="0" applyProtection="0"/>
    <xf numFmtId="0" fontId="7" fillId="0" borderId="0"/>
    <xf numFmtId="0" fontId="40" fillId="55" borderId="16" applyNumberFormat="0" applyAlignment="0" applyProtection="0"/>
    <xf numFmtId="0" fontId="41" fillId="56" borderId="17" applyNumberFormat="0" applyAlignment="0" applyProtection="0"/>
    <xf numFmtId="0" fontId="41" fillId="56"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19" applyNumberFormat="0" applyFill="0" applyAlignment="0" applyProtection="0"/>
    <xf numFmtId="0" fontId="46" fillId="0" borderId="20" applyNumberFormat="0" applyFill="0" applyAlignment="0" applyProtection="0"/>
    <xf numFmtId="0" fontId="47" fillId="0" borderId="21" applyNumberFormat="0" applyFill="0" applyAlignment="0" applyProtection="0"/>
    <xf numFmtId="0" fontId="47" fillId="0" borderId="0" applyNumberFormat="0" applyFill="0" applyBorder="0" applyAlignment="0" applyProtection="0"/>
    <xf numFmtId="0" fontId="48" fillId="57" borderId="16" applyNumberFormat="0" applyAlignment="0" applyProtection="0"/>
    <xf numFmtId="0" fontId="35" fillId="58" borderId="1"/>
    <xf numFmtId="0" fontId="49" fillId="0" borderId="22" applyNumberFormat="0" applyFill="0" applyAlignment="0" applyProtection="0"/>
    <xf numFmtId="0" fontId="50" fillId="0" borderId="23" applyNumberFormat="0" applyFill="0" applyAlignment="0" applyProtection="0"/>
    <xf numFmtId="0" fontId="51" fillId="0" borderId="24"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25"/>
    <xf numFmtId="0" fontId="54" fillId="0" borderId="26" applyNumberFormat="0" applyFill="0" applyAlignment="0" applyProtection="0"/>
    <xf numFmtId="189"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27" applyNumberFormat="0" applyFont="0" applyAlignment="0" applyProtection="0"/>
    <xf numFmtId="0" fontId="34" fillId="59" borderId="27" applyNumberFormat="0" applyFont="0" applyAlignment="0" applyProtection="0"/>
    <xf numFmtId="0" fontId="56" fillId="37" borderId="0" applyNumberFormat="0" applyBorder="0" applyAlignment="0" applyProtection="0"/>
    <xf numFmtId="0" fontId="57" fillId="55" borderId="28" applyNumberFormat="0" applyAlignment="0" applyProtection="0"/>
    <xf numFmtId="0" fontId="53" fillId="60" borderId="29"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0" applyNumberFormat="0" applyFill="0" applyAlignment="0" applyProtection="0"/>
    <xf numFmtId="0" fontId="60" fillId="0" borderId="31" applyNumberFormat="0" applyFill="0" applyAlignment="0" applyProtection="0"/>
    <xf numFmtId="0" fontId="57" fillId="54" borderId="28" applyNumberFormat="0" applyAlignment="0" applyProtection="0"/>
    <xf numFmtId="190" fontId="3" fillId="0" borderId="0"/>
    <xf numFmtId="191"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2" fontId="5"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93" fontId="35" fillId="0" borderId="0"/>
    <xf numFmtId="193"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25"/>
    <xf numFmtId="194"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5" fontId="7" fillId="0" borderId="0" applyFont="0" applyFill="0" applyBorder="0" applyAlignment="0" applyProtection="0"/>
  </cellStyleXfs>
  <cellXfs count="601">
    <xf numFmtId="0" fontId="0" fillId="0" borderId="0" xfId="0"/>
    <xf numFmtId="0" fontId="65" fillId="0" borderId="0" xfId="13" applyFont="1" applyProtection="1">
      <protection hidden="1"/>
    </xf>
    <xf numFmtId="0" fontId="65" fillId="0" borderId="0" xfId="0" applyFont="1"/>
    <xf numFmtId="2" fontId="65" fillId="0" borderId="0" xfId="11" applyNumberFormat="1" applyFont="1" applyProtection="1">
      <protection hidden="1"/>
    </xf>
    <xf numFmtId="0" fontId="65" fillId="0" borderId="0" xfId="13" applyFont="1" applyAlignment="1" applyProtection="1">
      <alignment vertical="center"/>
      <protection hidden="1"/>
    </xf>
    <xf numFmtId="0" fontId="66" fillId="0" borderId="0" xfId="13" applyFont="1" applyAlignment="1" applyProtection="1">
      <alignment horizontal="right" vertical="center"/>
      <protection hidden="1"/>
    </xf>
    <xf numFmtId="176" fontId="65" fillId="0" borderId="0" xfId="13" applyNumberFormat="1" applyFont="1" applyAlignment="1" applyProtection="1">
      <alignment vertical="center"/>
      <protection hidden="1"/>
    </xf>
    <xf numFmtId="0" fontId="68" fillId="0" borderId="0" xfId="13" applyFont="1" applyAlignment="1" applyProtection="1">
      <alignment vertical="center"/>
      <protection hidden="1"/>
    </xf>
    <xf numFmtId="2" fontId="65" fillId="0" borderId="0" xfId="0" applyNumberFormat="1" applyFont="1" applyAlignment="1">
      <alignment vertical="center"/>
    </xf>
    <xf numFmtId="176" fontId="70" fillId="0" borderId="0" xfId="13" applyNumberFormat="1" applyFont="1" applyAlignment="1" applyProtection="1">
      <alignment vertical="center"/>
      <protection hidden="1"/>
    </xf>
    <xf numFmtId="177" fontId="65" fillId="0" borderId="0" xfId="13" applyNumberFormat="1" applyFont="1" applyAlignment="1" applyProtection="1">
      <alignment horizontal="right" vertical="center"/>
      <protection hidden="1"/>
    </xf>
    <xf numFmtId="0" fontId="65" fillId="0" borderId="0" xfId="13" applyFont="1" applyAlignment="1" applyProtection="1">
      <alignment horizontal="right" vertical="center"/>
      <protection hidden="1"/>
    </xf>
    <xf numFmtId="0" fontId="65" fillId="0" borderId="0" xfId="89" applyFont="1"/>
    <xf numFmtId="0" fontId="67" fillId="0" borderId="0" xfId="0" applyFont="1"/>
    <xf numFmtId="2" fontId="67" fillId="0" borderId="0" xfId="8" applyNumberFormat="1" applyFont="1" applyFill="1" applyBorder="1" applyAlignment="1">
      <alignment horizontal="center"/>
    </xf>
    <xf numFmtId="0" fontId="65" fillId="0" borderId="0" xfId="0" applyFont="1" applyAlignment="1">
      <alignment vertical="center"/>
    </xf>
    <xf numFmtId="2" fontId="65" fillId="0" borderId="0" xfId="13" applyNumberFormat="1" applyFont="1" applyAlignment="1" applyProtection="1">
      <alignment vertical="center"/>
      <protection hidden="1"/>
    </xf>
    <xf numFmtId="177" fontId="65" fillId="2" borderId="0" xfId="11" applyNumberFormat="1" applyFont="1" applyFill="1" applyAlignment="1" applyProtection="1">
      <alignment vertical="center"/>
      <protection hidden="1"/>
    </xf>
    <xf numFmtId="10" fontId="68" fillId="0" borderId="0" xfId="16" applyNumberFormat="1" applyFont="1" applyFill="1" applyBorder="1" applyAlignment="1" applyProtection="1">
      <alignment horizontal="right" vertical="center"/>
      <protection hidden="1"/>
    </xf>
    <xf numFmtId="10" fontId="64" fillId="0" borderId="0" xfId="16" applyNumberFormat="1" applyFont="1" applyFill="1" applyBorder="1" applyAlignment="1"/>
    <xf numFmtId="179" fontId="65" fillId="0" borderId="0" xfId="13" applyNumberFormat="1" applyFont="1" applyAlignment="1" applyProtection="1">
      <alignment vertical="center"/>
      <protection hidden="1"/>
    </xf>
    <xf numFmtId="0" fontId="65" fillId="0" borderId="0" xfId="0" applyFont="1" applyAlignment="1">
      <alignment horizontal="center" wrapText="1"/>
    </xf>
    <xf numFmtId="0" fontId="65" fillId="0" borderId="0" xfId="84" applyFont="1"/>
    <xf numFmtId="175" fontId="66" fillId="0" borderId="0" xfId="3" applyNumberFormat="1" applyFont="1" applyFill="1" applyBorder="1" applyAlignment="1" applyProtection="1">
      <alignment horizontal="center"/>
      <protection hidden="1"/>
    </xf>
    <xf numFmtId="169" fontId="66" fillId="0" borderId="0" xfId="3" applyFont="1" applyFill="1" applyBorder="1" applyAlignment="1" applyProtection="1">
      <alignment horizontal="center"/>
      <protection hidden="1"/>
    </xf>
    <xf numFmtId="0" fontId="66" fillId="0" borderId="0" xfId="13" applyFont="1" applyAlignment="1" applyProtection="1">
      <alignment horizontal="center"/>
      <protection hidden="1"/>
    </xf>
    <xf numFmtId="0" fontId="65" fillId="0" borderId="0" xfId="84" applyFont="1" applyAlignment="1">
      <alignment horizontal="center" vertical="center"/>
    </xf>
    <xf numFmtId="175" fontId="65" fillId="0" borderId="0" xfId="84" applyNumberFormat="1" applyFont="1" applyAlignment="1">
      <alignment horizontal="center" vertical="center"/>
    </xf>
    <xf numFmtId="0" fontId="65" fillId="0" borderId="0" xfId="103" applyFont="1"/>
    <xf numFmtId="0" fontId="69" fillId="0" borderId="0" xfId="103" applyFont="1"/>
    <xf numFmtId="0" fontId="71" fillId="0" borderId="0" xfId="13" applyFont="1" applyProtection="1">
      <protection hidden="1"/>
    </xf>
    <xf numFmtId="0" fontId="71" fillId="0" borderId="0" xfId="13" applyFont="1" applyAlignment="1" applyProtection="1">
      <alignment horizontal="right" vertical="center"/>
      <protection hidden="1"/>
    </xf>
    <xf numFmtId="2" fontId="71" fillId="0" borderId="0" xfId="13" applyNumberFormat="1" applyFont="1" applyAlignment="1" applyProtection="1">
      <alignment vertical="center"/>
      <protection hidden="1"/>
    </xf>
    <xf numFmtId="0" fontId="71" fillId="0" borderId="0" xfId="13" applyFont="1" applyAlignment="1" applyProtection="1">
      <alignment vertical="center"/>
      <protection hidden="1"/>
    </xf>
    <xf numFmtId="0" fontId="71" fillId="0" borderId="0" xfId="0" applyFont="1"/>
    <xf numFmtId="0" fontId="65" fillId="0" borderId="0" xfId="84" applyFont="1" applyAlignment="1">
      <alignment wrapText="1"/>
    </xf>
    <xf numFmtId="0" fontId="73" fillId="0" borderId="0" xfId="84" applyFont="1"/>
    <xf numFmtId="0" fontId="74" fillId="0" borderId="0" xfId="0" applyFont="1"/>
    <xf numFmtId="2" fontId="75" fillId="0" borderId="0" xfId="12" applyNumberFormat="1" applyFont="1"/>
    <xf numFmtId="2" fontId="76" fillId="2" borderId="0" xfId="12" applyNumberFormat="1" applyFont="1" applyFill="1"/>
    <xf numFmtId="0" fontId="78" fillId="0" borderId="0" xfId="89" applyFont="1"/>
    <xf numFmtId="167" fontId="78" fillId="0" borderId="0" xfId="8" applyFont="1"/>
    <xf numFmtId="173" fontId="80" fillId="0" borderId="0" xfId="8" applyNumberFormat="1" applyFont="1" applyAlignment="1">
      <alignment horizontal="center"/>
    </xf>
    <xf numFmtId="167" fontId="78" fillId="0" borderId="35" xfId="8" applyFont="1" applyBorder="1"/>
    <xf numFmtId="49" fontId="82" fillId="0" borderId="0" xfId="63" applyNumberFormat="1" applyFont="1"/>
    <xf numFmtId="0" fontId="82" fillId="0" borderId="0" xfId="63" applyFont="1"/>
    <xf numFmtId="10" fontId="82" fillId="0" borderId="0" xfId="63" applyNumberFormat="1" applyFont="1" applyAlignment="1">
      <alignment horizontal="left"/>
    </xf>
    <xf numFmtId="2" fontId="76" fillId="0" borderId="0" xfId="12" applyNumberFormat="1" applyFont="1"/>
    <xf numFmtId="188" fontId="83" fillId="0" borderId="0" xfId="63" applyNumberFormat="1" applyFont="1" applyAlignment="1">
      <alignment horizontal="left"/>
    </xf>
    <xf numFmtId="0" fontId="78" fillId="0" borderId="0" xfId="63" applyFont="1"/>
    <xf numFmtId="2" fontId="83" fillId="0" borderId="0" xfId="12" applyNumberFormat="1" applyFont="1"/>
    <xf numFmtId="0" fontId="82" fillId="0" borderId="0" xfId="89" applyFont="1"/>
    <xf numFmtId="167" fontId="82" fillId="0" borderId="0" xfId="8" applyFont="1"/>
    <xf numFmtId="2" fontId="80" fillId="0" borderId="0" xfId="89" applyNumberFormat="1" applyFont="1"/>
    <xf numFmtId="0" fontId="85" fillId="0" borderId="0" xfId="89" applyFont="1"/>
    <xf numFmtId="166" fontId="78" fillId="2" borderId="37" xfId="18" applyFont="1" applyFill="1" applyBorder="1" applyAlignment="1">
      <alignment horizontal="right"/>
    </xf>
    <xf numFmtId="167" fontId="78" fillId="2" borderId="37" xfId="8" applyFont="1" applyFill="1" applyBorder="1" applyAlignment="1">
      <alignment horizontal="center"/>
    </xf>
    <xf numFmtId="166" fontId="78" fillId="2" borderId="37" xfId="18" applyFont="1" applyFill="1" applyBorder="1" applyAlignment="1">
      <alignment horizontal="center"/>
    </xf>
    <xf numFmtId="0" fontId="80" fillId="0" borderId="0" xfId="89" applyFont="1"/>
    <xf numFmtId="0" fontId="78" fillId="0" borderId="0" xfId="0" applyFont="1"/>
    <xf numFmtId="0" fontId="78" fillId="0" borderId="0" xfId="0" applyFont="1" applyAlignment="1">
      <alignment horizontal="center" vertical="center"/>
    </xf>
    <xf numFmtId="2" fontId="86" fillId="0" borderId="0" xfId="12" applyNumberFormat="1" applyFont="1"/>
    <xf numFmtId="0" fontId="78" fillId="0" borderId="0" xfId="17" applyFont="1" applyAlignment="1">
      <alignment horizontal="center"/>
    </xf>
    <xf numFmtId="2" fontId="78" fillId="0" borderId="0" xfId="8" applyNumberFormat="1" applyFont="1" applyAlignment="1">
      <alignment horizontal="left"/>
    </xf>
    <xf numFmtId="172" fontId="78" fillId="0" borderId="0" xfId="17" applyNumberFormat="1" applyFont="1" applyAlignment="1">
      <alignment horizontal="center"/>
    </xf>
    <xf numFmtId="172" fontId="87" fillId="0" borderId="0" xfId="12" applyNumberFormat="1" applyFont="1"/>
    <xf numFmtId="3" fontId="87" fillId="0" borderId="0" xfId="12" applyNumberFormat="1" applyFont="1" applyAlignment="1">
      <alignment horizontal="right"/>
    </xf>
    <xf numFmtId="3" fontId="78" fillId="0" borderId="0" xfId="8" applyNumberFormat="1" applyFont="1" applyAlignment="1">
      <alignment horizontal="right"/>
    </xf>
    <xf numFmtId="0" fontId="78" fillId="0" borderId="0" xfId="17" applyFont="1"/>
    <xf numFmtId="167" fontId="78" fillId="0" borderId="0" xfId="8" applyFont="1" applyAlignment="1">
      <alignment horizontal="right"/>
    </xf>
    <xf numFmtId="0" fontId="78" fillId="0" borderId="0" xfId="17" applyFont="1" applyAlignment="1">
      <alignment horizontal="center" vertical="center"/>
    </xf>
    <xf numFmtId="0" fontId="88" fillId="0" borderId="0" xfId="17" applyFont="1"/>
    <xf numFmtId="0" fontId="78" fillId="0" borderId="37" xfId="0" applyFont="1" applyBorder="1"/>
    <xf numFmtId="1" fontId="78" fillId="0" borderId="37" xfId="61" applyNumberFormat="1" applyFont="1" applyBorder="1" applyAlignment="1">
      <alignment horizontal="center"/>
    </xf>
    <xf numFmtId="1" fontId="88" fillId="0" borderId="37" xfId="61" applyNumberFormat="1" applyFont="1" applyBorder="1" applyAlignment="1">
      <alignment horizontal="center"/>
    </xf>
    <xf numFmtId="0" fontId="82" fillId="0" borderId="0" xfId="0" applyFont="1"/>
    <xf numFmtId="0" fontId="85" fillId="0" borderId="0" xfId="0" applyFont="1" applyAlignment="1">
      <alignment horizontal="center"/>
    </xf>
    <xf numFmtId="2" fontId="89" fillId="0" borderId="0" xfId="0" applyNumberFormat="1" applyFont="1"/>
    <xf numFmtId="2" fontId="80" fillId="0" borderId="0" xfId="0" applyNumberFormat="1" applyFont="1" applyAlignment="1">
      <alignment horizontal="center"/>
    </xf>
    <xf numFmtId="2" fontId="80" fillId="0" borderId="0" xfId="0" applyNumberFormat="1" applyFont="1"/>
    <xf numFmtId="0" fontId="80" fillId="0" borderId="0" xfId="0" applyFont="1"/>
    <xf numFmtId="1" fontId="80" fillId="0" borderId="0" xfId="0" applyNumberFormat="1" applyFont="1" applyAlignment="1">
      <alignment horizontal="center"/>
    </xf>
    <xf numFmtId="0" fontId="81" fillId="0" borderId="0" xfId="0" applyFont="1"/>
    <xf numFmtId="0" fontId="77" fillId="0" borderId="0" xfId="0" applyFont="1"/>
    <xf numFmtId="167" fontId="80" fillId="0" borderId="0" xfId="8" applyFont="1"/>
    <xf numFmtId="0" fontId="78" fillId="0" borderId="0" xfId="0" applyFont="1" applyAlignment="1">
      <alignment horizontal="center"/>
    </xf>
    <xf numFmtId="0" fontId="78" fillId="0" borderId="4" xfId="0" applyFont="1" applyBorder="1"/>
    <xf numFmtId="1" fontId="78" fillId="0" borderId="4" xfId="0" applyNumberFormat="1" applyFont="1" applyBorder="1" applyAlignment="1">
      <alignment horizontal="center"/>
    </xf>
    <xf numFmtId="1" fontId="84" fillId="0" borderId="39" xfId="0" applyNumberFormat="1" applyFont="1" applyBorder="1" applyAlignment="1">
      <alignment horizontal="center"/>
    </xf>
    <xf numFmtId="167" fontId="85" fillId="0" borderId="39" xfId="8" applyFont="1" applyFill="1" applyBorder="1" applyAlignment="1">
      <alignment horizontal="center"/>
    </xf>
    <xf numFmtId="167" fontId="85" fillId="0" borderId="0" xfId="8" applyFont="1" applyFill="1" applyBorder="1" applyAlignment="1">
      <alignment horizontal="center"/>
    </xf>
    <xf numFmtId="2" fontId="85" fillId="0" borderId="0" xfId="8" applyNumberFormat="1" applyFont="1" applyFill="1" applyBorder="1" applyAlignment="1">
      <alignment horizontal="center"/>
    </xf>
    <xf numFmtId="2" fontId="78" fillId="0" borderId="0" xfId="0" applyNumberFormat="1" applyFont="1"/>
    <xf numFmtId="1" fontId="78" fillId="0" borderId="0" xfId="0" applyNumberFormat="1" applyFont="1" applyAlignment="1">
      <alignment horizontal="center"/>
    </xf>
    <xf numFmtId="0" fontId="78" fillId="0" borderId="0" xfId="8" applyNumberFormat="1" applyFont="1" applyFill="1" applyBorder="1" applyAlignment="1"/>
    <xf numFmtId="2" fontId="78" fillId="0" borderId="0" xfId="0" applyNumberFormat="1" applyFont="1" applyAlignment="1">
      <alignment horizontal="right"/>
    </xf>
    <xf numFmtId="1" fontId="82" fillId="0" borderId="0" xfId="0" applyNumberFormat="1" applyFont="1" applyAlignment="1">
      <alignment horizontal="center"/>
    </xf>
    <xf numFmtId="1" fontId="84" fillId="0" borderId="0" xfId="0" applyNumberFormat="1" applyFont="1" applyAlignment="1">
      <alignment horizontal="center"/>
    </xf>
    <xf numFmtId="43" fontId="85" fillId="0" borderId="0" xfId="8" applyNumberFormat="1" applyFont="1" applyFill="1" applyBorder="1" applyAlignment="1">
      <alignment horizontal="center"/>
    </xf>
    <xf numFmtId="0" fontId="84" fillId="0" borderId="0" xfId="0" applyFont="1"/>
    <xf numFmtId="0" fontId="85" fillId="0" borderId="0" xfId="13" applyFont="1" applyProtection="1">
      <protection hidden="1"/>
    </xf>
    <xf numFmtId="0" fontId="78" fillId="0" borderId="0" xfId="13" applyFont="1" applyProtection="1">
      <protection hidden="1"/>
    </xf>
    <xf numFmtId="0" fontId="80" fillId="0" borderId="0" xfId="0" applyFont="1" applyAlignment="1">
      <alignment horizontal="center"/>
    </xf>
    <xf numFmtId="2" fontId="78" fillId="0" borderId="0" xfId="13" applyNumberFormat="1" applyFont="1" applyAlignment="1" applyProtection="1">
      <alignment vertical="center"/>
      <protection hidden="1"/>
    </xf>
    <xf numFmtId="2" fontId="78" fillId="0" borderId="3" xfId="11" applyNumberFormat="1" applyFont="1" applyBorder="1" applyProtection="1">
      <protection hidden="1"/>
    </xf>
    <xf numFmtId="2" fontId="78" fillId="0" borderId="0" xfId="11" applyNumberFormat="1" applyFont="1" applyProtection="1">
      <protection hidden="1"/>
    </xf>
    <xf numFmtId="0" fontId="78" fillId="0" borderId="36" xfId="0" applyFont="1" applyBorder="1"/>
    <xf numFmtId="0" fontId="78" fillId="0" borderId="35" xfId="0" applyFont="1" applyBorder="1" applyAlignment="1">
      <alignment horizontal="left"/>
    </xf>
    <xf numFmtId="0" fontId="92" fillId="0" borderId="3" xfId="13" applyFont="1" applyBorder="1" applyAlignment="1" applyProtection="1">
      <alignment horizontal="left" vertical="center"/>
      <protection hidden="1"/>
    </xf>
    <xf numFmtId="0" fontId="78" fillId="0" borderId="0" xfId="0" applyFont="1" applyAlignment="1">
      <alignment vertical="center"/>
    </xf>
    <xf numFmtId="0" fontId="92" fillId="0" borderId="0" xfId="13" applyFont="1" applyAlignment="1" applyProtection="1">
      <alignment horizontal="left" vertical="center"/>
      <protection hidden="1"/>
    </xf>
    <xf numFmtId="0" fontId="82" fillId="0" borderId="35" xfId="0" applyFont="1" applyBorder="1"/>
    <xf numFmtId="0" fontId="78" fillId="0" borderId="2" xfId="0" applyFont="1" applyBorder="1"/>
    <xf numFmtId="0" fontId="89" fillId="0" borderId="0" xfId="13" applyFont="1" applyProtection="1">
      <protection hidden="1"/>
    </xf>
    <xf numFmtId="0" fontId="94" fillId="0" borderId="0" xfId="0" applyFont="1" applyAlignment="1">
      <alignment horizontal="left" indent="3"/>
    </xf>
    <xf numFmtId="0" fontId="94" fillId="0" borderId="0" xfId="0" applyFont="1"/>
    <xf numFmtId="0" fontId="94" fillId="0" borderId="0" xfId="0" applyFont="1" applyAlignment="1">
      <alignment horizontal="left" indent="1"/>
    </xf>
    <xf numFmtId="180" fontId="94" fillId="0" borderId="0" xfId="0" applyNumberFormat="1" applyFont="1"/>
    <xf numFmtId="179" fontId="94" fillId="0" borderId="0" xfId="0" applyNumberFormat="1" applyFont="1"/>
    <xf numFmtId="0" fontId="95" fillId="0" borderId="0" xfId="13" applyFont="1" applyProtection="1">
      <protection hidden="1"/>
    </xf>
    <xf numFmtId="0" fontId="95" fillId="0" borderId="0" xfId="13" applyFont="1" applyAlignment="1" applyProtection="1">
      <alignment horizontal="center"/>
      <protection hidden="1"/>
    </xf>
    <xf numFmtId="0" fontId="95" fillId="0" borderId="0" xfId="13" applyFont="1" applyAlignment="1" applyProtection="1">
      <alignment horizontal="right"/>
      <protection hidden="1"/>
    </xf>
    <xf numFmtId="169" fontId="95" fillId="0" borderId="0" xfId="3" applyFont="1" applyFill="1" applyBorder="1" applyAlignment="1" applyProtection="1">
      <alignment horizontal="center"/>
      <protection hidden="1"/>
    </xf>
    <xf numFmtId="175" fontId="95" fillId="0" borderId="0" xfId="3" applyNumberFormat="1" applyFont="1" applyFill="1" applyBorder="1" applyAlignment="1" applyProtection="1">
      <alignment horizontal="center"/>
      <protection hidden="1"/>
    </xf>
    <xf numFmtId="2" fontId="75" fillId="0" borderId="0" xfId="0" applyNumberFormat="1" applyFont="1"/>
    <xf numFmtId="2" fontId="76" fillId="0" borderId="0" xfId="0" applyNumberFormat="1" applyFont="1"/>
    <xf numFmtId="0" fontId="96" fillId="0" borderId="0" xfId="13" applyFont="1" applyAlignment="1" applyProtection="1">
      <alignment horizontal="right"/>
      <protection hidden="1"/>
    </xf>
    <xf numFmtId="0" fontId="97" fillId="0" borderId="0" xfId="0" applyFont="1" applyAlignment="1">
      <alignment horizontal="center" vertical="center"/>
    </xf>
    <xf numFmtId="175" fontId="97" fillId="0" borderId="0" xfId="0" applyNumberFormat="1" applyFont="1" applyAlignment="1">
      <alignment horizontal="center" vertical="center"/>
    </xf>
    <xf numFmtId="1" fontId="76" fillId="0" borderId="0" xfId="0" applyNumberFormat="1" applyFont="1" applyAlignment="1">
      <alignment horizontal="left"/>
    </xf>
    <xf numFmtId="2" fontId="96" fillId="0" borderId="0" xfId="13" applyNumberFormat="1" applyFont="1" applyAlignment="1" applyProtection="1">
      <alignment horizontal="right"/>
      <protection hidden="1"/>
    </xf>
    <xf numFmtId="2" fontId="98" fillId="0" borderId="0" xfId="13" applyNumberFormat="1" applyFont="1" applyAlignment="1" applyProtection="1">
      <alignment horizontal="center"/>
      <protection hidden="1"/>
    </xf>
    <xf numFmtId="0" fontId="78" fillId="0" borderId="0" xfId="0" applyFont="1" applyAlignment="1">
      <alignment vertical="top" wrapText="1"/>
    </xf>
    <xf numFmtId="0" fontId="78" fillId="0" borderId="0" xfId="0" applyFont="1" applyAlignment="1">
      <alignment horizontal="center" wrapText="1"/>
    </xf>
    <xf numFmtId="2" fontId="90" fillId="0" borderId="0" xfId="0" applyNumberFormat="1" applyFont="1"/>
    <xf numFmtId="1" fontId="99" fillId="0" borderId="0" xfId="0" applyNumberFormat="1" applyFont="1" applyAlignment="1">
      <alignment horizontal="left"/>
    </xf>
    <xf numFmtId="2" fontId="98" fillId="0" borderId="0" xfId="13" applyNumberFormat="1" applyFont="1" applyAlignment="1" applyProtection="1">
      <alignment horizontal="right"/>
      <protection hidden="1"/>
    </xf>
    <xf numFmtId="2" fontId="87" fillId="0" borderId="0" xfId="0" applyNumberFormat="1" applyFont="1" applyAlignment="1">
      <alignment horizontal="center" vertical="center"/>
    </xf>
    <xf numFmtId="175" fontId="87" fillId="0" borderId="0" xfId="0" applyNumberFormat="1" applyFont="1" applyAlignment="1">
      <alignment horizontal="center" vertical="center"/>
    </xf>
    <xf numFmtId="2" fontId="88" fillId="0" borderId="37" xfId="3" applyNumberFormat="1" applyFont="1" applyFill="1" applyBorder="1" applyAlignment="1" applyProtection="1">
      <protection hidden="1"/>
    </xf>
    <xf numFmtId="1" fontId="80" fillId="0" borderId="37" xfId="13" applyNumberFormat="1" applyFont="1" applyBorder="1" applyAlignment="1" applyProtection="1">
      <alignment horizontal="center"/>
      <protection hidden="1"/>
    </xf>
    <xf numFmtId="0" fontId="78" fillId="0" borderId="36" xfId="13" applyFont="1" applyBorder="1" applyProtection="1">
      <protection hidden="1"/>
    </xf>
    <xf numFmtId="0" fontId="103" fillId="0" borderId="35" xfId="13" applyFont="1" applyBorder="1" applyAlignment="1" applyProtection="1">
      <alignment horizontal="right"/>
      <protection hidden="1"/>
    </xf>
    <xf numFmtId="2" fontId="96" fillId="0" borderId="0" xfId="13" applyNumberFormat="1" applyFont="1" applyAlignment="1" applyProtection="1">
      <alignment horizontal="center"/>
      <protection hidden="1"/>
    </xf>
    <xf numFmtId="2" fontId="105" fillId="0" borderId="0" xfId="13" applyNumberFormat="1" applyFont="1" applyAlignment="1" applyProtection="1">
      <alignment horizontal="center"/>
      <protection hidden="1"/>
    </xf>
    <xf numFmtId="0" fontId="85" fillId="0" borderId="0" xfId="0" applyFont="1"/>
    <xf numFmtId="2" fontId="78" fillId="0" borderId="36" xfId="13" applyNumberFormat="1" applyFont="1" applyBorder="1" applyProtection="1">
      <protection hidden="1"/>
    </xf>
    <xf numFmtId="0" fontId="80" fillId="0" borderId="37" xfId="0" applyFont="1" applyBorder="1"/>
    <xf numFmtId="0" fontId="104" fillId="0" borderId="0" xfId="0" applyFont="1"/>
    <xf numFmtId="0" fontId="107" fillId="0" borderId="36" xfId="13" applyFont="1" applyBorder="1" applyProtection="1">
      <protection hidden="1"/>
    </xf>
    <xf numFmtId="0" fontId="108" fillId="0" borderId="38" xfId="13" applyFont="1" applyBorder="1" applyProtection="1">
      <protection hidden="1"/>
    </xf>
    <xf numFmtId="0" fontId="108" fillId="0" borderId="35" xfId="13" applyFont="1" applyBorder="1" applyAlignment="1" applyProtection="1">
      <alignment horizontal="right"/>
      <protection hidden="1"/>
    </xf>
    <xf numFmtId="0" fontId="88" fillId="0" borderId="34" xfId="13" applyFont="1" applyBorder="1" applyProtection="1">
      <protection hidden="1"/>
    </xf>
    <xf numFmtId="10" fontId="102" fillId="0" borderId="2" xfId="13" applyNumberFormat="1" applyFont="1" applyBorder="1" applyAlignment="1" applyProtection="1">
      <alignment horizontal="right"/>
      <protection hidden="1"/>
    </xf>
    <xf numFmtId="175" fontId="103" fillId="0" borderId="6" xfId="16" applyNumberFormat="1" applyFont="1" applyFill="1" applyBorder="1" applyAlignment="1" applyProtection="1">
      <alignment horizontal="right"/>
      <protection hidden="1"/>
    </xf>
    <xf numFmtId="0" fontId="102" fillId="0" borderId="0" xfId="0" applyFont="1"/>
    <xf numFmtId="0" fontId="102" fillId="0" borderId="5" xfId="0" applyFont="1" applyBorder="1" applyAlignment="1">
      <alignment horizontal="right"/>
    </xf>
    <xf numFmtId="0" fontId="102" fillId="0" borderId="0" xfId="0" applyFont="1" applyAlignment="1">
      <alignment horizontal="right"/>
    </xf>
    <xf numFmtId="175" fontId="85" fillId="0" borderId="0" xfId="0" applyNumberFormat="1" applyFont="1"/>
    <xf numFmtId="0" fontId="85" fillId="0" borderId="0" xfId="0" applyFont="1" applyAlignment="1">
      <alignment horizontal="right"/>
    </xf>
    <xf numFmtId="0" fontId="78" fillId="2" borderId="36" xfId="10" applyFont="1" applyFill="1" applyBorder="1"/>
    <xf numFmtId="44" fontId="78" fillId="35" borderId="38" xfId="66" applyFont="1" applyFill="1" applyBorder="1" applyAlignment="1" applyProtection="1">
      <protection locked="0"/>
    </xf>
    <xf numFmtId="44" fontId="78" fillId="35" borderId="35" xfId="66" applyFont="1" applyFill="1" applyBorder="1" applyAlignment="1" applyProtection="1">
      <protection locked="0"/>
    </xf>
    <xf numFmtId="2" fontId="75" fillId="0" borderId="0" xfId="63" applyNumberFormat="1" applyFont="1"/>
    <xf numFmtId="2" fontId="76" fillId="0" borderId="0" xfId="63" applyNumberFormat="1" applyFont="1"/>
    <xf numFmtId="0" fontId="104" fillId="0" borderId="0" xfId="10" applyFont="1"/>
    <xf numFmtId="179" fontId="104" fillId="0" borderId="0" xfId="10" applyNumberFormat="1" applyFont="1"/>
    <xf numFmtId="2" fontId="104" fillId="0" borderId="0" xfId="10" applyNumberFormat="1" applyFont="1"/>
    <xf numFmtId="2" fontId="90" fillId="0" borderId="0" xfId="10" applyNumberFormat="1" applyFont="1" applyAlignment="1">
      <alignment vertical="center"/>
    </xf>
    <xf numFmtId="2" fontId="90" fillId="0" borderId="0" xfId="10" applyNumberFormat="1" applyFont="1" applyAlignment="1">
      <alignment horizontal="right" vertical="center"/>
    </xf>
    <xf numFmtId="2" fontId="90" fillId="0" borderId="0" xfId="12" applyNumberFormat="1" applyFont="1"/>
    <xf numFmtId="2" fontId="99" fillId="0" borderId="0" xfId="10" applyNumberFormat="1" applyFont="1" applyAlignment="1">
      <alignment vertical="center"/>
    </xf>
    <xf numFmtId="0" fontId="87" fillId="0" borderId="0" xfId="14" applyFont="1"/>
    <xf numFmtId="2" fontId="87" fillId="0" borderId="0" xfId="14" applyNumberFormat="1" applyFont="1"/>
    <xf numFmtId="0" fontId="78" fillId="0" borderId="0" xfId="10" applyFont="1"/>
    <xf numFmtId="0" fontId="80" fillId="0" borderId="0" xfId="9" applyFont="1" applyAlignment="1" applyProtection="1">
      <alignment horizontal="left" vertical="center"/>
      <protection hidden="1"/>
    </xf>
    <xf numFmtId="0" fontId="78" fillId="0" borderId="2" xfId="10" applyFont="1" applyBorder="1"/>
    <xf numFmtId="0" fontId="78" fillId="0" borderId="0" xfId="0" applyFont="1" applyAlignment="1">
      <alignment horizontal="left" vertical="center" indent="6"/>
    </xf>
    <xf numFmtId="0" fontId="85" fillId="0" borderId="0" xfId="13" applyFont="1" applyAlignment="1" applyProtection="1">
      <alignment horizontal="center"/>
      <protection hidden="1"/>
    </xf>
    <xf numFmtId="173" fontId="78" fillId="0" borderId="0" xfId="8" applyNumberFormat="1" applyFont="1" applyFill="1" applyAlignment="1" applyProtection="1">
      <protection hidden="1"/>
    </xf>
    <xf numFmtId="0" fontId="78" fillId="0" borderId="0" xfId="84" applyFont="1"/>
    <xf numFmtId="175" fontId="109" fillId="0" borderId="0" xfId="3" applyNumberFormat="1" applyFont="1" applyFill="1" applyBorder="1" applyAlignment="1" applyProtection="1">
      <alignment horizontal="center"/>
      <protection hidden="1"/>
    </xf>
    <xf numFmtId="2" fontId="90" fillId="0" borderId="0" xfId="84" applyNumberFormat="1" applyFont="1"/>
    <xf numFmtId="169" fontId="109" fillId="0" borderId="0" xfId="3" applyFont="1" applyFill="1" applyBorder="1" applyAlignment="1" applyProtection="1">
      <alignment horizontal="center"/>
      <protection hidden="1"/>
    </xf>
    <xf numFmtId="173" fontId="109" fillId="0" borderId="0" xfId="8" applyNumberFormat="1" applyFont="1" applyFill="1" applyBorder="1" applyAlignment="1" applyProtection="1">
      <alignment horizontal="center"/>
      <protection hidden="1"/>
    </xf>
    <xf numFmtId="0" fontId="78" fillId="0" borderId="0" xfId="103" applyFont="1"/>
    <xf numFmtId="0" fontId="78" fillId="0" borderId="0" xfId="103" applyFont="1" applyAlignment="1">
      <alignment horizontal="center"/>
    </xf>
    <xf numFmtId="167" fontId="78" fillId="0" borderId="0" xfId="105" applyFont="1"/>
    <xf numFmtId="173" fontId="78" fillId="0" borderId="0" xfId="8" applyNumberFormat="1" applyFont="1"/>
    <xf numFmtId="175" fontId="78" fillId="0" borderId="0" xfId="84" applyNumberFormat="1" applyFont="1" applyAlignment="1">
      <alignment horizontal="center" vertical="center"/>
    </xf>
    <xf numFmtId="0" fontId="78" fillId="0" borderId="37" xfId="89" applyFont="1" applyBorder="1"/>
    <xf numFmtId="2" fontId="78" fillId="0" borderId="37" xfId="63" applyNumberFormat="1" applyFont="1" applyBorder="1"/>
    <xf numFmtId="0" fontId="78" fillId="0" borderId="37" xfId="84" applyFont="1" applyBorder="1"/>
    <xf numFmtId="2" fontId="80" fillId="2" borderId="37" xfId="84" applyNumberFormat="1" applyFont="1" applyFill="1" applyBorder="1" applyAlignment="1">
      <alignment vertical="top" wrapText="1"/>
    </xf>
    <xf numFmtId="0" fontId="110" fillId="0" borderId="0" xfId="10" applyFont="1"/>
    <xf numFmtId="0" fontId="104" fillId="0" borderId="0" xfId="10" applyFont="1" applyAlignment="1">
      <alignment horizontal="center"/>
    </xf>
    <xf numFmtId="0" fontId="78" fillId="0" borderId="0" xfId="97" applyFont="1"/>
    <xf numFmtId="2" fontId="90" fillId="0" borderId="0" xfId="63" applyNumberFormat="1" applyFont="1"/>
    <xf numFmtId="196" fontId="111" fillId="0" borderId="0" xfId="63" applyNumberFormat="1" applyFont="1" applyAlignment="1">
      <alignment horizontal="left"/>
    </xf>
    <xf numFmtId="0" fontId="80" fillId="0" borderId="36" xfId="84" applyFont="1" applyBorder="1"/>
    <xf numFmtId="0" fontId="80" fillId="0" borderId="38" xfId="84" applyFont="1" applyBorder="1"/>
    <xf numFmtId="0" fontId="79" fillId="63" borderId="37" xfId="0" applyFont="1" applyFill="1" applyBorder="1" applyAlignment="1">
      <alignment wrapText="1"/>
    </xf>
    <xf numFmtId="0" fontId="79" fillId="63" borderId="37" xfId="0" applyFont="1" applyFill="1" applyBorder="1"/>
    <xf numFmtId="2" fontId="76" fillId="64" borderId="0" xfId="12" applyNumberFormat="1" applyFont="1" applyFill="1"/>
    <xf numFmtId="2" fontId="75" fillId="64" borderId="0" xfId="12" applyNumberFormat="1" applyFont="1" applyFill="1"/>
    <xf numFmtId="3" fontId="88" fillId="64" borderId="37" xfId="62" applyNumberFormat="1" applyFont="1" applyFill="1" applyBorder="1" applyAlignment="1" applyProtection="1">
      <alignment horizontal="left"/>
      <protection hidden="1"/>
    </xf>
    <xf numFmtId="3" fontId="88" fillId="64" borderId="37" xfId="62" applyNumberFormat="1" applyFont="1" applyFill="1" applyBorder="1" applyAlignment="1" applyProtection="1">
      <alignment horizontal="left" wrapText="1"/>
      <protection hidden="1"/>
    </xf>
    <xf numFmtId="3" fontId="88" fillId="64" borderId="37" xfId="62" applyNumberFormat="1" applyFont="1" applyFill="1" applyBorder="1" applyAlignment="1" applyProtection="1">
      <alignment horizontal="left" vertical="top" wrapText="1"/>
      <protection hidden="1"/>
    </xf>
    <xf numFmtId="2" fontId="113" fillId="0" borderId="0" xfId="12" applyNumberFormat="1" applyFont="1"/>
    <xf numFmtId="167" fontId="116" fillId="63" borderId="32" xfId="8" applyFont="1" applyFill="1" applyBorder="1" applyAlignment="1">
      <alignment horizontal="center" vertical="top" wrapText="1"/>
    </xf>
    <xf numFmtId="0" fontId="115" fillId="0" borderId="0" xfId="0" applyFont="1" applyAlignment="1">
      <alignment horizontal="center" vertical="center"/>
    </xf>
    <xf numFmtId="0" fontId="119" fillId="0" borderId="0" xfId="17" applyFont="1"/>
    <xf numFmtId="0" fontId="115" fillId="0" borderId="0" xfId="0" applyFont="1"/>
    <xf numFmtId="1" fontId="80" fillId="0" borderId="37" xfId="61" applyNumberFormat="1" applyFont="1" applyBorder="1" applyAlignment="1">
      <alignment horizontal="center"/>
    </xf>
    <xf numFmtId="2" fontId="120" fillId="0" borderId="0" xfId="0" applyNumberFormat="1" applyFont="1"/>
    <xf numFmtId="2" fontId="118" fillId="63" borderId="32" xfId="0" applyNumberFormat="1" applyFont="1" applyFill="1" applyBorder="1" applyAlignment="1">
      <alignment horizontal="center" vertical="top" wrapText="1"/>
    </xf>
    <xf numFmtId="0" fontId="115" fillId="0" borderId="0" xfId="0" applyFont="1" applyAlignment="1">
      <alignment horizontal="center"/>
    </xf>
    <xf numFmtId="2" fontId="121" fillId="0" borderId="0" xfId="13" applyNumberFormat="1" applyFont="1" applyAlignment="1" applyProtection="1">
      <alignment vertical="center"/>
      <protection locked="0"/>
    </xf>
    <xf numFmtId="2" fontId="126" fillId="0" borderId="0" xfId="13" applyNumberFormat="1" applyFont="1" applyAlignment="1" applyProtection="1">
      <alignment horizontal="center" wrapText="1"/>
      <protection hidden="1"/>
    </xf>
    <xf numFmtId="0" fontId="115" fillId="0" borderId="0" xfId="0" applyFont="1" applyAlignment="1">
      <alignment horizontal="center" wrapText="1"/>
    </xf>
    <xf numFmtId="0" fontId="127" fillId="0" borderId="0" xfId="13" applyFont="1" applyProtection="1">
      <protection hidden="1"/>
    </xf>
    <xf numFmtId="2" fontId="113" fillId="0" borderId="0" xfId="0" applyNumberFormat="1" applyFont="1"/>
    <xf numFmtId="2" fontId="125" fillId="63" borderId="36" xfId="13" applyNumberFormat="1" applyFont="1" applyFill="1" applyBorder="1" applyAlignment="1" applyProtection="1">
      <alignment horizontal="left" vertical="center" wrapText="1"/>
      <protection hidden="1"/>
    </xf>
    <xf numFmtId="2" fontId="125" fillId="63" borderId="37" xfId="3" applyNumberFormat="1" applyFont="1" applyFill="1" applyBorder="1" applyAlignment="1" applyProtection="1">
      <alignment vertical="center" wrapText="1"/>
      <protection hidden="1"/>
    </xf>
    <xf numFmtId="2" fontId="113" fillId="0" borderId="0" xfId="63" applyNumberFormat="1" applyFont="1"/>
    <xf numFmtId="173" fontId="116" fillId="63" borderId="38" xfId="8" applyNumberFormat="1" applyFont="1" applyFill="1" applyBorder="1" applyAlignment="1">
      <alignment vertical="top" wrapText="1"/>
    </xf>
    <xf numFmtId="173" fontId="116" fillId="63" borderId="35" xfId="8" applyNumberFormat="1" applyFont="1" applyFill="1" applyBorder="1" applyAlignment="1">
      <alignment vertical="top" wrapText="1"/>
    </xf>
    <xf numFmtId="173" fontId="116" fillId="63" borderId="40" xfId="8" applyNumberFormat="1" applyFont="1" applyFill="1" applyBorder="1" applyAlignment="1">
      <alignment vertical="top" wrapText="1"/>
    </xf>
    <xf numFmtId="0" fontId="83" fillId="0" borderId="0" xfId="9" applyFont="1" applyAlignment="1" applyProtection="1">
      <alignment horizontal="left" vertical="center"/>
      <protection hidden="1"/>
    </xf>
    <xf numFmtId="0" fontId="130" fillId="0" borderId="0" xfId="13" applyFont="1" applyProtection="1">
      <protection hidden="1"/>
    </xf>
    <xf numFmtId="179" fontId="116" fillId="63" borderId="37" xfId="89" applyNumberFormat="1" applyFont="1" applyFill="1" applyBorder="1" applyAlignment="1" applyProtection="1">
      <alignment horizontal="center" vertical="top" wrapText="1"/>
      <protection hidden="1"/>
    </xf>
    <xf numFmtId="2" fontId="116" fillId="63" borderId="37" xfId="89" applyNumberFormat="1" applyFont="1" applyFill="1" applyBorder="1" applyAlignment="1" applyProtection="1">
      <alignment horizontal="center" vertical="top" wrapText="1"/>
      <protection hidden="1"/>
    </xf>
    <xf numFmtId="0" fontId="117" fillId="0" borderId="0" xfId="103" applyFont="1"/>
    <xf numFmtId="179" fontId="116" fillId="63" borderId="37" xfId="89" applyNumberFormat="1" applyFont="1" applyFill="1" applyBorder="1" applyAlignment="1" applyProtection="1">
      <alignment vertical="center" wrapText="1"/>
      <protection hidden="1"/>
    </xf>
    <xf numFmtId="179" fontId="116" fillId="63" borderId="37" xfId="89" applyNumberFormat="1" applyFont="1" applyFill="1" applyBorder="1" applyAlignment="1" applyProtection="1">
      <alignment horizontal="center" vertical="center" wrapText="1"/>
      <protection hidden="1"/>
    </xf>
    <xf numFmtId="0" fontId="116" fillId="63" borderId="32" xfId="89" applyFont="1" applyFill="1" applyBorder="1" applyAlignment="1" applyProtection="1">
      <alignment horizontal="left" vertical="center" wrapText="1"/>
      <protection hidden="1"/>
    </xf>
    <xf numFmtId="2" fontId="116" fillId="63" borderId="32" xfId="0" applyNumberFormat="1" applyFont="1" applyFill="1" applyBorder="1" applyAlignment="1">
      <alignment horizontal="left" vertical="top" wrapText="1"/>
    </xf>
    <xf numFmtId="0" fontId="115" fillId="0" borderId="0" xfId="84" applyFont="1"/>
    <xf numFmtId="166" fontId="134" fillId="2" borderId="35" xfId="18" applyFont="1" applyFill="1" applyBorder="1" applyAlignment="1"/>
    <xf numFmtId="167" fontId="35" fillId="64" borderId="37" xfId="8" applyFont="1" applyFill="1" applyBorder="1" applyAlignment="1">
      <alignment horizontal="left"/>
    </xf>
    <xf numFmtId="0" fontId="135" fillId="0" borderId="0" xfId="63" applyFont="1"/>
    <xf numFmtId="178" fontId="135" fillId="0" borderId="2" xfId="6" applyNumberFormat="1" applyFont="1" applyFill="1" applyBorder="1" applyAlignment="1"/>
    <xf numFmtId="44" fontId="135" fillId="0" borderId="0" xfId="63" applyNumberFormat="1" applyFont="1"/>
    <xf numFmtId="9" fontId="35" fillId="64" borderId="37" xfId="16" applyFont="1" applyFill="1" applyBorder="1" applyAlignment="1">
      <alignment horizontal="center"/>
    </xf>
    <xf numFmtId="44" fontId="132" fillId="63" borderId="35" xfId="63" applyNumberFormat="1" applyFont="1" applyFill="1" applyBorder="1"/>
    <xf numFmtId="2" fontId="35" fillId="64" borderId="37" xfId="8" applyNumberFormat="1" applyFont="1" applyFill="1" applyBorder="1" applyAlignment="1">
      <alignment horizontal="center"/>
    </xf>
    <xf numFmtId="1" fontId="133" fillId="2" borderId="37" xfId="8" applyNumberFormat="1" applyFont="1" applyFill="1" applyBorder="1" applyAlignment="1">
      <alignment horizontal="center"/>
    </xf>
    <xf numFmtId="173" fontId="133" fillId="2" borderId="37" xfId="8" applyNumberFormat="1" applyFont="1" applyFill="1" applyBorder="1"/>
    <xf numFmtId="167" fontId="133" fillId="2" borderId="37" xfId="8" applyFont="1" applyFill="1" applyBorder="1"/>
    <xf numFmtId="166" fontId="35" fillId="0" borderId="37" xfId="18" applyFont="1" applyBorder="1"/>
    <xf numFmtId="166" fontId="35" fillId="0" borderId="37" xfId="89" applyNumberFormat="1" applyFont="1" applyBorder="1"/>
    <xf numFmtId="180" fontId="35" fillId="0" borderId="37" xfId="89" applyNumberFormat="1" applyFont="1" applyBorder="1"/>
    <xf numFmtId="173" fontId="79" fillId="63" borderId="36" xfId="8" applyNumberFormat="1" applyFont="1" applyFill="1" applyBorder="1" applyAlignment="1">
      <alignment horizontal="left"/>
    </xf>
    <xf numFmtId="167" fontId="79" fillId="63" borderId="35" xfId="8" applyFont="1" applyFill="1" applyBorder="1"/>
    <xf numFmtId="49" fontId="81" fillId="0" borderId="36" xfId="63" applyNumberFormat="1" applyFont="1" applyBorder="1" applyAlignment="1">
      <alignment vertical="top"/>
    </xf>
    <xf numFmtId="0" fontId="78" fillId="0" borderId="38" xfId="63" applyFont="1" applyBorder="1"/>
    <xf numFmtId="49" fontId="80" fillId="0" borderId="38" xfId="63" applyNumberFormat="1" applyFont="1" applyBorder="1"/>
    <xf numFmtId="49" fontId="79" fillId="63" borderId="36" xfId="63" applyNumberFormat="1" applyFont="1" applyFill="1" applyBorder="1"/>
    <xf numFmtId="0" fontId="79" fillId="63" borderId="38" xfId="63" applyFont="1" applyFill="1" applyBorder="1"/>
    <xf numFmtId="173" fontId="79" fillId="63" borderId="37" xfId="8" applyNumberFormat="1" applyFont="1" applyFill="1" applyBorder="1" applyAlignment="1">
      <alignment vertical="top" wrapText="1"/>
    </xf>
    <xf numFmtId="173" fontId="79" fillId="63" borderId="37" xfId="8" applyNumberFormat="1" applyFont="1" applyFill="1" applyBorder="1" applyAlignment="1">
      <alignment horizontal="center" vertical="top" wrapText="1"/>
    </xf>
    <xf numFmtId="167" fontId="79" fillId="63" borderId="37" xfId="8" applyFont="1" applyFill="1" applyBorder="1" applyAlignment="1">
      <alignment horizontal="center" vertical="top" wrapText="1"/>
    </xf>
    <xf numFmtId="2" fontId="79" fillId="63" borderId="32" xfId="89" applyNumberFormat="1" applyFont="1" applyFill="1" applyBorder="1" applyAlignment="1">
      <alignment vertical="top" wrapText="1"/>
    </xf>
    <xf numFmtId="167" fontId="79" fillId="63" borderId="32" xfId="8" applyFont="1" applyFill="1" applyBorder="1" applyAlignment="1">
      <alignment horizontal="center" vertical="top" wrapText="1"/>
    </xf>
    <xf numFmtId="0" fontId="35" fillId="0" borderId="0" xfId="0" applyFont="1"/>
    <xf numFmtId="0" fontId="35" fillId="0" borderId="0" xfId="0" applyFont="1" applyAlignment="1">
      <alignment horizontal="center"/>
    </xf>
    <xf numFmtId="2" fontId="133" fillId="0" borderId="0" xfId="0" applyNumberFormat="1" applyFont="1" applyAlignment="1">
      <alignment horizontal="center"/>
    </xf>
    <xf numFmtId="2" fontId="136" fillId="0" borderId="0" xfId="0" applyNumberFormat="1" applyFont="1" applyAlignment="1">
      <alignment horizontal="center"/>
    </xf>
    <xf numFmtId="2" fontId="141" fillId="0" borderId="0" xfId="12" applyNumberFormat="1" applyFont="1" applyAlignment="1">
      <alignment horizontal="center"/>
    </xf>
    <xf numFmtId="174" fontId="35" fillId="0" borderId="4" xfId="0" applyNumberFormat="1" applyFont="1" applyBorder="1" applyAlignment="1">
      <alignment horizontal="center"/>
    </xf>
    <xf numFmtId="174" fontId="35" fillId="0" borderId="0" xfId="0" applyNumberFormat="1" applyFont="1" applyAlignment="1">
      <alignment horizontal="center"/>
    </xf>
    <xf numFmtId="43" fontId="138" fillId="0" borderId="37" xfId="8" applyNumberFormat="1" applyFont="1" applyFill="1" applyBorder="1" applyAlignment="1">
      <alignment horizontal="center"/>
    </xf>
    <xf numFmtId="1" fontId="139" fillId="0" borderId="37" xfId="0" applyNumberFormat="1" applyFont="1" applyBorder="1" applyAlignment="1">
      <alignment horizontal="center"/>
    </xf>
    <xf numFmtId="14" fontId="137" fillId="0" borderId="0" xfId="12" applyNumberFormat="1" applyFont="1" applyAlignment="1">
      <alignment horizontal="left"/>
    </xf>
    <xf numFmtId="177" fontId="35" fillId="64" borderId="37" xfId="11" applyNumberFormat="1" applyFont="1" applyFill="1" applyBorder="1" applyAlignment="1" applyProtection="1">
      <alignment vertical="center"/>
      <protection hidden="1"/>
    </xf>
    <xf numFmtId="179" fontId="142" fillId="0" borderId="6" xfId="13" applyNumberFormat="1" applyFont="1" applyBorder="1" applyAlignment="1" applyProtection="1">
      <alignment horizontal="left" vertical="center"/>
      <protection hidden="1"/>
    </xf>
    <xf numFmtId="181" fontId="35" fillId="0" borderId="0" xfId="11" applyNumberFormat="1" applyFont="1" applyProtection="1">
      <protection hidden="1"/>
    </xf>
    <xf numFmtId="2" fontId="142" fillId="0" borderId="37" xfId="3" applyNumberFormat="1" applyFont="1" applyFill="1" applyBorder="1" applyAlignment="1" applyProtection="1">
      <protection hidden="1"/>
    </xf>
    <xf numFmtId="166" fontId="142" fillId="35" borderId="37" xfId="18" applyFont="1" applyFill="1" applyBorder="1" applyAlignment="1" applyProtection="1">
      <protection locked="0"/>
    </xf>
    <xf numFmtId="175" fontId="143" fillId="0" borderId="5" xfId="0" applyNumberFormat="1" applyFont="1" applyBorder="1" applyAlignment="1">
      <alignment horizontal="center" vertical="center"/>
    </xf>
    <xf numFmtId="166" fontId="142" fillId="65" borderId="37" xfId="18" applyFont="1" applyFill="1" applyBorder="1" applyAlignment="1" applyProtection="1">
      <protection locked="0"/>
    </xf>
    <xf numFmtId="179" fontId="133" fillId="0" borderId="37" xfId="3" applyNumberFormat="1" applyFont="1" applyFill="1" applyBorder="1" applyAlignment="1" applyProtection="1">
      <protection hidden="1"/>
    </xf>
    <xf numFmtId="169" fontId="142" fillId="0" borderId="37" xfId="3" applyFont="1" applyFill="1" applyBorder="1" applyAlignment="1" applyProtection="1">
      <protection hidden="1"/>
    </xf>
    <xf numFmtId="166" fontId="142" fillId="0" borderId="37" xfId="18" applyFont="1" applyFill="1" applyBorder="1" applyAlignment="1" applyProtection="1">
      <protection locked="0"/>
    </xf>
    <xf numFmtId="169" fontId="142" fillId="0" borderId="37" xfId="3" applyFont="1" applyFill="1" applyBorder="1" applyAlignment="1" applyProtection="1">
      <protection locked="0"/>
    </xf>
    <xf numFmtId="166" fontId="145" fillId="2" borderId="37" xfId="18" applyFont="1" applyFill="1" applyBorder="1" applyAlignment="1" applyProtection="1">
      <alignment horizontal="right"/>
      <protection locked="0"/>
    </xf>
    <xf numFmtId="175" fontId="138" fillId="0" borderId="5" xfId="0" applyNumberFormat="1" applyFont="1" applyBorder="1" applyAlignment="1">
      <alignment horizontal="center" vertical="center"/>
    </xf>
    <xf numFmtId="175" fontId="146" fillId="0" borderId="5" xfId="0" applyNumberFormat="1" applyFont="1" applyBorder="1" applyAlignment="1">
      <alignment horizontal="center" vertical="center"/>
    </xf>
    <xf numFmtId="175" fontId="35" fillId="0" borderId="5" xfId="0" applyNumberFormat="1" applyFont="1" applyBorder="1"/>
    <xf numFmtId="179" fontId="133" fillId="0" borderId="4" xfId="5" applyNumberFormat="1" applyFont="1" applyFill="1" applyBorder="1" applyAlignment="1" applyProtection="1">
      <protection hidden="1"/>
    </xf>
    <xf numFmtId="175" fontId="35" fillId="0" borderId="6" xfId="0" applyNumberFormat="1" applyFont="1" applyBorder="1" applyAlignment="1">
      <alignment horizontal="center" vertical="center"/>
    </xf>
    <xf numFmtId="175" fontId="35" fillId="0" borderId="0" xfId="0" applyNumberFormat="1" applyFont="1"/>
    <xf numFmtId="179" fontId="147" fillId="0" borderId="37" xfId="5" applyNumberFormat="1" applyFont="1" applyFill="1" applyBorder="1" applyAlignment="1" applyProtection="1">
      <protection hidden="1"/>
    </xf>
    <xf numFmtId="179" fontId="138" fillId="0" borderId="0" xfId="0" applyNumberFormat="1" applyFont="1"/>
    <xf numFmtId="0" fontId="138" fillId="0" borderId="0" xfId="0" applyFont="1"/>
    <xf numFmtId="14" fontId="137" fillId="0" borderId="0" xfId="0" applyNumberFormat="1" applyFont="1" applyAlignment="1">
      <alignment horizontal="left"/>
    </xf>
    <xf numFmtId="166" fontId="35" fillId="0" borderId="36" xfId="18" applyFont="1" applyFill="1" applyBorder="1" applyAlignment="1" applyProtection="1">
      <protection hidden="1"/>
    </xf>
    <xf numFmtId="166" fontId="35" fillId="0" borderId="37" xfId="18" applyFont="1" applyFill="1" applyBorder="1" applyAlignment="1" applyProtection="1">
      <protection hidden="1"/>
    </xf>
    <xf numFmtId="166" fontId="133" fillId="0" borderId="37" xfId="18" applyFont="1" applyBorder="1"/>
    <xf numFmtId="1" fontId="133" fillId="0" borderId="37" xfId="13" applyNumberFormat="1" applyFont="1" applyBorder="1" applyAlignment="1" applyProtection="1">
      <alignment horizontal="center"/>
      <protection hidden="1"/>
    </xf>
    <xf numFmtId="166" fontId="35" fillId="64" borderId="37" xfId="18" applyFont="1" applyFill="1" applyBorder="1"/>
    <xf numFmtId="2" fontId="35" fillId="0" borderId="36" xfId="13" applyNumberFormat="1" applyFont="1" applyBorder="1" applyProtection="1">
      <protection hidden="1"/>
    </xf>
    <xf numFmtId="44" fontId="35" fillId="65" borderId="35" xfId="66" applyFont="1" applyFill="1" applyBorder="1" applyAlignment="1" applyProtection="1">
      <protection locked="0"/>
    </xf>
    <xf numFmtId="14" fontId="137" fillId="0" borderId="0" xfId="63" applyNumberFormat="1" applyFont="1" applyAlignment="1">
      <alignment horizontal="left"/>
    </xf>
    <xf numFmtId="0" fontId="35" fillId="0" borderId="0" xfId="103" applyFont="1"/>
    <xf numFmtId="166" fontId="35" fillId="64" borderId="37" xfId="18" applyFont="1" applyFill="1" applyBorder="1" applyAlignment="1">
      <alignment horizontal="center"/>
    </xf>
    <xf numFmtId="14" fontId="150" fillId="0" borderId="0" xfId="63" applyNumberFormat="1" applyFont="1" applyAlignment="1">
      <alignment horizontal="left"/>
    </xf>
    <xf numFmtId="0" fontId="142" fillId="0" borderId="32" xfId="62" applyFont="1" applyBorder="1" applyAlignment="1" applyProtection="1">
      <alignment horizontal="left" textRotation="90"/>
      <protection hidden="1"/>
    </xf>
    <xf numFmtId="175" fontId="142" fillId="64" borderId="32" xfId="65" applyNumberFormat="1" applyFont="1" applyFill="1" applyBorder="1" applyAlignment="1" applyProtection="1">
      <alignment horizontal="center"/>
      <protection hidden="1"/>
    </xf>
    <xf numFmtId="0" fontId="142" fillId="0" borderId="0" xfId="62" applyFont="1" applyAlignment="1" applyProtection="1">
      <alignment horizontal="left" textRotation="90"/>
      <protection hidden="1"/>
    </xf>
    <xf numFmtId="0" fontId="35" fillId="0" borderId="0" xfId="84" applyFont="1"/>
    <xf numFmtId="0" fontId="151" fillId="0" borderId="0" xfId="62" applyFont="1" applyAlignment="1" applyProtection="1">
      <alignment horizontal="left" textRotation="90"/>
      <protection hidden="1"/>
    </xf>
    <xf numFmtId="179" fontId="142" fillId="64" borderId="37" xfId="62" applyNumberFormat="1" applyFont="1" applyFill="1" applyBorder="1" applyAlignment="1" applyProtection="1">
      <alignment horizontal="center"/>
      <protection hidden="1"/>
    </xf>
    <xf numFmtId="179" fontId="142" fillId="2" borderId="37" xfId="62" applyNumberFormat="1" applyFont="1" applyFill="1" applyBorder="1" applyAlignment="1" applyProtection="1">
      <alignment horizontal="center"/>
      <protection hidden="1"/>
    </xf>
    <xf numFmtId="179" fontId="142" fillId="0" borderId="37" xfId="62" applyNumberFormat="1" applyFont="1" applyBorder="1" applyAlignment="1" applyProtection="1">
      <alignment horizontal="center"/>
      <protection hidden="1"/>
    </xf>
    <xf numFmtId="3" fontId="142" fillId="64" borderId="37" xfId="62" applyNumberFormat="1" applyFont="1" applyFill="1" applyBorder="1" applyAlignment="1" applyProtection="1">
      <alignment horizontal="center"/>
      <protection hidden="1"/>
    </xf>
    <xf numFmtId="166" fontId="35" fillId="0" borderId="37" xfId="102" applyFont="1" applyBorder="1"/>
    <xf numFmtId="180" fontId="35" fillId="0" borderId="37" xfId="84" applyNumberFormat="1" applyFont="1" applyBorder="1"/>
    <xf numFmtId="197" fontId="35" fillId="0" borderId="37" xfId="84" applyNumberFormat="1" applyFont="1" applyBorder="1"/>
    <xf numFmtId="166" fontId="35" fillId="0" borderId="37" xfId="84" applyNumberFormat="1" applyFont="1" applyBorder="1"/>
    <xf numFmtId="0" fontId="133" fillId="0" borderId="38" xfId="84" applyFont="1" applyBorder="1"/>
    <xf numFmtId="0" fontId="133" fillId="0" borderId="35" xfId="84" applyFont="1" applyBorder="1"/>
    <xf numFmtId="49" fontId="133" fillId="0" borderId="37" xfId="8" applyNumberFormat="1" applyFont="1" applyBorder="1" applyAlignment="1">
      <alignment horizontal="center"/>
    </xf>
    <xf numFmtId="166" fontId="133" fillId="0" borderId="37" xfId="84" applyNumberFormat="1" applyFont="1" applyBorder="1"/>
    <xf numFmtId="49" fontId="77" fillId="65" borderId="37" xfId="62" applyNumberFormat="1" applyFont="1" applyFill="1" applyBorder="1" applyAlignment="1" applyProtection="1">
      <alignment horizontal="left" vertical="top"/>
      <protection hidden="1"/>
    </xf>
    <xf numFmtId="2" fontId="79" fillId="63" borderId="37" xfId="89" applyNumberFormat="1" applyFont="1" applyFill="1" applyBorder="1" applyAlignment="1">
      <alignment vertical="top" wrapText="1"/>
    </xf>
    <xf numFmtId="2" fontId="78" fillId="0" borderId="37" xfId="0" applyNumberFormat="1" applyFont="1" applyBorder="1"/>
    <xf numFmtId="2" fontId="78" fillId="0" borderId="37" xfId="89" applyNumberFormat="1" applyFont="1" applyBorder="1"/>
    <xf numFmtId="0" fontId="84" fillId="0" borderId="37" xfId="0" applyFont="1" applyBorder="1"/>
    <xf numFmtId="0" fontId="80" fillId="0" borderId="37" xfId="89" applyFont="1" applyBorder="1"/>
    <xf numFmtId="166" fontId="35" fillId="2" borderId="37" xfId="18" applyFont="1" applyFill="1" applyBorder="1" applyAlignment="1">
      <alignment horizontal="center"/>
    </xf>
    <xf numFmtId="166" fontId="80" fillId="2" borderId="37" xfId="18" applyFont="1" applyFill="1" applyBorder="1"/>
    <xf numFmtId="166" fontId="133" fillId="2" borderId="37" xfId="18" applyFont="1" applyFill="1" applyBorder="1"/>
    <xf numFmtId="49" fontId="114" fillId="65" borderId="37" xfId="9" applyNumberFormat="1" applyFont="1" applyFill="1" applyBorder="1" applyAlignment="1" applyProtection="1">
      <alignment horizontal="left" vertical="top"/>
      <protection hidden="1"/>
    </xf>
    <xf numFmtId="1" fontId="112" fillId="0" borderId="36" xfId="0" applyNumberFormat="1" applyFont="1" applyBorder="1" applyAlignment="1">
      <alignment horizontal="left" vertical="center"/>
    </xf>
    <xf numFmtId="1" fontId="112" fillId="0" borderId="38" xfId="0" applyNumberFormat="1" applyFont="1" applyBorder="1" applyAlignment="1">
      <alignment horizontal="left" vertical="center"/>
    </xf>
    <xf numFmtId="1" fontId="140" fillId="0" borderId="38" xfId="0" applyNumberFormat="1" applyFont="1" applyBorder="1" applyAlignment="1">
      <alignment horizontal="center" vertical="center" wrapText="1"/>
    </xf>
    <xf numFmtId="1" fontId="112" fillId="0" borderId="35" xfId="0" applyNumberFormat="1" applyFont="1" applyBorder="1" applyAlignment="1">
      <alignment horizontal="center" vertical="center" wrapText="1"/>
    </xf>
    <xf numFmtId="2" fontId="116" fillId="63" borderId="37" xfId="0" applyNumberFormat="1" applyFont="1" applyFill="1" applyBorder="1" applyAlignment="1">
      <alignment horizontal="left" vertical="center" wrapText="1"/>
    </xf>
    <xf numFmtId="1" fontId="116" fillId="63" borderId="37" xfId="0" applyNumberFormat="1" applyFont="1" applyFill="1" applyBorder="1" applyAlignment="1">
      <alignment horizontal="center" vertical="center" wrapText="1"/>
    </xf>
    <xf numFmtId="9" fontId="131" fillId="64" borderId="37" xfId="61" applyNumberFormat="1" applyFont="1" applyFill="1" applyBorder="1" applyAlignment="1">
      <alignment horizontal="center" vertical="center"/>
    </xf>
    <xf numFmtId="0" fontId="116" fillId="63" borderId="37" xfId="0" applyFont="1" applyFill="1" applyBorder="1" applyAlignment="1">
      <alignment horizontal="left" vertical="center" wrapText="1"/>
    </xf>
    <xf numFmtId="2" fontId="116" fillId="63" borderId="37" xfId="0" applyNumberFormat="1" applyFont="1" applyFill="1" applyBorder="1" applyAlignment="1">
      <alignment horizontal="center" vertical="center" wrapText="1"/>
    </xf>
    <xf numFmtId="1" fontId="117" fillId="0" borderId="37" xfId="0" applyNumberFormat="1" applyFont="1" applyBorder="1" applyAlignment="1">
      <alignment horizontal="center" vertical="center" wrapText="1"/>
    </xf>
    <xf numFmtId="0" fontId="78" fillId="2" borderId="37" xfId="0" applyFont="1" applyFill="1" applyBorder="1" applyAlignment="1">
      <alignment vertical="center"/>
    </xf>
    <xf numFmtId="173" fontId="133" fillId="64" borderId="37" xfId="8" applyNumberFormat="1" applyFont="1" applyFill="1" applyBorder="1" applyAlignment="1">
      <alignment horizontal="center"/>
    </xf>
    <xf numFmtId="173" fontId="35" fillId="0" borderId="37" xfId="8" applyNumberFormat="1" applyFont="1" applyFill="1" applyBorder="1" applyAlignment="1">
      <alignment horizontal="center" vertical="center"/>
    </xf>
    <xf numFmtId="0" fontId="78" fillId="0" borderId="37" xfId="0" applyFont="1" applyBorder="1" applyAlignment="1">
      <alignment horizontal="center" vertical="center"/>
    </xf>
    <xf numFmtId="0" fontId="78" fillId="0" borderId="37" xfId="0" applyFont="1" applyBorder="1" applyAlignment="1">
      <alignment vertical="center"/>
    </xf>
    <xf numFmtId="173" fontId="133" fillId="0" borderId="37" xfId="8" applyNumberFormat="1" applyFont="1" applyFill="1" applyBorder="1" applyAlignment="1">
      <alignment horizontal="center"/>
    </xf>
    <xf numFmtId="49" fontId="35" fillId="0" borderId="37" xfId="0" applyNumberFormat="1" applyFont="1" applyBorder="1" applyAlignment="1">
      <alignment horizontal="center"/>
    </xf>
    <xf numFmtId="0" fontId="80" fillId="0" borderId="37" xfId="0" applyFont="1" applyBorder="1" applyAlignment="1">
      <alignment vertical="center"/>
    </xf>
    <xf numFmtId="0" fontId="133" fillId="0" borderId="37" xfId="0" applyFont="1" applyBorder="1"/>
    <xf numFmtId="173" fontId="133" fillId="0" borderId="37" xfId="8" applyNumberFormat="1" applyFont="1" applyFill="1" applyBorder="1" applyAlignment="1">
      <alignment horizontal="center" vertical="center"/>
    </xf>
    <xf numFmtId="0" fontId="80" fillId="0" borderId="37" xfId="0" applyFont="1" applyBorder="1" applyAlignment="1">
      <alignment horizontal="center" vertical="center"/>
    </xf>
    <xf numFmtId="1" fontId="116" fillId="63" borderId="37" xfId="0" applyNumberFormat="1" applyFont="1" applyFill="1" applyBorder="1" applyAlignment="1">
      <alignment horizontal="left"/>
    </xf>
    <xf numFmtId="1" fontId="116" fillId="63" borderId="37" xfId="0" applyNumberFormat="1" applyFont="1" applyFill="1" applyBorder="1" applyAlignment="1">
      <alignment horizontal="center"/>
    </xf>
    <xf numFmtId="9" fontId="134" fillId="63" borderId="32" xfId="16" applyFont="1" applyFill="1" applyBorder="1" applyAlignment="1">
      <alignment horizontal="center" vertical="top" wrapText="1"/>
    </xf>
    <xf numFmtId="0" fontId="116" fillId="63" borderId="32" xfId="0" applyFont="1" applyFill="1" applyBorder="1" applyAlignment="1">
      <alignment horizontal="left" vertical="top" wrapText="1"/>
    </xf>
    <xf numFmtId="182" fontId="116" fillId="63" borderId="32" xfId="8" applyNumberFormat="1" applyFont="1" applyFill="1" applyBorder="1" applyAlignment="1">
      <alignment horizontal="left" vertical="top" wrapText="1"/>
    </xf>
    <xf numFmtId="167" fontId="118" fillId="63" borderId="32" xfId="8" applyFont="1" applyFill="1" applyBorder="1" applyAlignment="1">
      <alignment horizontal="center" vertical="top" wrapText="1"/>
    </xf>
    <xf numFmtId="1" fontId="78" fillId="0" borderId="37" xfId="0" applyNumberFormat="1" applyFont="1" applyBorder="1" applyAlignment="1">
      <alignment horizontal="center"/>
    </xf>
    <xf numFmtId="174" fontId="35" fillId="0" borderId="37" xfId="0" applyNumberFormat="1" applyFont="1" applyBorder="1" applyAlignment="1">
      <alignment horizontal="center"/>
    </xf>
    <xf numFmtId="2" fontId="35" fillId="0" borderId="37" xfId="0" applyNumberFormat="1" applyFont="1" applyBorder="1" applyAlignment="1">
      <alignment horizontal="right"/>
    </xf>
    <xf numFmtId="1" fontId="135" fillId="0" borderId="37" xfId="0" applyNumberFormat="1" applyFont="1" applyBorder="1" applyAlignment="1">
      <alignment horizontal="center"/>
    </xf>
    <xf numFmtId="1" fontId="138" fillId="0" borderId="37" xfId="8" applyNumberFormat="1" applyFont="1" applyFill="1" applyBorder="1" applyAlignment="1">
      <alignment horizontal="center"/>
    </xf>
    <xf numFmtId="2" fontId="85" fillId="0" borderId="37" xfId="8" applyNumberFormat="1" applyFont="1" applyFill="1" applyBorder="1" applyAlignment="1">
      <alignment horizontal="center"/>
    </xf>
    <xf numFmtId="173" fontId="138" fillId="0" borderId="37" xfId="8" applyNumberFormat="1" applyFont="1" applyFill="1" applyBorder="1" applyAlignment="1">
      <alignment horizontal="center"/>
    </xf>
    <xf numFmtId="0" fontId="78" fillId="0" borderId="35" xfId="0" applyFont="1" applyBorder="1"/>
    <xf numFmtId="0" fontId="78" fillId="0" borderId="32" xfId="0" applyFont="1" applyBorder="1"/>
    <xf numFmtId="2" fontId="35" fillId="0" borderId="35" xfId="0" applyNumberFormat="1" applyFont="1" applyBorder="1" applyAlignment="1">
      <alignment horizontal="right"/>
    </xf>
    <xf numFmtId="2" fontId="78" fillId="0" borderId="39" xfId="0" applyNumberFormat="1" applyFont="1" applyBorder="1"/>
    <xf numFmtId="1" fontId="78" fillId="0" borderId="39" xfId="0" applyNumberFormat="1" applyFont="1" applyBorder="1" applyAlignment="1">
      <alignment horizontal="center"/>
    </xf>
    <xf numFmtId="174" fontId="35" fillId="0" borderId="39" xfId="0" applyNumberFormat="1" applyFont="1" applyBorder="1" applyAlignment="1">
      <alignment horizontal="center"/>
    </xf>
    <xf numFmtId="0" fontId="78" fillId="0" borderId="39" xfId="8" applyNumberFormat="1" applyFont="1" applyFill="1" applyBorder="1" applyAlignment="1"/>
    <xf numFmtId="0" fontId="78" fillId="0" borderId="39" xfId="0" applyFont="1" applyBorder="1"/>
    <xf numFmtId="2" fontId="78" fillId="0" borderId="39" xfId="0" applyNumberFormat="1" applyFont="1" applyBorder="1" applyAlignment="1">
      <alignment horizontal="right"/>
    </xf>
    <xf numFmtId="1" fontId="82" fillId="0" borderId="39" xfId="0" applyNumberFormat="1" applyFont="1" applyBorder="1" applyAlignment="1">
      <alignment horizontal="center"/>
    </xf>
    <xf numFmtId="43" fontId="85" fillId="0" borderId="39" xfId="8" applyNumberFormat="1" applyFont="1" applyFill="1" applyBorder="1" applyAlignment="1">
      <alignment horizontal="center"/>
    </xf>
    <xf numFmtId="0" fontId="115" fillId="64" borderId="37" xfId="13" applyFont="1" applyFill="1" applyBorder="1" applyProtection="1">
      <protection hidden="1"/>
    </xf>
    <xf numFmtId="2" fontId="122" fillId="63" borderId="36" xfId="13" applyNumberFormat="1" applyFont="1" applyFill="1" applyBorder="1" applyAlignment="1" applyProtection="1">
      <alignment horizontal="left" vertical="center"/>
      <protection hidden="1"/>
    </xf>
    <xf numFmtId="2" fontId="91" fillId="63" borderId="38" xfId="11" applyNumberFormat="1" applyFont="1" applyFill="1" applyBorder="1" applyProtection="1">
      <protection hidden="1"/>
    </xf>
    <xf numFmtId="2" fontId="91" fillId="63" borderId="35" xfId="11" applyNumberFormat="1" applyFont="1" applyFill="1" applyBorder="1" applyProtection="1">
      <protection hidden="1"/>
    </xf>
    <xf numFmtId="2" fontId="78" fillId="0" borderId="36" xfId="11" applyNumberFormat="1" applyFont="1" applyBorder="1" applyProtection="1">
      <protection hidden="1"/>
    </xf>
    <xf numFmtId="2" fontId="78" fillId="0" borderId="35" xfId="11" applyNumberFormat="1" applyFont="1" applyBorder="1" applyProtection="1">
      <protection hidden="1"/>
    </xf>
    <xf numFmtId="0" fontId="80" fillId="0" borderId="36" xfId="0" applyFont="1" applyBorder="1"/>
    <xf numFmtId="0" fontId="80" fillId="0" borderId="35" xfId="0" applyFont="1" applyBorder="1"/>
    <xf numFmtId="177" fontId="133" fillId="0" borderId="37" xfId="11" applyNumberFormat="1" applyFont="1" applyBorder="1" applyAlignment="1" applyProtection="1">
      <alignment vertical="center"/>
      <protection hidden="1"/>
    </xf>
    <xf numFmtId="177" fontId="35" fillId="0" borderId="37" xfId="11" applyNumberFormat="1" applyFont="1" applyBorder="1" applyAlignment="1" applyProtection="1">
      <alignment vertical="center"/>
      <protection hidden="1"/>
    </xf>
    <xf numFmtId="10" fontId="133" fillId="0" borderId="35" xfId="0" applyNumberFormat="1" applyFont="1" applyBorder="1"/>
    <xf numFmtId="2" fontId="80" fillId="0" borderId="37" xfId="11" applyNumberFormat="1" applyFont="1" applyBorder="1" applyAlignment="1" applyProtection="1">
      <alignment horizontal="center"/>
      <protection hidden="1"/>
    </xf>
    <xf numFmtId="179" fontId="142" fillId="0" borderId="37" xfId="13" applyNumberFormat="1" applyFont="1" applyBorder="1" applyAlignment="1" applyProtection="1">
      <alignment horizontal="left" vertical="center"/>
      <protection hidden="1"/>
    </xf>
    <xf numFmtId="166" fontId="142" fillId="64" borderId="37" xfId="18" applyFont="1" applyFill="1" applyBorder="1" applyAlignment="1" applyProtection="1">
      <alignment horizontal="right" vertical="center"/>
      <protection hidden="1"/>
    </xf>
    <xf numFmtId="0" fontId="78" fillId="0" borderId="36" xfId="11" applyFont="1" applyBorder="1" applyAlignment="1" applyProtection="1">
      <alignment vertical="center"/>
      <protection hidden="1"/>
    </xf>
    <xf numFmtId="10" fontId="35" fillId="64" borderId="37" xfId="11" applyNumberFormat="1" applyFont="1" applyFill="1" applyBorder="1" applyAlignment="1" applyProtection="1">
      <alignment vertical="center"/>
      <protection hidden="1"/>
    </xf>
    <xf numFmtId="0" fontId="78" fillId="0" borderId="38" xfId="0" applyFont="1" applyBorder="1"/>
    <xf numFmtId="0" fontId="80" fillId="0" borderId="36" xfId="13" applyFont="1" applyBorder="1" applyAlignment="1" applyProtection="1">
      <alignment vertical="center"/>
      <protection hidden="1"/>
    </xf>
    <xf numFmtId="0" fontId="80" fillId="0" borderId="38" xfId="0" applyFont="1" applyBorder="1"/>
    <xf numFmtId="10" fontId="133" fillId="0" borderId="37" xfId="16" applyNumberFormat="1" applyFont="1" applyFill="1" applyBorder="1" applyAlignment="1"/>
    <xf numFmtId="0" fontId="122" fillId="63" borderId="36" xfId="13" applyFont="1" applyFill="1" applyBorder="1" applyAlignment="1" applyProtection="1">
      <alignment horizontal="left" vertical="center"/>
      <protection hidden="1"/>
    </xf>
    <xf numFmtId="0" fontId="123" fillId="63" borderId="38" xfId="13" applyFont="1" applyFill="1" applyBorder="1" applyAlignment="1" applyProtection="1">
      <alignment horizontal="left" vertical="center"/>
      <protection hidden="1"/>
    </xf>
    <xf numFmtId="9" fontId="124" fillId="63" borderId="35" xfId="13" applyNumberFormat="1" applyFont="1" applyFill="1" applyBorder="1" applyAlignment="1" applyProtection="1">
      <alignment vertical="center"/>
      <protection hidden="1"/>
    </xf>
    <xf numFmtId="0" fontId="116" fillId="63" borderId="37" xfId="13" applyFont="1" applyFill="1" applyBorder="1" applyAlignment="1" applyProtection="1">
      <alignment horizontal="left" vertical="center"/>
      <protection hidden="1"/>
    </xf>
    <xf numFmtId="0" fontId="88" fillId="0" borderId="37" xfId="13" applyFont="1" applyBorder="1" applyAlignment="1" applyProtection="1">
      <alignment horizontal="left" vertical="center"/>
      <protection hidden="1"/>
    </xf>
    <xf numFmtId="2" fontId="142" fillId="2" borderId="37" xfId="13" applyNumberFormat="1" applyFont="1" applyFill="1" applyBorder="1" applyAlignment="1" applyProtection="1">
      <alignment horizontal="right" vertical="center"/>
      <protection hidden="1"/>
    </xf>
    <xf numFmtId="0" fontId="80" fillId="0" borderId="37" xfId="13" applyFont="1" applyBorder="1" applyAlignment="1" applyProtection="1">
      <alignment vertical="center"/>
      <protection hidden="1"/>
    </xf>
    <xf numFmtId="2" fontId="133" fillId="0" borderId="37" xfId="13" applyNumberFormat="1" applyFont="1" applyBorder="1" applyAlignment="1" applyProtection="1">
      <alignment vertical="center"/>
      <protection hidden="1"/>
    </xf>
    <xf numFmtId="0" fontId="92" fillId="0" borderId="37" xfId="13" applyFont="1" applyBorder="1" applyAlignment="1" applyProtection="1">
      <alignment vertical="center"/>
      <protection hidden="1"/>
    </xf>
    <xf numFmtId="0" fontId="35" fillId="0" borderId="37" xfId="0" applyFont="1" applyBorder="1" applyAlignment="1">
      <alignment vertical="center"/>
    </xf>
    <xf numFmtId="2" fontId="142" fillId="64" borderId="37" xfId="13" applyNumberFormat="1" applyFont="1" applyFill="1" applyBorder="1" applyAlignment="1" applyProtection="1">
      <alignment horizontal="right" vertical="center"/>
      <protection hidden="1"/>
    </xf>
    <xf numFmtId="0" fontId="93" fillId="0" borderId="37" xfId="13" applyFont="1" applyBorder="1" applyAlignment="1" applyProtection="1">
      <alignment vertical="center"/>
      <protection hidden="1"/>
    </xf>
    <xf numFmtId="0" fontId="78" fillId="0" borderId="37" xfId="13" applyFont="1" applyBorder="1" applyAlignment="1" applyProtection="1">
      <alignment vertical="center"/>
      <protection hidden="1"/>
    </xf>
    <xf numFmtId="10" fontId="142" fillId="0" borderId="37" xfId="16" applyNumberFormat="1" applyFont="1" applyFill="1" applyBorder="1" applyAlignment="1" applyProtection="1">
      <alignment vertical="center"/>
      <protection hidden="1"/>
    </xf>
    <xf numFmtId="10" fontId="133" fillId="0" borderId="37" xfId="16" applyNumberFormat="1" applyFont="1" applyFill="1" applyBorder="1" applyAlignment="1" applyProtection="1">
      <alignment vertical="center"/>
      <protection hidden="1"/>
    </xf>
    <xf numFmtId="2" fontId="125" fillId="63" borderId="38" xfId="13" applyNumberFormat="1" applyFont="1" applyFill="1" applyBorder="1" applyAlignment="1" applyProtection="1">
      <alignment horizontal="center" wrapText="1"/>
      <protection hidden="1"/>
    </xf>
    <xf numFmtId="2" fontId="125" fillId="63" borderId="35" xfId="13" applyNumberFormat="1" applyFont="1" applyFill="1" applyBorder="1" applyAlignment="1" applyProtection="1">
      <alignment horizontal="right" wrapText="1"/>
      <protection hidden="1"/>
    </xf>
    <xf numFmtId="2" fontId="100" fillId="0" borderId="38" xfId="3" applyNumberFormat="1" applyFont="1" applyFill="1" applyBorder="1" applyAlignment="1" applyProtection="1">
      <alignment horizontal="center" vertical="center"/>
      <protection hidden="1"/>
    </xf>
    <xf numFmtId="2" fontId="100" fillId="0" borderId="35" xfId="3" applyNumberFormat="1" applyFont="1" applyFill="1" applyBorder="1" applyAlignment="1" applyProtection="1">
      <alignment horizontal="right" vertical="center"/>
      <protection hidden="1"/>
    </xf>
    <xf numFmtId="175" fontId="143" fillId="0" borderId="40" xfId="0" applyNumberFormat="1" applyFont="1" applyBorder="1" applyAlignment="1">
      <alignment horizontal="center" vertical="center"/>
    </xf>
    <xf numFmtId="2" fontId="101" fillId="0" borderId="38" xfId="3" applyNumberFormat="1" applyFont="1" applyFill="1" applyBorder="1" applyAlignment="1" applyProtection="1">
      <alignment horizontal="left" vertical="center"/>
      <protection hidden="1"/>
    </xf>
    <xf numFmtId="2" fontId="95" fillId="0" borderId="35" xfId="3" applyNumberFormat="1" applyFont="1" applyFill="1" applyBorder="1" applyAlignment="1" applyProtection="1">
      <alignment horizontal="right" vertical="center"/>
      <protection hidden="1"/>
    </xf>
    <xf numFmtId="10" fontId="102" fillId="0" borderId="35" xfId="16" applyNumberFormat="1" applyFont="1" applyFill="1" applyBorder="1" applyAlignment="1" applyProtection="1">
      <alignment horizontal="right"/>
      <protection hidden="1"/>
    </xf>
    <xf numFmtId="0" fontId="80" fillId="0" borderId="36" xfId="13" applyFont="1" applyBorder="1" applyProtection="1">
      <protection hidden="1"/>
    </xf>
    <xf numFmtId="0" fontId="104" fillId="0" borderId="38" xfId="13" applyFont="1" applyBorder="1" applyProtection="1">
      <protection hidden="1"/>
    </xf>
    <xf numFmtId="0" fontId="104" fillId="0" borderId="35" xfId="13" applyFont="1" applyBorder="1" applyAlignment="1" applyProtection="1">
      <alignment horizontal="right"/>
      <protection hidden="1"/>
    </xf>
    <xf numFmtId="0" fontId="102" fillId="0" borderId="38" xfId="13" applyFont="1" applyBorder="1" applyAlignment="1" applyProtection="1">
      <alignment horizontal="right"/>
      <protection hidden="1"/>
    </xf>
    <xf numFmtId="0" fontId="102" fillId="0" borderId="35" xfId="13" applyFont="1" applyBorder="1" applyAlignment="1" applyProtection="1">
      <alignment horizontal="right"/>
      <protection hidden="1"/>
    </xf>
    <xf numFmtId="0" fontId="88" fillId="0" borderId="36" xfId="13" applyFont="1" applyBorder="1" applyProtection="1">
      <protection hidden="1"/>
    </xf>
    <xf numFmtId="10" fontId="148" fillId="64" borderId="37" xfId="16" applyNumberFormat="1" applyFont="1" applyFill="1" applyBorder="1" applyAlignment="1" applyProtection="1">
      <alignment horizontal="right"/>
      <protection hidden="1"/>
    </xf>
    <xf numFmtId="0" fontId="103" fillId="0" borderId="38" xfId="13" applyFont="1" applyBorder="1" applyAlignment="1" applyProtection="1">
      <alignment horizontal="center"/>
      <protection hidden="1"/>
    </xf>
    <xf numFmtId="175" fontId="144" fillId="0" borderId="37" xfId="16" applyNumberFormat="1" applyFont="1" applyFill="1" applyBorder="1" applyAlignment="1" applyProtection="1">
      <alignment horizontal="center"/>
      <protection hidden="1"/>
    </xf>
    <xf numFmtId="0" fontId="85" fillId="0" borderId="36" xfId="13" applyFont="1" applyBorder="1" applyProtection="1">
      <protection hidden="1"/>
    </xf>
    <xf numFmtId="10" fontId="102" fillId="0" borderId="38" xfId="13" applyNumberFormat="1" applyFont="1" applyBorder="1" applyAlignment="1" applyProtection="1">
      <alignment horizontal="right"/>
      <protection hidden="1"/>
    </xf>
    <xf numFmtId="175" fontId="103" fillId="0" borderId="35" xfId="16" applyNumberFormat="1" applyFont="1" applyFill="1" applyBorder="1" applyAlignment="1" applyProtection="1">
      <alignment horizontal="right"/>
      <protection hidden="1"/>
    </xf>
    <xf numFmtId="9" fontId="142" fillId="64" borderId="37" xfId="16" applyFont="1" applyFill="1" applyBorder="1" applyAlignment="1" applyProtection="1">
      <alignment horizontal="center"/>
      <protection hidden="1"/>
    </xf>
    <xf numFmtId="0" fontId="106" fillId="0" borderId="38" xfId="13" applyFont="1" applyBorder="1" applyAlignment="1" applyProtection="1">
      <alignment horizontal="center"/>
      <protection hidden="1"/>
    </xf>
    <xf numFmtId="169" fontId="103" fillId="0" borderId="38" xfId="13" applyNumberFormat="1" applyFont="1" applyBorder="1" applyAlignment="1" applyProtection="1">
      <alignment horizontal="center"/>
      <protection hidden="1"/>
    </xf>
    <xf numFmtId="165" fontId="103" fillId="0" borderId="38" xfId="13" applyNumberFormat="1" applyFont="1" applyBorder="1" applyAlignment="1" applyProtection="1">
      <alignment horizontal="center"/>
      <protection hidden="1"/>
    </xf>
    <xf numFmtId="9" fontId="133" fillId="0" borderId="37" xfId="0" applyNumberFormat="1" applyFont="1" applyBorder="1" applyAlignment="1">
      <alignment horizontal="center"/>
    </xf>
    <xf numFmtId="9" fontId="133" fillId="61" borderId="37" xfId="65" applyFont="1" applyFill="1" applyBorder="1" applyAlignment="1">
      <alignment horizontal="center"/>
    </xf>
    <xf numFmtId="0" fontId="78" fillId="64" borderId="36" xfId="13" applyFont="1" applyFill="1" applyBorder="1" applyProtection="1">
      <protection hidden="1"/>
    </xf>
    <xf numFmtId="0" fontId="103" fillId="64" borderId="38" xfId="13" applyFont="1" applyFill="1" applyBorder="1" applyAlignment="1" applyProtection="1">
      <alignment horizontal="center"/>
      <protection hidden="1"/>
    </xf>
    <xf numFmtId="0" fontId="103" fillId="64" borderId="35" xfId="13" applyFont="1" applyFill="1" applyBorder="1" applyAlignment="1" applyProtection="1">
      <alignment horizontal="right"/>
      <protection hidden="1"/>
    </xf>
    <xf numFmtId="167" fontId="103" fillId="0" borderId="35" xfId="8" applyFont="1" applyFill="1" applyBorder="1" applyAlignment="1" applyProtection="1">
      <alignment horizontal="right"/>
      <protection hidden="1"/>
    </xf>
    <xf numFmtId="10" fontId="103" fillId="0" borderId="35" xfId="16" applyNumberFormat="1" applyFont="1" applyFill="1" applyBorder="1" applyAlignment="1" applyProtection="1">
      <alignment horizontal="right"/>
      <protection hidden="1"/>
    </xf>
    <xf numFmtId="10" fontId="103" fillId="64" borderId="35" xfId="16" applyNumberFormat="1" applyFont="1" applyFill="1" applyBorder="1" applyAlignment="1" applyProtection="1">
      <alignment horizontal="right"/>
      <protection hidden="1"/>
    </xf>
    <xf numFmtId="0" fontId="103" fillId="0" borderId="38" xfId="13" applyFont="1" applyBorder="1" applyProtection="1">
      <protection hidden="1"/>
    </xf>
    <xf numFmtId="169" fontId="104" fillId="0" borderId="38" xfId="13" applyNumberFormat="1" applyFont="1" applyBorder="1" applyProtection="1">
      <protection hidden="1"/>
    </xf>
    <xf numFmtId="169" fontId="103" fillId="0" borderId="35" xfId="13" applyNumberFormat="1" applyFont="1" applyBorder="1" applyAlignment="1" applyProtection="1">
      <alignment horizontal="right"/>
      <protection hidden="1"/>
    </xf>
    <xf numFmtId="0" fontId="104" fillId="0" borderId="40" xfId="0" applyFont="1" applyBorder="1" applyAlignment="1">
      <alignment horizontal="right"/>
    </xf>
    <xf numFmtId="0" fontId="89" fillId="0" borderId="36" xfId="13" applyFont="1" applyBorder="1" applyProtection="1">
      <protection hidden="1"/>
    </xf>
    <xf numFmtId="169" fontId="102" fillId="0" borderId="38" xfId="13" applyNumberFormat="1" applyFont="1" applyBorder="1" applyProtection="1">
      <protection hidden="1"/>
    </xf>
    <xf numFmtId="169" fontId="102" fillId="0" borderId="35" xfId="13" applyNumberFormat="1" applyFont="1" applyBorder="1" applyAlignment="1" applyProtection="1">
      <alignment horizontal="right"/>
      <protection hidden="1"/>
    </xf>
    <xf numFmtId="2" fontId="123" fillId="63" borderId="36" xfId="13" applyNumberFormat="1" applyFont="1" applyFill="1" applyBorder="1" applyAlignment="1" applyProtection="1">
      <alignment horizontal="left" vertical="center" wrapText="1"/>
      <protection hidden="1"/>
    </xf>
    <xf numFmtId="175" fontId="87" fillId="0" borderId="40" xfId="0" applyNumberFormat="1" applyFont="1" applyBorder="1" applyAlignment="1">
      <alignment horizontal="center" vertical="center"/>
    </xf>
    <xf numFmtId="166" fontId="142" fillId="64" borderId="37" xfId="18" applyFont="1" applyFill="1" applyBorder="1" applyAlignment="1" applyProtection="1">
      <alignment horizontal="center"/>
      <protection hidden="1"/>
    </xf>
    <xf numFmtId="166" fontId="133" fillId="0" borderId="37" xfId="18" applyFont="1" applyBorder="1" applyAlignment="1">
      <alignment horizontal="center"/>
    </xf>
    <xf numFmtId="0" fontId="115" fillId="64" borderId="37" xfId="10" applyFont="1" applyFill="1" applyBorder="1"/>
    <xf numFmtId="0" fontId="35" fillId="0" borderId="37" xfId="0" applyFont="1" applyBorder="1" applyAlignment="1">
      <alignment horizontal="center"/>
    </xf>
    <xf numFmtId="0" fontId="123" fillId="63" borderId="36" xfId="9" applyFont="1" applyFill="1" applyBorder="1" applyAlignment="1" applyProtection="1">
      <alignment horizontal="left" vertical="center"/>
      <protection hidden="1"/>
    </xf>
    <xf numFmtId="0" fontId="124" fillId="63" borderId="38" xfId="10" applyFont="1" applyFill="1" applyBorder="1"/>
    <xf numFmtId="0" fontId="128" fillId="63" borderId="38" xfId="10" applyFont="1" applyFill="1" applyBorder="1"/>
    <xf numFmtId="0" fontId="128" fillId="63" borderId="35" xfId="10" applyFont="1" applyFill="1" applyBorder="1"/>
    <xf numFmtId="0" fontId="78" fillId="0" borderId="36" xfId="9" applyFont="1" applyBorder="1" applyAlignment="1" applyProtection="1">
      <alignment horizontal="left"/>
      <protection hidden="1"/>
    </xf>
    <xf numFmtId="0" fontId="78" fillId="0" borderId="35" xfId="9" applyFont="1" applyBorder="1" applyAlignment="1" applyProtection="1">
      <alignment horizontal="left"/>
      <protection hidden="1"/>
    </xf>
    <xf numFmtId="0" fontId="78" fillId="0" borderId="37" xfId="9" applyFont="1" applyBorder="1" applyAlignment="1" applyProtection="1">
      <alignment horizontal="left"/>
      <protection hidden="1"/>
    </xf>
    <xf numFmtId="0" fontId="35" fillId="0" borderId="37" xfId="9" applyFont="1" applyBorder="1" applyAlignment="1" applyProtection="1">
      <alignment horizontal="center"/>
      <protection hidden="1"/>
    </xf>
    <xf numFmtId="0" fontId="78" fillId="0" borderId="37" xfId="10" applyFont="1" applyBorder="1"/>
    <xf numFmtId="179" fontId="149" fillId="64" borderId="37" xfId="10" applyNumberFormat="1" applyFont="1" applyFill="1" applyBorder="1"/>
    <xf numFmtId="0" fontId="78" fillId="64" borderId="37" xfId="10" applyFont="1" applyFill="1" applyBorder="1"/>
    <xf numFmtId="0" fontId="91" fillId="63" borderId="38" xfId="10" applyFont="1" applyFill="1" applyBorder="1"/>
    <xf numFmtId="0" fontId="91" fillId="63" borderId="35" xfId="10" applyFont="1" applyFill="1" applyBorder="1"/>
    <xf numFmtId="0" fontId="78" fillId="0" borderId="38" xfId="10" applyFont="1" applyBorder="1"/>
    <xf numFmtId="0" fontId="78" fillId="0" borderId="37" xfId="9" applyFont="1" applyBorder="1" applyAlignment="1" applyProtection="1">
      <alignment horizontal="right"/>
      <protection hidden="1"/>
    </xf>
    <xf numFmtId="173" fontId="116" fillId="63" borderId="32" xfId="8" applyNumberFormat="1" applyFont="1" applyFill="1" applyBorder="1" applyAlignment="1">
      <alignment vertical="top" wrapText="1"/>
    </xf>
    <xf numFmtId="0" fontId="78" fillId="0" borderId="37" xfId="103" applyFont="1" applyBorder="1" applyAlignment="1">
      <alignment vertical="top" wrapText="1"/>
    </xf>
    <xf numFmtId="44" fontId="35" fillId="65" borderId="37" xfId="66" applyFont="1" applyFill="1" applyBorder="1" applyAlignment="1" applyProtection="1">
      <protection locked="0"/>
    </xf>
    <xf numFmtId="0" fontId="78" fillId="0" borderId="37" xfId="103" applyFont="1" applyBorder="1" applyAlignment="1">
      <alignment vertical="top"/>
    </xf>
    <xf numFmtId="2" fontId="116" fillId="63" borderId="32" xfId="84" applyNumberFormat="1" applyFont="1" applyFill="1" applyBorder="1" applyAlignment="1">
      <alignment horizontal="left" vertical="top" wrapText="1"/>
    </xf>
    <xf numFmtId="2" fontId="116" fillId="63" borderId="32" xfId="84" applyNumberFormat="1" applyFont="1" applyFill="1" applyBorder="1" applyAlignment="1">
      <alignment vertical="top" wrapText="1"/>
    </xf>
    <xf numFmtId="2" fontId="78" fillId="0" borderId="37" xfId="84" applyNumberFormat="1" applyFont="1" applyBorder="1"/>
    <xf numFmtId="3" fontId="35" fillId="0" borderId="37" xfId="8" applyNumberFormat="1" applyFont="1" applyFill="1" applyBorder="1" applyAlignment="1">
      <alignment horizontal="center" vertical="top" wrapText="1"/>
    </xf>
    <xf numFmtId="166" fontId="35" fillId="0" borderId="37" xfId="18" applyFont="1" applyBorder="1" applyAlignment="1">
      <alignment horizontal="center" vertical="top" wrapText="1"/>
    </xf>
    <xf numFmtId="44" fontId="35" fillId="0" borderId="37" xfId="66" applyFont="1" applyBorder="1" applyAlignment="1">
      <alignment vertical="top" wrapText="1"/>
    </xf>
    <xf numFmtId="49" fontId="35" fillId="0" borderId="37" xfId="103" applyNumberFormat="1" applyFont="1" applyBorder="1" applyAlignment="1">
      <alignment horizontal="center" vertical="top" wrapText="1"/>
    </xf>
    <xf numFmtId="0" fontId="78" fillId="2" borderId="37" xfId="84" applyFont="1" applyFill="1" applyBorder="1"/>
    <xf numFmtId="2" fontId="80" fillId="2" borderId="36" xfId="84" applyNumberFormat="1" applyFont="1" applyFill="1" applyBorder="1" applyAlignment="1">
      <alignment vertical="top" wrapText="1"/>
    </xf>
    <xf numFmtId="2" fontId="80" fillId="2" borderId="35" xfId="84" applyNumberFormat="1" applyFont="1" applyFill="1" applyBorder="1" applyAlignment="1">
      <alignment vertical="top" wrapText="1"/>
    </xf>
    <xf numFmtId="2" fontId="80" fillId="2" borderId="38" xfId="84" applyNumberFormat="1" applyFont="1" applyFill="1" applyBorder="1" applyAlignment="1">
      <alignment vertical="top" wrapText="1"/>
    </xf>
    <xf numFmtId="3" fontId="133" fillId="2" borderId="38" xfId="8" applyNumberFormat="1" applyFont="1" applyFill="1" applyBorder="1" applyAlignment="1">
      <alignment horizontal="center" vertical="top" wrapText="1"/>
    </xf>
    <xf numFmtId="2" fontId="133" fillId="2" borderId="35" xfId="84" applyNumberFormat="1" applyFont="1" applyFill="1" applyBorder="1" applyAlignment="1">
      <alignment vertical="top" wrapText="1"/>
    </xf>
    <xf numFmtId="180" fontId="133" fillId="2" borderId="36" xfId="84" applyNumberFormat="1" applyFont="1" applyFill="1" applyBorder="1" applyAlignment="1">
      <alignment vertical="top" wrapText="1"/>
    </xf>
    <xf numFmtId="2" fontId="133" fillId="2" borderId="38" xfId="84" applyNumberFormat="1" applyFont="1" applyFill="1" applyBorder="1" applyAlignment="1">
      <alignment vertical="top" wrapText="1"/>
    </xf>
    <xf numFmtId="180" fontId="133" fillId="2" borderId="35" xfId="84" applyNumberFormat="1" applyFont="1" applyFill="1" applyBorder="1" applyAlignment="1">
      <alignment vertical="top" wrapText="1"/>
    </xf>
    <xf numFmtId="3" fontId="80" fillId="2" borderId="38" xfId="8" applyNumberFormat="1" applyFont="1" applyFill="1" applyBorder="1" applyAlignment="1">
      <alignment horizontal="center" vertical="top" wrapText="1"/>
    </xf>
    <xf numFmtId="173" fontId="116" fillId="63" borderId="36" xfId="8" applyNumberFormat="1" applyFont="1" applyFill="1" applyBorder="1" applyAlignment="1">
      <alignment vertical="top"/>
    </xf>
    <xf numFmtId="0" fontId="116" fillId="63" borderId="32" xfId="59" applyFont="1" applyFill="1" applyBorder="1" applyAlignment="1">
      <alignment horizontal="left" vertical="top" wrapText="1"/>
    </xf>
    <xf numFmtId="0" fontId="35" fillId="0" borderId="37" xfId="0" applyFont="1" applyBorder="1"/>
    <xf numFmtId="3" fontId="35" fillId="2" borderId="37" xfId="8" applyNumberFormat="1" applyFont="1" applyFill="1" applyBorder="1" applyAlignment="1">
      <alignment horizontal="center"/>
    </xf>
    <xf numFmtId="3" fontId="133" fillId="2" borderId="37" xfId="8" applyNumberFormat="1" applyFont="1" applyFill="1" applyBorder="1" applyAlignment="1">
      <alignment horizontal="center"/>
    </xf>
    <xf numFmtId="4" fontId="35" fillId="2" borderId="37" xfId="8" applyNumberFormat="1" applyFont="1" applyFill="1" applyBorder="1" applyAlignment="1">
      <alignment horizontal="center"/>
    </xf>
    <xf numFmtId="4" fontId="133" fillId="2" borderId="37" xfId="8" applyNumberFormat="1" applyFont="1" applyFill="1" applyBorder="1" applyAlignment="1">
      <alignment horizontal="center"/>
    </xf>
    <xf numFmtId="9" fontId="78" fillId="0" borderId="0" xfId="16" applyFont="1"/>
    <xf numFmtId="1" fontId="133" fillId="64" borderId="37" xfId="8" applyNumberFormat="1" applyFont="1" applyFill="1" applyBorder="1" applyAlignment="1">
      <alignment horizontal="center"/>
    </xf>
    <xf numFmtId="0" fontId="78" fillId="0" borderId="36" xfId="10" applyFont="1" applyBorder="1"/>
    <xf numFmtId="179" fontId="149" fillId="64" borderId="38" xfId="10" applyNumberFormat="1" applyFont="1" applyFill="1" applyBorder="1"/>
    <xf numFmtId="179" fontId="149" fillId="64" borderId="35" xfId="10" applyNumberFormat="1" applyFont="1" applyFill="1" applyBorder="1"/>
    <xf numFmtId="0" fontId="78" fillId="0" borderId="38" xfId="9" applyFont="1" applyBorder="1" applyProtection="1">
      <protection hidden="1"/>
    </xf>
    <xf numFmtId="0" fontId="78" fillId="0" borderId="35" xfId="9" applyFont="1" applyBorder="1" applyAlignment="1" applyProtection="1">
      <alignment horizontal="right"/>
      <protection hidden="1"/>
    </xf>
    <xf numFmtId="0" fontId="35" fillId="0" borderId="35" xfId="0" applyFont="1" applyBorder="1" applyAlignment="1">
      <alignment horizontal="center"/>
    </xf>
    <xf numFmtId="0" fontId="35" fillId="0" borderId="38" xfId="0" applyFont="1" applyBorder="1" applyAlignment="1">
      <alignment horizontal="center"/>
    </xf>
    <xf numFmtId="0" fontId="80" fillId="64" borderId="37" xfId="13" applyFont="1" applyFill="1" applyBorder="1" applyProtection="1">
      <protection hidden="1"/>
    </xf>
    <xf numFmtId="0" fontId="117" fillId="64" borderId="37" xfId="10" applyFont="1" applyFill="1" applyBorder="1"/>
    <xf numFmtId="3" fontId="88" fillId="0" borderId="37" xfId="62" applyNumberFormat="1" applyFont="1" applyBorder="1" applyAlignment="1" applyProtection="1">
      <alignment horizontal="left"/>
      <protection hidden="1"/>
    </xf>
    <xf numFmtId="166" fontId="80" fillId="2" borderId="37" xfId="18" applyFont="1" applyFill="1" applyBorder="1" applyAlignment="1">
      <alignment vertical="top" wrapText="1"/>
    </xf>
    <xf numFmtId="173" fontId="78" fillId="0" borderId="0" xfId="103" applyNumberFormat="1" applyFont="1"/>
    <xf numFmtId="0" fontId="78" fillId="0" borderId="37" xfId="103" applyFont="1" applyBorder="1" applyAlignment="1">
      <alignment horizontal="left"/>
    </xf>
    <xf numFmtId="2" fontId="116" fillId="63" borderId="32" xfId="84" applyNumberFormat="1" applyFont="1" applyFill="1" applyBorder="1" applyAlignment="1">
      <alignment horizontal="center" vertical="top" wrapText="1"/>
    </xf>
    <xf numFmtId="44" fontId="35" fillId="65" borderId="37" xfId="66" applyFont="1" applyFill="1" applyBorder="1" applyAlignment="1" applyProtection="1">
      <alignment horizontal="center"/>
      <protection locked="0"/>
    </xf>
    <xf numFmtId="2" fontId="35" fillId="64" borderId="37" xfId="105" applyNumberFormat="1" applyFont="1" applyFill="1" applyBorder="1" applyAlignment="1">
      <alignment horizontal="center" vertical="center"/>
    </xf>
    <xf numFmtId="2" fontId="35" fillId="0" borderId="37" xfId="8" applyNumberFormat="1" applyFont="1" applyBorder="1" applyAlignment="1">
      <alignment horizontal="center"/>
    </xf>
    <xf numFmtId="167" fontId="35" fillId="0" borderId="37" xfId="105" applyFont="1" applyBorder="1" applyAlignment="1">
      <alignment horizontal="center"/>
    </xf>
    <xf numFmtId="0" fontId="35" fillId="0" borderId="0" xfId="103" applyFont="1" applyAlignment="1">
      <alignment horizontal="center"/>
    </xf>
    <xf numFmtId="167" fontId="35" fillId="0" borderId="0" xfId="105" applyFont="1"/>
    <xf numFmtId="173" fontId="35" fillId="0" borderId="0" xfId="8" applyNumberFormat="1" applyFont="1"/>
    <xf numFmtId="3" fontId="133" fillId="2" borderId="0" xfId="8" applyNumberFormat="1" applyFont="1" applyFill="1" applyBorder="1" applyAlignment="1">
      <alignment horizontal="center"/>
    </xf>
    <xf numFmtId="173" fontId="133" fillId="2" borderId="0" xfId="8" applyNumberFormat="1" applyFont="1" applyFill="1" applyBorder="1"/>
    <xf numFmtId="167" fontId="133" fillId="2" borderId="0" xfId="8" applyFont="1" applyFill="1" applyBorder="1"/>
    <xf numFmtId="4" fontId="133" fillId="2" borderId="0" xfId="8" applyNumberFormat="1" applyFont="1" applyFill="1" applyBorder="1" applyAlignment="1">
      <alignment horizontal="center"/>
    </xf>
    <xf numFmtId="0" fontId="117" fillId="64" borderId="37" xfId="13" applyFont="1" applyFill="1" applyBorder="1" applyProtection="1">
      <protection hidden="1"/>
    </xf>
    <xf numFmtId="166" fontId="35" fillId="0" borderId="37" xfId="18" applyFont="1" applyFill="1" applyBorder="1" applyAlignment="1">
      <alignment horizontal="center"/>
    </xf>
    <xf numFmtId="2" fontId="116" fillId="0" borderId="41" xfId="84" applyNumberFormat="1" applyFont="1" applyBorder="1" applyAlignment="1">
      <alignment horizontal="left" vertical="top" wrapText="1"/>
    </xf>
    <xf numFmtId="166" fontId="35" fillId="0" borderId="41" xfId="18" applyFont="1" applyFill="1" applyBorder="1" applyAlignment="1">
      <alignment horizontal="center"/>
    </xf>
    <xf numFmtId="167" fontId="78" fillId="0" borderId="37" xfId="8" applyFont="1" applyBorder="1"/>
    <xf numFmtId="44" fontId="78" fillId="0" borderId="37" xfId="89" applyNumberFormat="1" applyFont="1" applyBorder="1"/>
    <xf numFmtId="2" fontId="35" fillId="0" borderId="37" xfId="8" applyNumberFormat="1" applyFont="1" applyFill="1" applyBorder="1" applyAlignment="1">
      <alignment horizontal="center"/>
    </xf>
    <xf numFmtId="2" fontId="116" fillId="63" borderId="41" xfId="84" applyNumberFormat="1" applyFont="1" applyFill="1" applyBorder="1" applyAlignment="1">
      <alignment horizontal="left" vertical="top" wrapText="1"/>
    </xf>
    <xf numFmtId="0" fontId="78" fillId="0" borderId="37" xfId="103" applyFont="1" applyBorder="1"/>
    <xf numFmtId="2" fontId="35" fillId="64" borderId="37" xfId="8" applyNumberFormat="1" applyFont="1" applyFill="1" applyBorder="1" applyAlignment="1">
      <alignment horizontal="center" vertical="center"/>
    </xf>
    <xf numFmtId="0" fontId="35" fillId="0" borderId="37" xfId="103" applyFont="1" applyBorder="1" applyAlignment="1">
      <alignment horizontal="center" vertical="top" wrapText="1"/>
    </xf>
    <xf numFmtId="44" fontId="133" fillId="0" borderId="37" xfId="103" applyNumberFormat="1" applyFont="1" applyBorder="1"/>
    <xf numFmtId="173" fontId="79" fillId="63" borderId="34" xfId="8" applyNumberFormat="1" applyFont="1" applyFill="1" applyBorder="1" applyAlignment="1">
      <alignment horizontal="center" vertical="center"/>
    </xf>
    <xf numFmtId="173" fontId="79" fillId="63" borderId="2" xfId="8" applyNumberFormat="1" applyFont="1" applyFill="1" applyBorder="1" applyAlignment="1">
      <alignment horizontal="center" vertical="center"/>
    </xf>
    <xf numFmtId="173" fontId="79" fillId="63" borderId="36" xfId="8" applyNumberFormat="1" applyFont="1" applyFill="1" applyBorder="1" applyAlignment="1">
      <alignment horizontal="center" vertical="center"/>
    </xf>
    <xf numFmtId="173" fontId="79" fillId="63" borderId="38" xfId="8" applyNumberFormat="1" applyFont="1" applyFill="1" applyBorder="1" applyAlignment="1">
      <alignment horizontal="center" vertical="center"/>
    </xf>
    <xf numFmtId="2" fontId="116" fillId="63" borderId="36" xfId="0" applyNumberFormat="1" applyFont="1" applyFill="1" applyBorder="1" applyAlignment="1">
      <alignment horizontal="center" vertical="center" wrapText="1"/>
    </xf>
    <xf numFmtId="2" fontId="116" fillId="63" borderId="38" xfId="0" applyNumberFormat="1" applyFont="1" applyFill="1" applyBorder="1" applyAlignment="1">
      <alignment horizontal="center" vertical="center" wrapText="1"/>
    </xf>
    <xf numFmtId="167" fontId="118" fillId="63" borderId="33" xfId="8" applyFont="1" applyFill="1" applyBorder="1" applyAlignment="1">
      <alignment horizontal="left" vertical="top" wrapText="1"/>
    </xf>
    <xf numFmtId="167" fontId="118" fillId="63" borderId="34" xfId="8" applyFont="1" applyFill="1" applyBorder="1" applyAlignment="1">
      <alignment horizontal="left" vertical="top"/>
    </xf>
    <xf numFmtId="49" fontId="116" fillId="63" borderId="36" xfId="63" applyNumberFormat="1" applyFont="1" applyFill="1" applyBorder="1" applyAlignment="1">
      <alignment horizontal="left" vertical="top" wrapText="1"/>
    </xf>
    <xf numFmtId="49" fontId="116" fillId="62" borderId="38" xfId="63" applyNumberFormat="1" applyFont="1" applyFill="1" applyBorder="1" applyAlignment="1">
      <alignment horizontal="left" vertical="top" wrapText="1"/>
    </xf>
    <xf numFmtId="49" fontId="116" fillId="62" borderId="35" xfId="63" applyNumberFormat="1" applyFont="1" applyFill="1" applyBorder="1" applyAlignment="1">
      <alignment horizontal="left" vertical="top" wrapText="1"/>
    </xf>
    <xf numFmtId="0" fontId="78" fillId="0" borderId="36" xfId="0" applyFont="1" applyBorder="1" applyAlignment="1">
      <alignment horizontal="left"/>
    </xf>
    <xf numFmtId="0" fontId="78" fillId="0" borderId="35" xfId="0" applyFont="1" applyBorder="1" applyAlignment="1">
      <alignment horizontal="left"/>
    </xf>
    <xf numFmtId="0" fontId="80" fillId="0" borderId="36" xfId="13" applyFont="1" applyBorder="1" applyAlignment="1" applyProtection="1">
      <alignment horizontal="left" vertical="center"/>
      <protection hidden="1"/>
    </xf>
    <xf numFmtId="0" fontId="80" fillId="0" borderId="35" xfId="13" applyFont="1" applyBorder="1" applyAlignment="1" applyProtection="1">
      <alignment horizontal="left" vertical="center"/>
      <protection hidden="1"/>
    </xf>
    <xf numFmtId="2" fontId="125" fillId="63" borderId="37" xfId="13" applyNumberFormat="1" applyFont="1" applyFill="1" applyBorder="1" applyAlignment="1" applyProtection="1">
      <alignment horizontal="center" vertical="center" wrapText="1"/>
      <protection hidden="1"/>
    </xf>
    <xf numFmtId="2" fontId="125" fillId="62" borderId="37" xfId="13" applyNumberFormat="1" applyFont="1" applyFill="1" applyBorder="1" applyAlignment="1" applyProtection="1">
      <alignment horizontal="center" vertical="center" wrapText="1"/>
      <protection hidden="1"/>
    </xf>
    <xf numFmtId="2" fontId="125" fillId="63" borderId="36" xfId="3" applyNumberFormat="1" applyFont="1" applyFill="1" applyBorder="1" applyAlignment="1" applyProtection="1">
      <alignment horizontal="center" vertical="center" wrapText="1"/>
      <protection hidden="1"/>
    </xf>
    <xf numFmtId="0" fontId="116" fillId="62" borderId="35" xfId="0" applyFont="1" applyFill="1" applyBorder="1" applyAlignment="1">
      <alignment horizontal="center" vertical="center" wrapText="1"/>
    </xf>
    <xf numFmtId="0" fontId="78" fillId="0" borderId="0" xfId="0" applyFont="1" applyAlignment="1">
      <alignment horizontal="left" vertical="top" wrapText="1"/>
    </xf>
    <xf numFmtId="2" fontId="125" fillId="63" borderId="36" xfId="13" applyNumberFormat="1" applyFont="1" applyFill="1" applyBorder="1" applyAlignment="1" applyProtection="1">
      <alignment horizontal="center" vertical="center" wrapText="1"/>
      <protection hidden="1"/>
    </xf>
    <xf numFmtId="2" fontId="125" fillId="62" borderId="38" xfId="13" applyNumberFormat="1" applyFont="1" applyFill="1" applyBorder="1" applyAlignment="1" applyProtection="1">
      <alignment horizontal="center" vertical="center" wrapText="1"/>
      <protection hidden="1"/>
    </xf>
    <xf numFmtId="2" fontId="125" fillId="62" borderId="35" xfId="13" applyNumberFormat="1" applyFont="1" applyFill="1" applyBorder="1" applyAlignment="1" applyProtection="1">
      <alignment horizontal="center" vertical="center" wrapText="1"/>
      <protection hidden="1"/>
    </xf>
    <xf numFmtId="2" fontId="125" fillId="63" borderId="38" xfId="13" applyNumberFormat="1" applyFont="1" applyFill="1" applyBorder="1" applyAlignment="1" applyProtection="1">
      <alignment horizontal="center" vertical="center" wrapText="1"/>
      <protection hidden="1"/>
    </xf>
    <xf numFmtId="2" fontId="125" fillId="63" borderId="35" xfId="13" applyNumberFormat="1" applyFont="1" applyFill="1" applyBorder="1" applyAlignment="1" applyProtection="1">
      <alignment horizontal="center" vertical="center" wrapText="1"/>
      <protection hidden="1"/>
    </xf>
    <xf numFmtId="2" fontId="35" fillId="64" borderId="32" xfId="0" applyNumberFormat="1" applyFont="1" applyFill="1" applyBorder="1" applyAlignment="1">
      <alignment horizontal="center" vertical="center"/>
    </xf>
    <xf numFmtId="2" fontId="35" fillId="64" borderId="41" xfId="0" applyNumberFormat="1" applyFont="1" applyFill="1" applyBorder="1" applyAlignment="1">
      <alignment horizontal="center" vertical="center"/>
    </xf>
    <xf numFmtId="2" fontId="35" fillId="64" borderId="4" xfId="0" applyNumberFormat="1" applyFont="1" applyFill="1" applyBorder="1" applyAlignment="1">
      <alignment horizontal="center" vertical="center"/>
    </xf>
    <xf numFmtId="44" fontId="35" fillId="0" borderId="32" xfId="0" applyNumberFormat="1" applyFont="1" applyBorder="1" applyAlignment="1">
      <alignment horizontal="center" vertical="center"/>
    </xf>
    <xf numFmtId="44" fontId="35" fillId="0" borderId="41" xfId="0" applyNumberFormat="1" applyFont="1" applyBorder="1" applyAlignment="1">
      <alignment horizontal="center" vertical="center"/>
    </xf>
    <xf numFmtId="44" fontId="35" fillId="0" borderId="4" xfId="0" applyNumberFormat="1" applyFont="1" applyBorder="1" applyAlignment="1">
      <alignment horizontal="center" vertical="center"/>
    </xf>
    <xf numFmtId="0" fontId="78" fillId="0" borderId="37" xfId="0" applyFont="1" applyBorder="1" applyAlignment="1">
      <alignment horizontal="center" vertical="center"/>
    </xf>
    <xf numFmtId="0" fontId="35" fillId="0" borderId="32" xfId="0" applyFont="1" applyBorder="1" applyAlignment="1">
      <alignment horizontal="center" vertical="center"/>
    </xf>
    <xf numFmtId="0" fontId="35" fillId="0" borderId="41" xfId="0" applyFont="1" applyBorder="1" applyAlignment="1">
      <alignment horizontal="center" vertical="center"/>
    </xf>
    <xf numFmtId="0" fontId="35" fillId="0" borderId="4" xfId="0" applyFont="1" applyBorder="1" applyAlignment="1">
      <alignment horizontal="center" vertical="center"/>
    </xf>
    <xf numFmtId="0" fontId="35" fillId="64" borderId="32" xfId="0" applyFont="1" applyFill="1" applyBorder="1" applyAlignment="1">
      <alignment horizontal="center" vertical="center"/>
    </xf>
    <xf numFmtId="0" fontId="35" fillId="64" borderId="41" xfId="0" applyFont="1" applyFill="1" applyBorder="1" applyAlignment="1">
      <alignment horizontal="center" vertical="center"/>
    </xf>
    <xf numFmtId="0" fontId="35" fillId="64" borderId="4" xfId="0" applyFont="1" applyFill="1" applyBorder="1" applyAlignment="1">
      <alignment horizontal="center" vertical="center"/>
    </xf>
    <xf numFmtId="0" fontId="35" fillId="0" borderId="32" xfId="0" applyFont="1" applyBorder="1" applyAlignment="1">
      <alignment horizontal="center" vertical="center" wrapText="1"/>
    </xf>
    <xf numFmtId="0" fontId="35" fillId="0" borderId="41" xfId="0" applyFont="1" applyBorder="1" applyAlignment="1">
      <alignment horizontal="center" vertical="center" wrapText="1"/>
    </xf>
    <xf numFmtId="0" fontId="35" fillId="0" borderId="4" xfId="0" applyFont="1" applyBorder="1" applyAlignment="1">
      <alignment horizontal="center" vertical="center" wrapText="1"/>
    </xf>
    <xf numFmtId="2" fontId="35" fillId="64" borderId="37" xfId="0" applyNumberFormat="1" applyFont="1" applyFill="1" applyBorder="1" applyAlignment="1">
      <alignment horizontal="center" vertical="center"/>
    </xf>
    <xf numFmtId="44" fontId="35" fillId="0" borderId="37" xfId="0" applyNumberFormat="1" applyFont="1" applyBorder="1" applyAlignment="1">
      <alignment horizontal="center" vertical="center"/>
    </xf>
    <xf numFmtId="0" fontId="35" fillId="0" borderId="37" xfId="0" applyFont="1" applyBorder="1" applyAlignment="1">
      <alignment horizontal="center" vertical="center"/>
    </xf>
    <xf numFmtId="0" fontId="35" fillId="64" borderId="37" xfId="0" applyFont="1" applyFill="1" applyBorder="1" applyAlignment="1">
      <alignment horizontal="center" vertical="center"/>
    </xf>
    <xf numFmtId="4" fontId="142" fillId="64" borderId="37" xfId="62" applyNumberFormat="1" applyFont="1" applyFill="1" applyBorder="1" applyAlignment="1" applyProtection="1">
      <alignment horizontal="center" vertical="center"/>
      <protection hidden="1"/>
    </xf>
    <xf numFmtId="0" fontId="78" fillId="0" borderId="32" xfId="0" applyFont="1" applyBorder="1" applyAlignment="1">
      <alignment horizontal="center" vertical="center"/>
    </xf>
    <xf numFmtId="0" fontId="78" fillId="0" borderId="41" xfId="0" applyFont="1" applyBorder="1" applyAlignment="1">
      <alignment horizontal="center" vertical="center"/>
    </xf>
    <xf numFmtId="0" fontId="78" fillId="0" borderId="4" xfId="0" applyFont="1" applyBorder="1" applyAlignment="1">
      <alignment horizontal="center" vertical="center"/>
    </xf>
    <xf numFmtId="4" fontId="35" fillId="0" borderId="32" xfId="0" applyNumberFormat="1" applyFont="1" applyBorder="1" applyAlignment="1">
      <alignment horizontal="center" vertical="center"/>
    </xf>
    <xf numFmtId="4" fontId="35" fillId="0" borderId="41" xfId="0" applyNumberFormat="1" applyFont="1" applyBorder="1" applyAlignment="1">
      <alignment horizontal="center" vertical="center"/>
    </xf>
    <xf numFmtId="4" fontId="35" fillId="0" borderId="4" xfId="0" applyNumberFormat="1" applyFont="1" applyBorder="1" applyAlignment="1">
      <alignment horizontal="center" vertical="center"/>
    </xf>
    <xf numFmtId="0" fontId="78" fillId="0" borderId="36" xfId="9" applyFont="1" applyBorder="1" applyAlignment="1" applyProtection="1">
      <alignment horizontal="center"/>
      <protection hidden="1"/>
    </xf>
    <xf numFmtId="0" fontId="78" fillId="0" borderId="38" xfId="9" applyFont="1" applyBorder="1" applyAlignment="1" applyProtection="1">
      <alignment horizontal="center"/>
      <protection hidden="1"/>
    </xf>
    <xf numFmtId="0" fontId="78" fillId="0" borderId="35" xfId="9" applyFont="1" applyBorder="1" applyAlignment="1" applyProtection="1">
      <alignment horizontal="center"/>
      <protection hidden="1"/>
    </xf>
    <xf numFmtId="2" fontId="116" fillId="63" borderId="36" xfId="84" applyNumberFormat="1" applyFont="1" applyFill="1" applyBorder="1" applyAlignment="1">
      <alignment horizontal="center" vertical="top" wrapText="1"/>
    </xf>
    <xf numFmtId="2" fontId="116" fillId="63" borderId="35" xfId="84" applyNumberFormat="1" applyFont="1" applyFill="1" applyBorder="1" applyAlignment="1">
      <alignment horizontal="center" vertical="top" wrapText="1"/>
    </xf>
    <xf numFmtId="0" fontId="35" fillId="0" borderId="36" xfId="103" applyFont="1" applyBorder="1" applyAlignment="1">
      <alignment horizontal="center"/>
    </xf>
    <xf numFmtId="0" fontId="35" fillId="0" borderId="35" xfId="103" applyFont="1" applyBorder="1" applyAlignment="1">
      <alignment horizontal="center"/>
    </xf>
    <xf numFmtId="0" fontId="110" fillId="0" borderId="0" xfId="89" applyFont="1" applyAlignment="1">
      <alignment horizontal="left" vertical="center" wrapText="1"/>
    </xf>
  </cellXfs>
  <cellStyles count="52886">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7">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8E2D3"/>
      <color rgb="FF9FD2DF"/>
      <color rgb="FF324091"/>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tyles" Target="styles.xml"/><Relationship Id="rId27"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30479</xdr:rowOff>
    </xdr:from>
    <xdr:to>
      <xdr:col>16</xdr:col>
      <xdr:colOff>135255</xdr:colOff>
      <xdr:row>58</xdr:row>
      <xdr:rowOff>76200</xdr:rowOff>
    </xdr:to>
    <xdr:sp macro="" textlink="">
      <xdr:nvSpPr>
        <xdr:cNvPr id="5" name="Tekstvak 2">
          <a:extLst>
            <a:ext uri="{FF2B5EF4-FFF2-40B4-BE49-F238E27FC236}">
              <a16:creationId xmlns:a16="http://schemas.microsoft.com/office/drawing/2014/main" id="{C7D6EBC4-151B-4F97-BAC9-683FC3F6FDC1}"/>
            </a:ext>
          </a:extLst>
        </xdr:cNvPr>
        <xdr:cNvSpPr txBox="1"/>
      </xdr:nvSpPr>
      <xdr:spPr>
        <a:xfrm>
          <a:off x="1905" y="1144904"/>
          <a:ext cx="11172825" cy="86277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Georgia" panose="02040502050405020303" pitchFamily="18" charset="0"/>
              <a:ea typeface="+mn-ea"/>
              <a:cs typeface="+mn-cs"/>
            </a:rPr>
            <a:t>Algemeen</a:t>
          </a:r>
        </a:p>
        <a:p>
          <a:pPr marL="0" lvl="0" indent="0"/>
          <a:r>
            <a:rPr lang="nl-NL" sz="12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Georgia" panose="02040502050405020303" pitchFamily="18" charset="0"/>
            <a:ea typeface="+mn-ea"/>
            <a:cs typeface="+mn-cs"/>
          </a:endParaRPr>
        </a:p>
        <a:p>
          <a:pPr lvl="0"/>
          <a:r>
            <a:rPr lang="nl-NL" sz="12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Prijsniveau</a:t>
          </a:r>
        </a:p>
        <a:p>
          <a:r>
            <a:rPr lang="nl-NL" sz="1200" b="0">
              <a:solidFill>
                <a:schemeClr val="dk1"/>
              </a:solidFill>
              <a:effectLst/>
              <a:latin typeface="Georgia" panose="02040502050405020303" pitchFamily="18" charset="0"/>
              <a:ea typeface="+mn-ea"/>
              <a:cs typeface="+mn-cs"/>
            </a:rPr>
            <a:t>Het loon- en prijspeil </a:t>
          </a:r>
          <a:r>
            <a:rPr lang="nl-NL" sz="1200" b="0">
              <a:solidFill>
                <a:sysClr val="windowText" lastClr="000000"/>
              </a:solidFill>
              <a:effectLst/>
              <a:latin typeface="Georgia" panose="02040502050405020303" pitchFamily="18" charset="0"/>
              <a:ea typeface="+mn-ea"/>
              <a:cs typeface="+mn-cs"/>
            </a:rPr>
            <a:t>van 1 januari 2025</a:t>
          </a:r>
          <a:r>
            <a:rPr lang="nl-NL" sz="1200" b="0" baseline="0">
              <a:solidFill>
                <a:sysClr val="windowText" lastClr="000000"/>
              </a:solidFill>
              <a:effectLst/>
              <a:latin typeface="Georgia" panose="02040502050405020303" pitchFamily="18" charset="0"/>
              <a:ea typeface="+mn-ea"/>
              <a:cs typeface="+mn-cs"/>
            </a:rPr>
            <a:t> </a:t>
          </a:r>
          <a:r>
            <a:rPr lang="nl-NL" sz="1200" b="0">
              <a:solidFill>
                <a:sysClr val="windowText" lastClr="000000"/>
              </a:solidFill>
              <a:effectLst/>
              <a:latin typeface="Georgia" panose="02040502050405020303" pitchFamily="18" charset="0"/>
              <a:ea typeface="+mn-ea"/>
              <a:cs typeface="+mn-cs"/>
            </a:rPr>
            <a:t>is </a:t>
          </a:r>
          <a:r>
            <a:rPr lang="nl-NL" sz="1200" b="0">
              <a:solidFill>
                <a:schemeClr val="dk1"/>
              </a:solidFill>
              <a:effectLst/>
              <a:latin typeface="Georgia" panose="02040502050405020303" pitchFamily="18" charset="0"/>
              <a:ea typeface="+mn-ea"/>
              <a:cs typeface="+mn-cs"/>
            </a:rPr>
            <a:t>het 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Ruimtestaat</a:t>
          </a:r>
        </a:p>
        <a:p>
          <a:r>
            <a:rPr lang="nl-NL" sz="12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Contractjaarprijs</a:t>
          </a:r>
        </a:p>
        <a:p>
          <a:r>
            <a:rPr lang="nl-NL" sz="1200" b="0">
              <a:solidFill>
                <a:schemeClr val="dk1"/>
              </a:solidFill>
              <a:effectLst/>
              <a:latin typeface="Georgia" panose="02040502050405020303" pitchFamily="18" charset="0"/>
              <a:ea typeface="+mn-ea"/>
              <a:cs typeface="+mn-cs"/>
            </a:rPr>
            <a:t>De contractjaarprijs is opgebouwd uit alle componenten die zijn opgenomen in het calculatiemodel met uitzondering </a:t>
          </a:r>
          <a:r>
            <a:rPr lang="nl-NL" sz="1200" b="0">
              <a:solidFill>
                <a:sysClr val="windowText" lastClr="000000"/>
              </a:solidFill>
              <a:effectLst/>
              <a:latin typeface="Georgia" panose="02040502050405020303" pitchFamily="18" charset="0"/>
              <a:ea typeface="+mn-ea"/>
              <a:cs typeface="+mn-cs"/>
            </a:rPr>
            <a:t>van de beurt-</a:t>
          </a:r>
          <a:r>
            <a:rPr lang="nl-NL" sz="1200" b="0" baseline="0">
              <a:solidFill>
                <a:sysClr val="windowText" lastClr="000000"/>
              </a:solidFill>
              <a:effectLst/>
              <a:latin typeface="Georgia" panose="02040502050405020303" pitchFamily="18" charset="0"/>
              <a:ea typeface="+mn-ea"/>
              <a:cs typeface="+mn-cs"/>
            </a:rPr>
            <a:t> en </a:t>
          </a:r>
          <a:r>
            <a:rPr lang="nl-NL" sz="1200" b="0">
              <a:solidFill>
                <a:sysClr val="windowText" lastClr="000000"/>
              </a:solidFill>
              <a:effectLst/>
              <a:latin typeface="Georgia" panose="02040502050405020303" pitchFamily="18" charset="0"/>
              <a:ea typeface="+mn-ea"/>
              <a:cs typeface="+mn-cs"/>
            </a:rPr>
            <a:t>afroepprijzen.</a:t>
          </a:r>
          <a:endParaRPr lang="nl-NL" sz="1200" b="1">
            <a:solidFill>
              <a:sysClr val="windowText" lastClr="000000"/>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endParaRPr lang="nl-NL" sz="1200">
            <a:effectLst/>
            <a:latin typeface="Georgia" panose="02040502050405020303" pitchFamily="18" charset="0"/>
          </a:endParaRP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Uurtarieven</a:t>
          </a:r>
        </a:p>
        <a:p>
          <a:pPr marL="0" indent="0"/>
          <a:r>
            <a:rPr lang="nl-NL" sz="12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p>
        <a:p>
          <a:pPr marL="0" indent="0"/>
          <a:r>
            <a:rPr lang="nl-NL" sz="1200" b="0">
              <a:solidFill>
                <a:schemeClr val="dk1"/>
              </a:solidFill>
              <a:effectLst/>
              <a:latin typeface="Georgia" panose="02040502050405020303" pitchFamily="18" charset="0"/>
              <a:ea typeface="+mn-ea"/>
              <a:cs typeface="+mn-cs"/>
            </a:rPr>
            <a:t> </a:t>
          </a:r>
        </a:p>
        <a:p>
          <a:pPr marL="0" indent="0"/>
          <a:r>
            <a:rPr lang="nl-NL" sz="12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In het uurtarief wordt tevens het maximale suppletiekosten component opgenomen. Na gunning wordt het definitieve suppletiekosten component, op basis van de daadwerkelijk overgenomen medewerkers, vastgesteld en eventueel naar beneden aangepast. Met deze aanpassing, is de definitieve contract jaarprijs voor de start van de overeenkomst vastgesteld. Bij het niet invullen van het suppletiekosten component kan de dienstverlener hier na gunning geen aanspraak meer op doen.</a:t>
          </a:r>
        </a:p>
        <a:p>
          <a:endParaRPr lang="nl-NL" sz="1200" b="1">
            <a:solidFill>
              <a:schemeClr val="dk1"/>
            </a:solidFill>
            <a:effectLst/>
            <a:latin typeface="Georgia" panose="02040502050405020303" pitchFamily="18" charset="0"/>
            <a:ea typeface="+mn-ea"/>
            <a:cs typeface="+mn-cs"/>
          </a:endParaRPr>
        </a:p>
        <a:p>
          <a:pPr lvl="0"/>
          <a:r>
            <a:rPr lang="nl-NL" sz="1200" b="1">
              <a:solidFill>
                <a:sysClr val="windowText" lastClr="000000"/>
              </a:solidFill>
              <a:effectLst/>
              <a:latin typeface="Arial Black" panose="020B0A04020102020204" pitchFamily="34" charset="0"/>
              <a:ea typeface="+mn-ea"/>
              <a:cs typeface="+mn-cs"/>
            </a:rPr>
            <a:t>Machinekosten </a:t>
          </a:r>
        </a:p>
        <a:p>
          <a:r>
            <a:rPr lang="nl-NL" sz="1100" b="0">
              <a:solidFill>
                <a:sysClr val="windowText" lastClr="000000"/>
              </a:solidFill>
              <a:effectLst/>
              <a:latin typeface="Georgia" panose="02040502050405020303" pitchFamily="18" charset="0"/>
              <a:ea typeface="+mn-ea"/>
              <a:cs typeface="+mn-cs"/>
            </a:rPr>
            <a:t>Bij een investering in machines van meer dan € 500,- per machine (netto aanschafprijs, excl. BTW) worden deze machines niet verdisconteerd in het uurtarief maar als separaat investeringsvoorstel ingediend conform het calculatiemodel. Hieronder vallen bijvoorbeeld veegmachines en schrob-/zuigautomaten.</a:t>
          </a:r>
          <a:endParaRPr lang="nl-NL" sz="1200">
            <a:solidFill>
              <a:sysClr val="windowText" lastClr="000000"/>
            </a:solidFill>
            <a:effectLst/>
            <a:latin typeface="Georgia" panose="02040502050405020303" pitchFamily="18" charset="0"/>
          </a:endParaRPr>
        </a:p>
        <a:p>
          <a:r>
            <a:rPr lang="nl-NL" sz="1100" b="0">
              <a:solidFill>
                <a:sysClr val="windowText" lastClr="000000"/>
              </a:solidFill>
              <a:effectLst/>
              <a:latin typeface="Georgia" panose="02040502050405020303" pitchFamily="18" charset="0"/>
              <a:ea typeface="+mn-ea"/>
              <a:cs typeface="+mn-cs"/>
            </a:rPr>
            <a:t> </a:t>
          </a:r>
          <a:r>
            <a:rPr lang="nl-NL" sz="1100">
              <a:solidFill>
                <a:sysClr val="windowText" lastClr="000000"/>
              </a:solidFill>
              <a:effectLst/>
              <a:latin typeface="Georgia" panose="02040502050405020303" pitchFamily="18" charset="0"/>
              <a:ea typeface="+mn-ea"/>
              <a:cs typeface="+mn-cs"/>
            </a:rPr>
            <a:t> </a:t>
          </a:r>
          <a:endParaRPr lang="nl-NL" sz="12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Voor investering in machines gelden de navolgende voorschriften:</a:t>
          </a:r>
          <a:endParaRPr lang="nl-NL" sz="12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Investeringskosten kunnen uitsluitend in rekening worden gebracht indien de opdrachtgever vooraf goedkeuring heeft gegeven aan een gespecificeerd </a:t>
          </a:r>
          <a:endParaRPr lang="nl-NL" sz="12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investeringsvoorstel van de dienstverlener.</a:t>
          </a:r>
          <a:r>
            <a:rPr lang="nl-NL" sz="1100" baseline="0">
              <a:solidFill>
                <a:sysClr val="windowText" lastClr="000000"/>
              </a:solidFill>
              <a:effectLst/>
              <a:latin typeface="Georgia" panose="02040502050405020303" pitchFamily="18" charset="0"/>
              <a:ea typeface="+mn-ea"/>
              <a:cs typeface="+mn-cs"/>
            </a:rPr>
            <a:t> </a:t>
          </a:r>
          <a:endParaRPr lang="nl-NL" sz="1200">
            <a:solidFill>
              <a:sysClr val="windowText" lastClr="000000"/>
            </a:solidFill>
            <a:effectLst/>
            <a:latin typeface="Georgia" panose="02040502050405020303" pitchFamily="18" charset="0"/>
          </a:endParaRPr>
        </a:p>
        <a:p>
          <a:r>
            <a:rPr lang="nl-NL" sz="1100" baseline="0">
              <a:solidFill>
                <a:sysClr val="windowText" lastClr="000000"/>
              </a:solidFill>
              <a:effectLst/>
              <a:latin typeface="Georgia" panose="02040502050405020303" pitchFamily="18" charset="0"/>
              <a:ea typeface="+mn-ea"/>
              <a:cs typeface="+mn-cs"/>
            </a:rPr>
            <a:t>- I</a:t>
          </a:r>
          <a:r>
            <a:rPr lang="nl-NL" sz="1100">
              <a:solidFill>
                <a:sysClr val="windowText" lastClr="000000"/>
              </a:solidFill>
              <a:effectLst/>
              <a:latin typeface="Georgia" panose="02040502050405020303" pitchFamily="18" charset="0"/>
              <a:ea typeface="+mn-ea"/>
              <a:cs typeface="+mn-cs"/>
            </a:rPr>
            <a:t>nvesteringsvoorstellen zijn gespecificeerd naar aanschafkosten, onderhoudskosten, afschrijvingstermijn, renteverlies en verzekeringskosten.</a:t>
          </a:r>
          <a:r>
            <a:rPr lang="nl-NL" sz="1100" baseline="0">
              <a:solidFill>
                <a:sysClr val="windowText" lastClr="000000"/>
              </a:solidFill>
              <a:effectLst/>
              <a:latin typeface="Georgia" panose="02040502050405020303" pitchFamily="18" charset="0"/>
              <a:ea typeface="+mn-ea"/>
              <a:cs typeface="+mn-cs"/>
            </a:rPr>
            <a:t> </a:t>
          </a:r>
          <a:endParaRPr lang="nl-NL" sz="1200">
            <a:solidFill>
              <a:sysClr val="windowText" lastClr="000000"/>
            </a:solidFill>
            <a:effectLst/>
            <a:latin typeface="Georgia" panose="02040502050405020303" pitchFamily="18" charset="0"/>
          </a:endParaRPr>
        </a:p>
        <a:p>
          <a:r>
            <a:rPr lang="nl-NL" sz="1100" baseline="0">
              <a:solidFill>
                <a:sysClr val="windowText" lastClr="000000"/>
              </a:solidFill>
              <a:effectLst/>
              <a:latin typeface="Georgia" panose="02040502050405020303" pitchFamily="18" charset="0"/>
              <a:ea typeface="+mn-ea"/>
              <a:cs typeface="+mn-cs"/>
            </a:rPr>
            <a:t>- A</a:t>
          </a:r>
          <a:r>
            <a:rPr lang="nl-NL" sz="1100">
              <a:solidFill>
                <a:sysClr val="windowText" lastClr="000000"/>
              </a:solidFill>
              <a:effectLst/>
              <a:latin typeface="Georgia" panose="02040502050405020303" pitchFamily="18" charset="0"/>
              <a:ea typeface="+mn-ea"/>
              <a:cs typeface="+mn-cs"/>
            </a:rPr>
            <a:t>lle slijtvaste en niet slijtvaste onderdelen van machines zijn opgenomen in het onderhouds- en investeringsplan. </a:t>
          </a:r>
          <a:endParaRPr lang="nl-NL" sz="12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Kosten voor het gebruik van borstels, filters, etc. zijn voor rekening van de dienstverlener.</a:t>
          </a:r>
          <a:endParaRPr lang="nl-NL" sz="1200">
            <a:solidFill>
              <a:sysClr val="windowText" lastClr="000000"/>
            </a:solidFill>
            <a:effectLst/>
            <a:latin typeface="Georgia" panose="02040502050405020303" pitchFamily="18" charset="0"/>
          </a:endParaRPr>
        </a:p>
        <a:p>
          <a:r>
            <a:rPr lang="nl-NL" sz="1200">
              <a:solidFill>
                <a:sysClr val="windowText" lastClr="000000"/>
              </a:solidFill>
              <a:effectLst/>
              <a:latin typeface="Georgia" panose="02040502050405020303" pitchFamily="18" charset="0"/>
              <a:ea typeface="+mn-ea"/>
              <a:cs typeface="+mn-cs"/>
            </a:rPr>
            <a:t> </a:t>
          </a:r>
        </a:p>
        <a:p>
          <a:r>
            <a:rPr lang="nl-NL" sz="1200" b="0">
              <a:solidFill>
                <a:sysClr val="windowText" lastClr="000000"/>
              </a:solidFill>
              <a:effectLst/>
              <a:latin typeface="Georgia" panose="02040502050405020303" pitchFamily="18" charset="0"/>
              <a:ea typeface="+mn-ea"/>
              <a:cs typeface="+mn-cs"/>
            </a:rPr>
            <a:t>Gezien de hoogte van de investeringen in combinatie met de technische en economische levensduur van machines geldt een gemiddelde afschrijvingstermijn van 4 jaar. </a:t>
          </a:r>
          <a:endParaRPr lang="nl-NL" sz="1200" b="1">
            <a:solidFill>
              <a:sysClr val="windowText" lastClr="000000"/>
            </a:solidFill>
            <a:effectLst/>
            <a:latin typeface="Georgia" panose="02040502050405020303" pitchFamily="18" charset="0"/>
            <a:ea typeface="+mn-ea"/>
            <a:cs typeface="+mn-cs"/>
          </a:endParaRPr>
        </a:p>
        <a:p>
          <a:endParaRPr lang="nl-NL">
            <a:solidFill>
              <a:sysClr val="windowText" lastClr="000000"/>
            </a:solidFill>
            <a:effectLst/>
            <a:latin typeface="Georgia" panose="02040502050405020303" pitchFamily="18" charset="0"/>
          </a:endParaRPr>
        </a:p>
        <a:p>
          <a:pPr eaLnBrk="1" fontAlgn="auto" latinLnBrk="0" hangingPunct="1"/>
          <a:r>
            <a:rPr lang="nl-NL" sz="1100" b="0">
              <a:solidFill>
                <a:sysClr val="windowText" lastClr="000000"/>
              </a:solidFill>
              <a:effectLst/>
              <a:latin typeface="Georgia" panose="02040502050405020303" pitchFamily="18" charset="0"/>
              <a:ea typeface="+mn-ea"/>
              <a:cs typeface="+mn-cs"/>
            </a:rPr>
            <a:t>Indien de machine(s) op het tijdstip van start contractdatum nog niet beschikbaar zijn, maakt de dienstverlener dit kenbaar in haar inschrijving en draagt zij op eigen kosten zorg voor tijdelijke inzet van kwalitatief gelijkwaardige machines. </a:t>
          </a:r>
          <a:endParaRPr lang="nl-NL">
            <a:solidFill>
              <a:sysClr val="windowText" lastClr="000000"/>
            </a:solidFill>
            <a:effectLst/>
            <a:latin typeface="Georgia" panose="02040502050405020303" pitchFamily="18" charset="0"/>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220980</xdr:colOff>
      <xdr:row>27</xdr:row>
      <xdr:rowOff>9525</xdr:rowOff>
    </xdr:from>
    <xdr:to>
      <xdr:col>8</xdr:col>
      <xdr:colOff>112395</xdr:colOff>
      <xdr:row>36</xdr:row>
      <xdr:rowOff>40006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6630" y="6838950"/>
          <a:ext cx="3034665" cy="15735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Georgia" panose="02040502050405020303" pitchFamily="18"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48048</xdr:colOff>
      <xdr:row>7</xdr:row>
      <xdr:rowOff>158750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563273" y="59691"/>
          <a:ext cx="6613525" cy="1369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a:p>
          <a:r>
            <a:rPr lang="nl-NL" sz="1100">
              <a:solidFill>
                <a:srgbClr val="FF0000"/>
              </a:solidFill>
              <a:effectLst/>
              <a:latin typeface="Georgia" panose="02040502050405020303" pitchFamily="18" charset="0"/>
              <a:ea typeface="+mn-ea"/>
              <a:cs typeface="+mn-cs"/>
            </a:rPr>
            <a:t>Het component "Suppletiekosten toeslag" is de maximale suppletiekosten toeslag die door de inschrijver in rekening wordt gebracht. Na gunning wordt, op basis van de daadwerkelijk overgenomen medewerkers, de suppetiekosten toeslag eventueel naar beneden aangepast. </a:t>
          </a:r>
        </a:p>
        <a:p>
          <a:r>
            <a:rPr lang="nl-NL" sz="1100">
              <a:solidFill>
                <a:srgbClr val="FF0000"/>
              </a:solidFill>
              <a:effectLst/>
              <a:latin typeface="Georgia" panose="02040502050405020303" pitchFamily="18" charset="0"/>
              <a:ea typeface="+mn-ea"/>
              <a:cs typeface="+mn-cs"/>
            </a:rPr>
            <a:t>Dit tariefcomponent wordt gedurende de contractperiode niet meer aangepast. Bij het niet invullen van het suppletiekosten component kan de dienstverlener hier na gunning geen aanspraak meer op doen.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1</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70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Documenten\Projecten\Stadsschouwburg\CS20190501-01%20calcuati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boek"/>
      <sheetName val="Basisgegevens"/>
      <sheetName val="Voorcalculatie"/>
      <sheetName val="ma-zo (alternatief)"/>
      <sheetName val="ma-zo"/>
      <sheetName val="Normen"/>
      <sheetName val="Commerciele Tarieven"/>
      <sheetName val="Sociale lasten"/>
      <sheetName val="Werkbare dagen"/>
      <sheetName val="Offerte"/>
      <sheetName val="T.b.v. vloeronderhoud"/>
      <sheetName val="T.b.v. Prod. normen"/>
      <sheetName val="T.b.v. code"/>
      <sheetName val="Totaaloverzicht Suppletie(Atir)"/>
      <sheetName val="Info blad"/>
      <sheetName val="1-Contractblad totaal"/>
      <sheetName val="2-Kosten per locatie"/>
      <sheetName val="3-Productie normen"/>
      <sheetName val="4a-Basis ruimtestaat"/>
      <sheetName val="5-Premies en opslagen"/>
      <sheetName val="6-Opbouw uurtarief productie"/>
      <sheetName val="7-Opbouw uurtarief toezicht"/>
      <sheetName val="8-Afroepprijs"/>
      <sheetName val="9-Sanitaire voorzieningen"/>
      <sheetName val="9b-Sanitair verbruik"/>
      <sheetName val="10-Ongediertebestrijding"/>
      <sheetName val="11-Additionele werkzaamheden"/>
      <sheetName val="PD v.00"/>
      <sheetName val="WP Resultaat Toelichting"/>
      <sheetName val="WP Resultaatgericht"/>
      <sheetName val="Verkeersruimten"/>
      <sheetName val="Lobby-lounge"/>
      <sheetName val="Vergaderzalen"/>
      <sheetName val="Administratieve ruimten"/>
      <sheetName val="Restauratieve ruimten"/>
      <sheetName val="Naloopronde restauratieruimte"/>
      <sheetName val="Keuken-pantry"/>
      <sheetName val="Bar"/>
      <sheetName val="Toiletten"/>
      <sheetName val="Naloopronde Toiletten"/>
      <sheetName val="Doucheruimten"/>
      <sheetName val="Kleedkamers"/>
      <sheetName val="Fitness"/>
      <sheetName val="Zwembad"/>
      <sheetName val="Sauna"/>
      <sheetName val="Sportruimten"/>
      <sheetName val="Gunning offerte - ovk nieuw"/>
      <sheetName val="Agenda"/>
      <sheetName val="Overdrachtsdocument"/>
      <sheetName val="Krediet en tekenbevoegdheid"/>
      <sheetName val="Documenten"/>
      <sheetName val="HP + debiteur"/>
      <sheetName val="Aanvraag suppletie"/>
      <sheetName val="Proces suppletie"/>
      <sheetName val="Aanvraag nulmeting"/>
      <sheetName val="Adresgegevens gebouwen"/>
      <sheetName val="Benodigde info nulmeting"/>
      <sheetName val="Blad4"/>
    </sheetNames>
    <sheetDataSet>
      <sheetData sheetId="0" refreshError="1"/>
      <sheetData sheetId="1" refreshError="1"/>
      <sheetData sheetId="2" refreshError="1"/>
      <sheetData sheetId="3" refreshError="1"/>
      <sheetData sheetId="4" refreshError="1"/>
      <sheetData sheetId="5" refreshError="1">
        <row r="2">
          <cell r="J2">
            <v>204</v>
          </cell>
        </row>
        <row r="3">
          <cell r="A3" t="str">
            <v>af</v>
          </cell>
          <cell r="B3" t="str">
            <v>Afroep</v>
          </cell>
          <cell r="F3" t="str">
            <v>Afroep</v>
          </cell>
        </row>
        <row r="4">
          <cell r="A4" t="str">
            <v>nio</v>
          </cell>
          <cell r="B4" t="str">
            <v>Niet in onderhoud</v>
          </cell>
          <cell r="F4" t="str">
            <v>Niet in onderhoud</v>
          </cell>
        </row>
        <row r="5">
          <cell r="A5" t="str">
            <v>reg</v>
          </cell>
          <cell r="B5" t="str">
            <v>Op regie</v>
          </cell>
          <cell r="F5" t="str">
            <v>Op regie</v>
          </cell>
        </row>
        <row r="6">
          <cell r="A6" t="str">
            <v>wer</v>
          </cell>
          <cell r="B6" t="str">
            <v>Werkkast</v>
          </cell>
          <cell r="F6" t="str">
            <v>Service</v>
          </cell>
        </row>
        <row r="7">
          <cell r="A7" t="str">
            <v>bar260l</v>
          </cell>
          <cell r="B7" t="str">
            <v>Bar</v>
          </cell>
          <cell r="C7" t="str">
            <v>lino</v>
          </cell>
          <cell r="D7">
            <v>255</v>
          </cell>
          <cell r="E7">
            <v>175</v>
          </cell>
        </row>
        <row r="8">
          <cell r="A8" t="str">
            <v>bar260s</v>
          </cell>
          <cell r="B8" t="str">
            <v>Bar</v>
          </cell>
          <cell r="C8" t="str">
            <v>steen</v>
          </cell>
          <cell r="D8">
            <v>255</v>
          </cell>
          <cell r="E8">
            <v>175</v>
          </cell>
        </row>
        <row r="9">
          <cell r="A9" t="str">
            <v>bar260t</v>
          </cell>
          <cell r="B9" t="str">
            <v>Bar</v>
          </cell>
          <cell r="C9" t="str">
            <v>tapijt</v>
          </cell>
          <cell r="D9">
            <v>255</v>
          </cell>
          <cell r="E9">
            <v>175</v>
          </cell>
        </row>
        <row r="10">
          <cell r="A10" t="str">
            <v>bar156l</v>
          </cell>
          <cell r="B10" t="str">
            <v>Bar</v>
          </cell>
          <cell r="C10" t="str">
            <v>lino</v>
          </cell>
          <cell r="D10">
            <v>156</v>
          </cell>
          <cell r="E10">
            <v>161</v>
          </cell>
        </row>
        <row r="11">
          <cell r="A11" t="str">
            <v>bar156s</v>
          </cell>
          <cell r="B11" t="str">
            <v>Bar</v>
          </cell>
          <cell r="C11" t="str">
            <v>steen</v>
          </cell>
          <cell r="D11">
            <v>156</v>
          </cell>
          <cell r="E11">
            <v>161</v>
          </cell>
        </row>
        <row r="12">
          <cell r="A12" t="str">
            <v>bar156t</v>
          </cell>
          <cell r="B12" t="str">
            <v>Bar</v>
          </cell>
          <cell r="C12" t="str">
            <v>tapijt</v>
          </cell>
          <cell r="D12">
            <v>156</v>
          </cell>
          <cell r="E12">
            <v>161</v>
          </cell>
        </row>
        <row r="13">
          <cell r="A13" t="str">
            <v>bar104l</v>
          </cell>
          <cell r="B13" t="str">
            <v>Bar</v>
          </cell>
          <cell r="C13" t="str">
            <v>lino</v>
          </cell>
          <cell r="D13">
            <v>104</v>
          </cell>
          <cell r="E13">
            <v>145.25</v>
          </cell>
        </row>
        <row r="14">
          <cell r="A14" t="str">
            <v>bar104s</v>
          </cell>
          <cell r="B14" t="str">
            <v>Bar</v>
          </cell>
          <cell r="C14" t="str">
            <v>steen</v>
          </cell>
          <cell r="D14">
            <v>104</v>
          </cell>
          <cell r="E14">
            <v>145.25</v>
          </cell>
        </row>
        <row r="15">
          <cell r="A15" t="str">
            <v>bar104t</v>
          </cell>
          <cell r="B15" t="str">
            <v>Bar</v>
          </cell>
          <cell r="C15" t="str">
            <v>tapijt</v>
          </cell>
          <cell r="D15">
            <v>104</v>
          </cell>
          <cell r="E15">
            <v>145.25</v>
          </cell>
        </row>
        <row r="16">
          <cell r="A16" t="str">
            <v>bar52l</v>
          </cell>
          <cell r="B16" t="str">
            <v>Bar</v>
          </cell>
          <cell r="C16" t="str">
            <v>lino</v>
          </cell>
          <cell r="D16">
            <v>52</v>
          </cell>
          <cell r="E16">
            <v>113.75</v>
          </cell>
        </row>
        <row r="17">
          <cell r="A17" t="str">
            <v>bar52s</v>
          </cell>
          <cell r="B17" t="str">
            <v>Bar</v>
          </cell>
          <cell r="C17" t="str">
            <v>steen</v>
          </cell>
          <cell r="D17">
            <v>52</v>
          </cell>
          <cell r="E17">
            <v>113.75</v>
          </cell>
        </row>
        <row r="18">
          <cell r="A18" t="str">
            <v>bar52t</v>
          </cell>
          <cell r="B18" t="str">
            <v>Bar</v>
          </cell>
          <cell r="C18" t="str">
            <v>tapijt</v>
          </cell>
          <cell r="D18">
            <v>52</v>
          </cell>
          <cell r="E18">
            <v>113.75</v>
          </cell>
        </row>
        <row r="19">
          <cell r="A19" t="str">
            <v>bibl260l</v>
          </cell>
          <cell r="B19" t="str">
            <v>Bibliotheek</v>
          </cell>
          <cell r="C19" t="str">
            <v>lino</v>
          </cell>
          <cell r="D19">
            <v>255</v>
          </cell>
          <cell r="E19">
            <v>383</v>
          </cell>
        </row>
        <row r="20">
          <cell r="A20" t="str">
            <v>bibl260s</v>
          </cell>
          <cell r="B20" t="str">
            <v>Bibliotheek</v>
          </cell>
          <cell r="C20" t="str">
            <v>steen</v>
          </cell>
          <cell r="D20">
            <v>255</v>
          </cell>
          <cell r="E20">
            <v>383</v>
          </cell>
        </row>
        <row r="21">
          <cell r="A21" t="str">
            <v>bibl260t</v>
          </cell>
          <cell r="B21" t="str">
            <v>Bibliotheek</v>
          </cell>
          <cell r="C21" t="str">
            <v>tapijt</v>
          </cell>
          <cell r="D21">
            <v>255</v>
          </cell>
          <cell r="E21">
            <v>403</v>
          </cell>
        </row>
        <row r="22">
          <cell r="A22" t="str">
            <v>bibl156l</v>
          </cell>
          <cell r="B22" t="str">
            <v>Bibliotheek</v>
          </cell>
          <cell r="C22" t="str">
            <v>lino</v>
          </cell>
          <cell r="D22">
            <v>156</v>
          </cell>
          <cell r="E22">
            <v>352.36</v>
          </cell>
        </row>
        <row r="23">
          <cell r="A23" t="str">
            <v>bibl156s</v>
          </cell>
          <cell r="B23" t="str">
            <v>Bibliotheek</v>
          </cell>
          <cell r="C23" t="str">
            <v>steen</v>
          </cell>
          <cell r="D23">
            <v>156</v>
          </cell>
          <cell r="E23">
            <v>352.36</v>
          </cell>
        </row>
        <row r="24">
          <cell r="A24" t="str">
            <v>bibl156t</v>
          </cell>
          <cell r="B24" t="str">
            <v>Bibliotheek</v>
          </cell>
          <cell r="C24" t="str">
            <v>tapijt</v>
          </cell>
          <cell r="D24">
            <v>156</v>
          </cell>
          <cell r="E24">
            <v>370.76</v>
          </cell>
        </row>
        <row r="25">
          <cell r="A25" t="str">
            <v>bibl104l</v>
          </cell>
          <cell r="B25" t="str">
            <v>Bibliotheek</v>
          </cell>
          <cell r="C25" t="str">
            <v>lino</v>
          </cell>
          <cell r="D25">
            <v>104</v>
          </cell>
          <cell r="E25">
            <v>317.89</v>
          </cell>
        </row>
        <row r="26">
          <cell r="A26" t="str">
            <v>bibl104s</v>
          </cell>
          <cell r="B26" t="str">
            <v>Bibliotheek</v>
          </cell>
          <cell r="C26" t="str">
            <v>steen</v>
          </cell>
          <cell r="D26">
            <v>104</v>
          </cell>
          <cell r="E26">
            <v>317.89</v>
          </cell>
        </row>
        <row r="27">
          <cell r="A27" t="str">
            <v>bibl104t</v>
          </cell>
          <cell r="B27" t="str">
            <v>Bibliotheek</v>
          </cell>
          <cell r="C27" t="str">
            <v>tapijt</v>
          </cell>
          <cell r="D27">
            <v>104</v>
          </cell>
          <cell r="E27">
            <v>334.49</v>
          </cell>
        </row>
        <row r="28">
          <cell r="A28" t="str">
            <v>bibl52l</v>
          </cell>
          <cell r="B28" t="str">
            <v>Bibliotheek</v>
          </cell>
          <cell r="C28" t="str">
            <v>lino</v>
          </cell>
          <cell r="D28">
            <v>52</v>
          </cell>
          <cell r="E28">
            <v>248.95000000000002</v>
          </cell>
        </row>
        <row r="29">
          <cell r="A29" t="str">
            <v>bibl52s</v>
          </cell>
          <cell r="B29" t="str">
            <v>Bibliotheek</v>
          </cell>
          <cell r="C29" t="str">
            <v>steen</v>
          </cell>
          <cell r="D29">
            <v>52</v>
          </cell>
          <cell r="E29">
            <v>248.95000000000002</v>
          </cell>
        </row>
        <row r="30">
          <cell r="A30" t="str">
            <v>bibl52t</v>
          </cell>
          <cell r="B30" t="str">
            <v>Bibliotheek</v>
          </cell>
          <cell r="C30" t="str">
            <v>tapijt</v>
          </cell>
          <cell r="D30">
            <v>52</v>
          </cell>
          <cell r="E30">
            <v>261.95</v>
          </cell>
        </row>
        <row r="31">
          <cell r="A31" t="str">
            <v>bui260s</v>
          </cell>
          <cell r="B31" t="str">
            <v>Buitenruimte</v>
          </cell>
          <cell r="C31" t="str">
            <v>steen</v>
          </cell>
          <cell r="D31">
            <v>255</v>
          </cell>
          <cell r="E31">
            <v>400</v>
          </cell>
        </row>
        <row r="32">
          <cell r="A32" t="str">
            <v>bui52s</v>
          </cell>
          <cell r="B32" t="str">
            <v>Buitenruimte</v>
          </cell>
          <cell r="C32" t="str">
            <v>steen</v>
          </cell>
          <cell r="D32">
            <v>52</v>
          </cell>
          <cell r="E32">
            <v>260</v>
          </cell>
        </row>
        <row r="33">
          <cell r="A33" t="str">
            <v>col260l</v>
          </cell>
          <cell r="B33" t="str">
            <v>Collegezaal</v>
          </cell>
          <cell r="C33" t="str">
            <v>lino</v>
          </cell>
          <cell r="D33">
            <v>255</v>
          </cell>
          <cell r="E33">
            <v>395</v>
          </cell>
        </row>
        <row r="34">
          <cell r="A34" t="str">
            <v>col260s</v>
          </cell>
          <cell r="B34" t="str">
            <v>Collegezaal</v>
          </cell>
          <cell r="C34" t="str">
            <v>steen</v>
          </cell>
          <cell r="D34">
            <v>255</v>
          </cell>
          <cell r="E34">
            <v>395</v>
          </cell>
        </row>
        <row r="35">
          <cell r="A35" t="str">
            <v>col260t</v>
          </cell>
          <cell r="B35" t="str">
            <v>Collegezaal</v>
          </cell>
          <cell r="C35" t="str">
            <v>tapijt</v>
          </cell>
          <cell r="D35">
            <v>255</v>
          </cell>
          <cell r="E35">
            <v>405</v>
          </cell>
        </row>
        <row r="36">
          <cell r="A36" t="str">
            <v>col156l</v>
          </cell>
          <cell r="B36" t="str">
            <v>Collegezaal</v>
          </cell>
          <cell r="C36" t="str">
            <v>lino</v>
          </cell>
          <cell r="D36">
            <v>156</v>
          </cell>
          <cell r="E36">
            <v>363.40000000000003</v>
          </cell>
        </row>
        <row r="37">
          <cell r="A37" t="str">
            <v>col156s</v>
          </cell>
          <cell r="B37" t="str">
            <v>Collegezaal</v>
          </cell>
          <cell r="C37" t="str">
            <v>steen</v>
          </cell>
          <cell r="D37">
            <v>156</v>
          </cell>
          <cell r="E37">
            <v>363.40000000000003</v>
          </cell>
        </row>
        <row r="38">
          <cell r="A38" t="str">
            <v>col156t</v>
          </cell>
          <cell r="B38" t="str">
            <v>Collegezaal</v>
          </cell>
          <cell r="C38" t="str">
            <v>tapijt</v>
          </cell>
          <cell r="D38">
            <v>156</v>
          </cell>
          <cell r="E38">
            <v>372.6</v>
          </cell>
        </row>
        <row r="39">
          <cell r="A39" t="str">
            <v>col104l</v>
          </cell>
          <cell r="B39" t="str">
            <v>Collegezaal</v>
          </cell>
          <cell r="C39" t="str">
            <v>lino</v>
          </cell>
          <cell r="D39">
            <v>104</v>
          </cell>
          <cell r="E39">
            <v>327.84999999999997</v>
          </cell>
        </row>
        <row r="40">
          <cell r="A40" t="str">
            <v>col104s</v>
          </cell>
          <cell r="B40" t="str">
            <v>Collegezaal</v>
          </cell>
          <cell r="C40" t="str">
            <v>steen</v>
          </cell>
          <cell r="D40">
            <v>104</v>
          </cell>
          <cell r="E40">
            <v>327.84999999999997</v>
          </cell>
        </row>
        <row r="41">
          <cell r="A41" t="str">
            <v>col104t</v>
          </cell>
          <cell r="B41" t="str">
            <v>Collegezaal</v>
          </cell>
          <cell r="C41" t="str">
            <v>tapijt</v>
          </cell>
          <cell r="D41">
            <v>104</v>
          </cell>
          <cell r="E41">
            <v>336.15</v>
          </cell>
        </row>
        <row r="42">
          <cell r="A42" t="str">
            <v>col52l</v>
          </cell>
          <cell r="B42" t="str">
            <v>Collegezaal</v>
          </cell>
          <cell r="C42" t="str">
            <v>lino</v>
          </cell>
          <cell r="D42">
            <v>52</v>
          </cell>
          <cell r="E42">
            <v>256.75</v>
          </cell>
        </row>
        <row r="43">
          <cell r="A43" t="str">
            <v>col52s</v>
          </cell>
          <cell r="B43" t="str">
            <v>Collegezaal</v>
          </cell>
          <cell r="C43" t="str">
            <v>steen</v>
          </cell>
          <cell r="D43">
            <v>52</v>
          </cell>
          <cell r="E43">
            <v>256.75</v>
          </cell>
        </row>
        <row r="44">
          <cell r="A44" t="str">
            <v>col52t</v>
          </cell>
          <cell r="B44" t="str">
            <v>Collegezaal</v>
          </cell>
          <cell r="C44" t="str">
            <v>tapijt</v>
          </cell>
          <cell r="D44">
            <v>52</v>
          </cell>
          <cell r="E44">
            <v>263.25</v>
          </cell>
        </row>
        <row r="45">
          <cell r="A45" t="str">
            <v>com260l</v>
          </cell>
          <cell r="B45" t="str">
            <v>Computerruimte</v>
          </cell>
          <cell r="C45" t="str">
            <v>lino</v>
          </cell>
          <cell r="D45">
            <v>255</v>
          </cell>
          <cell r="E45">
            <v>408</v>
          </cell>
        </row>
        <row r="46">
          <cell r="A46" t="str">
            <v>com260s</v>
          </cell>
          <cell r="B46" t="str">
            <v>Computerruimte</v>
          </cell>
          <cell r="C46" t="str">
            <v>steen</v>
          </cell>
          <cell r="D46">
            <v>255</v>
          </cell>
          <cell r="E46">
            <v>408</v>
          </cell>
        </row>
        <row r="47">
          <cell r="A47" t="str">
            <v>com260t</v>
          </cell>
          <cell r="B47" t="str">
            <v>Computerruimte</v>
          </cell>
          <cell r="C47" t="str">
            <v>tapijt</v>
          </cell>
          <cell r="D47">
            <v>255</v>
          </cell>
          <cell r="E47">
            <v>428</v>
          </cell>
        </row>
        <row r="48">
          <cell r="A48" t="str">
            <v>com156l</v>
          </cell>
          <cell r="B48" t="str">
            <v>Computerruimte</v>
          </cell>
          <cell r="C48" t="str">
            <v>lino</v>
          </cell>
          <cell r="D48">
            <v>156</v>
          </cell>
          <cell r="E48">
            <v>375.36</v>
          </cell>
        </row>
        <row r="49">
          <cell r="A49" t="str">
            <v>com156s</v>
          </cell>
          <cell r="B49" t="str">
            <v>Computerruimte</v>
          </cell>
          <cell r="C49" t="str">
            <v>steen</v>
          </cell>
          <cell r="D49">
            <v>156</v>
          </cell>
          <cell r="E49">
            <v>375.36</v>
          </cell>
        </row>
        <row r="50">
          <cell r="A50" t="str">
            <v>com156t</v>
          </cell>
          <cell r="B50" t="str">
            <v>Computerruimte</v>
          </cell>
          <cell r="C50" t="str">
            <v>tapijt</v>
          </cell>
          <cell r="D50">
            <v>156</v>
          </cell>
          <cell r="E50">
            <v>393.76</v>
          </cell>
        </row>
        <row r="51">
          <cell r="A51" t="str">
            <v>com104l</v>
          </cell>
          <cell r="B51" t="str">
            <v>Computerruimte</v>
          </cell>
          <cell r="C51" t="str">
            <v>lino</v>
          </cell>
          <cell r="D51">
            <v>104</v>
          </cell>
          <cell r="E51">
            <v>338.64</v>
          </cell>
        </row>
        <row r="52">
          <cell r="A52" t="str">
            <v>com104s</v>
          </cell>
          <cell r="B52" t="str">
            <v>Computerruimte</v>
          </cell>
          <cell r="C52" t="str">
            <v>steen</v>
          </cell>
          <cell r="D52">
            <v>104</v>
          </cell>
          <cell r="E52">
            <v>338.64</v>
          </cell>
        </row>
        <row r="53">
          <cell r="A53" t="str">
            <v>com104t</v>
          </cell>
          <cell r="B53" t="str">
            <v>Computerruimte</v>
          </cell>
          <cell r="C53" t="str">
            <v>tapijt</v>
          </cell>
          <cell r="D53">
            <v>104</v>
          </cell>
          <cell r="E53">
            <v>355.24</v>
          </cell>
        </row>
        <row r="54">
          <cell r="A54" t="str">
            <v>com52l</v>
          </cell>
          <cell r="B54" t="str">
            <v>Computerruimte</v>
          </cell>
          <cell r="C54" t="str">
            <v>lino</v>
          </cell>
          <cell r="D54">
            <v>52</v>
          </cell>
          <cell r="E54">
            <v>265.2</v>
          </cell>
        </row>
        <row r="55">
          <cell r="A55" t="str">
            <v>com52s</v>
          </cell>
          <cell r="B55" t="str">
            <v>Computerruimte</v>
          </cell>
          <cell r="C55" t="str">
            <v>steen</v>
          </cell>
          <cell r="D55">
            <v>52</v>
          </cell>
          <cell r="E55">
            <v>265.2</v>
          </cell>
        </row>
        <row r="56">
          <cell r="A56" t="str">
            <v>com52t</v>
          </cell>
          <cell r="B56" t="str">
            <v>Computerruimte</v>
          </cell>
          <cell r="C56" t="str">
            <v>tapijt</v>
          </cell>
          <cell r="D56">
            <v>52</v>
          </cell>
          <cell r="E56">
            <v>278.2</v>
          </cell>
        </row>
        <row r="57">
          <cell r="A57" t="str">
            <v>doc260l</v>
          </cell>
          <cell r="B57" t="str">
            <v>Docentenruimte</v>
          </cell>
          <cell r="C57" t="str">
            <v>lino</v>
          </cell>
          <cell r="D57">
            <v>255</v>
          </cell>
          <cell r="E57">
            <v>245</v>
          </cell>
        </row>
        <row r="58">
          <cell r="A58" t="str">
            <v>doc260s</v>
          </cell>
          <cell r="B58" t="str">
            <v>Docentenruimte</v>
          </cell>
          <cell r="C58" t="str">
            <v>steen</v>
          </cell>
          <cell r="D58">
            <v>255</v>
          </cell>
          <cell r="E58">
            <v>245</v>
          </cell>
        </row>
        <row r="59">
          <cell r="A59" t="str">
            <v>doc260t</v>
          </cell>
          <cell r="B59" t="str">
            <v>Docentenruimte</v>
          </cell>
          <cell r="C59" t="str">
            <v>tapijt</v>
          </cell>
          <cell r="D59">
            <v>255</v>
          </cell>
          <cell r="E59">
            <v>270</v>
          </cell>
        </row>
        <row r="60">
          <cell r="A60" t="str">
            <v>doc156l</v>
          </cell>
          <cell r="B60" t="str">
            <v>Docentenruimte</v>
          </cell>
          <cell r="C60" t="str">
            <v>lino</v>
          </cell>
          <cell r="D60">
            <v>156</v>
          </cell>
          <cell r="E60">
            <v>225.4</v>
          </cell>
        </row>
        <row r="61">
          <cell r="A61" t="str">
            <v>doc156s</v>
          </cell>
          <cell r="B61" t="str">
            <v>Docentenruimte</v>
          </cell>
          <cell r="C61" t="str">
            <v>steen</v>
          </cell>
          <cell r="D61">
            <v>156</v>
          </cell>
          <cell r="E61">
            <v>225.4</v>
          </cell>
        </row>
        <row r="62">
          <cell r="A62" t="str">
            <v>doc156t</v>
          </cell>
          <cell r="B62" t="str">
            <v>Docentenruimte</v>
          </cell>
          <cell r="C62" t="str">
            <v>tapijt</v>
          </cell>
          <cell r="D62">
            <v>156</v>
          </cell>
          <cell r="E62">
            <v>248.4</v>
          </cell>
        </row>
        <row r="63">
          <cell r="A63" t="str">
            <v>doc104l</v>
          </cell>
          <cell r="B63" t="str">
            <v>Docentenruimte</v>
          </cell>
          <cell r="C63" t="str">
            <v>lino</v>
          </cell>
          <cell r="D63">
            <v>104</v>
          </cell>
          <cell r="E63">
            <v>203.35</v>
          </cell>
        </row>
        <row r="64">
          <cell r="A64" t="str">
            <v>doc104s</v>
          </cell>
          <cell r="B64" t="str">
            <v>Docentenruimte</v>
          </cell>
          <cell r="C64" t="str">
            <v>steen</v>
          </cell>
          <cell r="D64">
            <v>104</v>
          </cell>
          <cell r="E64">
            <v>203.35</v>
          </cell>
        </row>
        <row r="65">
          <cell r="A65" t="str">
            <v>doc104t</v>
          </cell>
          <cell r="B65" t="str">
            <v>Docentenruimte</v>
          </cell>
          <cell r="C65" t="str">
            <v>tapijt</v>
          </cell>
          <cell r="D65">
            <v>104</v>
          </cell>
          <cell r="E65">
            <v>224.1</v>
          </cell>
        </row>
        <row r="66">
          <cell r="A66" t="str">
            <v>doc52l</v>
          </cell>
          <cell r="B66" t="str">
            <v>Docentenruimte</v>
          </cell>
          <cell r="C66" t="str">
            <v>lino</v>
          </cell>
          <cell r="D66">
            <v>52</v>
          </cell>
          <cell r="E66">
            <v>159.25</v>
          </cell>
        </row>
        <row r="67">
          <cell r="A67" t="str">
            <v>doc52s</v>
          </cell>
          <cell r="B67" t="str">
            <v>Docentenruimte</v>
          </cell>
          <cell r="C67" t="str">
            <v>steen</v>
          </cell>
          <cell r="D67">
            <v>52</v>
          </cell>
          <cell r="E67">
            <v>159.25</v>
          </cell>
        </row>
        <row r="68">
          <cell r="A68" t="str">
            <v>doc52t</v>
          </cell>
          <cell r="B68" t="str">
            <v>Docentenruimte</v>
          </cell>
          <cell r="C68" t="str">
            <v>tapijt</v>
          </cell>
          <cell r="D68">
            <v>52</v>
          </cell>
          <cell r="E68">
            <v>175.5</v>
          </cell>
        </row>
        <row r="69">
          <cell r="A69" t="str">
            <v>dou260l</v>
          </cell>
          <cell r="B69" t="str">
            <v>Douche</v>
          </cell>
          <cell r="C69" t="str">
            <v>lino</v>
          </cell>
          <cell r="D69">
            <v>255</v>
          </cell>
          <cell r="E69">
            <v>90</v>
          </cell>
        </row>
        <row r="70">
          <cell r="A70" t="str">
            <v>dou260s</v>
          </cell>
          <cell r="B70" t="str">
            <v>Douche</v>
          </cell>
          <cell r="C70" t="str">
            <v>steen</v>
          </cell>
          <cell r="D70">
            <v>255</v>
          </cell>
          <cell r="E70">
            <v>103.49999999999999</v>
          </cell>
          <cell r="F70" t="str">
            <v>Naloop Dagkracht tussen 15:00-17:00</v>
          </cell>
        </row>
        <row r="71">
          <cell r="A71" t="str">
            <v>dou156l</v>
          </cell>
          <cell r="B71" t="str">
            <v>Douche</v>
          </cell>
          <cell r="C71" t="str">
            <v>lino</v>
          </cell>
          <cell r="D71">
            <v>156</v>
          </cell>
          <cell r="E71">
            <v>82.8</v>
          </cell>
        </row>
        <row r="72">
          <cell r="A72" t="str">
            <v>dou156s</v>
          </cell>
          <cell r="B72" t="str">
            <v>Douche</v>
          </cell>
          <cell r="C72" t="str">
            <v>steen</v>
          </cell>
          <cell r="D72">
            <v>156</v>
          </cell>
          <cell r="E72">
            <v>95.219999999999985</v>
          </cell>
        </row>
        <row r="73">
          <cell r="A73" t="str">
            <v>dou104l</v>
          </cell>
          <cell r="B73" t="str">
            <v>Douche</v>
          </cell>
          <cell r="C73" t="str">
            <v>lino</v>
          </cell>
          <cell r="D73">
            <v>104</v>
          </cell>
          <cell r="E73">
            <v>74.7</v>
          </cell>
        </row>
        <row r="74">
          <cell r="A74" t="str">
            <v>dou104s</v>
          </cell>
          <cell r="B74" t="str">
            <v>Douche</v>
          </cell>
          <cell r="C74" t="str">
            <v>steen</v>
          </cell>
          <cell r="D74">
            <v>104</v>
          </cell>
          <cell r="E74">
            <v>85.904999999999987</v>
          </cell>
        </row>
        <row r="75">
          <cell r="A75" t="str">
            <v>dou52l</v>
          </cell>
          <cell r="B75" t="str">
            <v>Douche</v>
          </cell>
          <cell r="C75" t="str">
            <v>lino</v>
          </cell>
          <cell r="D75">
            <v>52</v>
          </cell>
          <cell r="E75">
            <v>58.5</v>
          </cell>
        </row>
        <row r="76">
          <cell r="A76" t="str">
            <v>dou52s</v>
          </cell>
          <cell r="B76" t="str">
            <v>Douche</v>
          </cell>
          <cell r="C76" t="str">
            <v>steen</v>
          </cell>
          <cell r="D76">
            <v>52</v>
          </cell>
          <cell r="E76">
            <v>67.274999999999991</v>
          </cell>
        </row>
        <row r="77">
          <cell r="A77" t="str">
            <v>ent260l</v>
          </cell>
          <cell r="B77" t="str">
            <v>Entree</v>
          </cell>
          <cell r="C77" t="str">
            <v>lino</v>
          </cell>
          <cell r="D77">
            <v>255</v>
          </cell>
          <cell r="E77">
            <v>227</v>
          </cell>
        </row>
        <row r="78">
          <cell r="A78" t="str">
            <v>ent260s</v>
          </cell>
          <cell r="B78" t="str">
            <v>Entree</v>
          </cell>
          <cell r="C78" t="str">
            <v>steen</v>
          </cell>
          <cell r="D78">
            <v>255</v>
          </cell>
          <cell r="E78">
            <v>227</v>
          </cell>
        </row>
        <row r="79">
          <cell r="A79" t="str">
            <v>ent260t</v>
          </cell>
          <cell r="B79" t="str">
            <v>Entree</v>
          </cell>
          <cell r="C79" t="str">
            <v>tapijt</v>
          </cell>
          <cell r="D79">
            <v>255</v>
          </cell>
          <cell r="E79">
            <v>281.75</v>
          </cell>
          <cell r="F79" t="str">
            <v>Naloop Dagkracht tussen 15:00-17:00</v>
          </cell>
        </row>
        <row r="80">
          <cell r="A80" t="str">
            <v>ent156l</v>
          </cell>
          <cell r="B80" t="str">
            <v>Entree</v>
          </cell>
          <cell r="C80" t="str">
            <v>lino</v>
          </cell>
          <cell r="D80">
            <v>156</v>
          </cell>
          <cell r="E80">
            <v>208.84</v>
          </cell>
        </row>
        <row r="81">
          <cell r="A81" t="str">
            <v>ent156s</v>
          </cell>
          <cell r="B81" t="str">
            <v>Entree</v>
          </cell>
          <cell r="C81" t="str">
            <v>steen</v>
          </cell>
          <cell r="D81">
            <v>156</v>
          </cell>
          <cell r="E81">
            <v>208.84</v>
          </cell>
        </row>
        <row r="82">
          <cell r="A82" t="str">
            <v>ent156t</v>
          </cell>
          <cell r="B82" t="str">
            <v>Entree</v>
          </cell>
          <cell r="C82" t="str">
            <v>tapijt</v>
          </cell>
          <cell r="D82">
            <v>156</v>
          </cell>
          <cell r="E82">
            <v>259.21000000000004</v>
          </cell>
        </row>
        <row r="83">
          <cell r="A83" t="str">
            <v>ent104l</v>
          </cell>
          <cell r="B83" t="str">
            <v>Entree</v>
          </cell>
          <cell r="C83" t="str">
            <v>lino</v>
          </cell>
          <cell r="D83">
            <v>104</v>
          </cell>
          <cell r="E83">
            <v>188.41</v>
          </cell>
        </row>
        <row r="84">
          <cell r="A84" t="str">
            <v>ent104s</v>
          </cell>
          <cell r="B84" t="str">
            <v>Entree</v>
          </cell>
          <cell r="C84" t="str">
            <v>steen</v>
          </cell>
          <cell r="D84">
            <v>104</v>
          </cell>
          <cell r="E84">
            <v>188.41</v>
          </cell>
        </row>
        <row r="85">
          <cell r="A85" t="str">
            <v>ent104t</v>
          </cell>
          <cell r="B85" t="str">
            <v>Entree</v>
          </cell>
          <cell r="C85" t="str">
            <v>tapijt</v>
          </cell>
          <cell r="D85">
            <v>104</v>
          </cell>
          <cell r="E85">
            <v>233.85249999999999</v>
          </cell>
        </row>
        <row r="86">
          <cell r="A86" t="str">
            <v>ent52l</v>
          </cell>
          <cell r="B86" t="str">
            <v>Entree</v>
          </cell>
          <cell r="C86" t="str">
            <v>lino</v>
          </cell>
          <cell r="D86">
            <v>52</v>
          </cell>
          <cell r="E86">
            <v>147.55000000000001</v>
          </cell>
        </row>
        <row r="87">
          <cell r="A87" t="str">
            <v>ent52s</v>
          </cell>
          <cell r="B87" t="str">
            <v>Entree</v>
          </cell>
          <cell r="C87" t="str">
            <v>steen</v>
          </cell>
          <cell r="D87">
            <v>52</v>
          </cell>
          <cell r="E87">
            <v>147.55000000000001</v>
          </cell>
        </row>
        <row r="88">
          <cell r="A88" t="str">
            <v>ent52t</v>
          </cell>
          <cell r="B88" t="str">
            <v>Entree</v>
          </cell>
          <cell r="C88" t="str">
            <v>tapijt</v>
          </cell>
          <cell r="D88">
            <v>52</v>
          </cell>
          <cell r="E88">
            <v>183.13750000000002</v>
          </cell>
        </row>
        <row r="89">
          <cell r="A89" t="str">
            <v>fit260lex</v>
          </cell>
          <cell r="B89" t="str">
            <v>Fitness</v>
          </cell>
          <cell r="C89" t="str">
            <v>lino</v>
          </cell>
          <cell r="D89">
            <v>255</v>
          </cell>
          <cell r="E89">
            <v>425</v>
          </cell>
          <cell r="F89" t="str">
            <v>Exclusief apparatuur</v>
          </cell>
        </row>
        <row r="90">
          <cell r="A90" t="str">
            <v>fit260tex</v>
          </cell>
          <cell r="B90" t="str">
            <v>Fitness</v>
          </cell>
          <cell r="C90" t="str">
            <v>tapijt</v>
          </cell>
          <cell r="D90">
            <v>255</v>
          </cell>
          <cell r="E90">
            <v>500</v>
          </cell>
          <cell r="F90" t="str">
            <v>Exclusief apparatuur</v>
          </cell>
        </row>
        <row r="91">
          <cell r="A91" t="str">
            <v>fit260lin</v>
          </cell>
          <cell r="B91" t="str">
            <v>Fitness</v>
          </cell>
          <cell r="C91" t="str">
            <v>lino</v>
          </cell>
          <cell r="D91">
            <v>255</v>
          </cell>
          <cell r="E91">
            <v>213</v>
          </cell>
        </row>
        <row r="92">
          <cell r="A92" t="str">
            <v>fit260tin</v>
          </cell>
          <cell r="B92" t="str">
            <v>Fitness</v>
          </cell>
          <cell r="C92" t="str">
            <v>tapijt</v>
          </cell>
          <cell r="D92">
            <v>255</v>
          </cell>
          <cell r="E92">
            <v>225</v>
          </cell>
        </row>
        <row r="93">
          <cell r="A93" t="str">
            <v>gan260lr</v>
          </cell>
          <cell r="B93" t="str">
            <v>Gang</v>
          </cell>
          <cell r="C93" t="str">
            <v>lino</v>
          </cell>
          <cell r="D93">
            <v>255</v>
          </cell>
          <cell r="E93">
            <v>1017.6146650573322</v>
          </cell>
        </row>
        <row r="94">
          <cell r="A94" t="str">
            <v>gan260sr</v>
          </cell>
          <cell r="B94" t="str">
            <v>Gang</v>
          </cell>
          <cell r="C94" t="str">
            <v>steen</v>
          </cell>
          <cell r="D94">
            <v>255</v>
          </cell>
          <cell r="E94">
            <v>1017.6146650573322</v>
          </cell>
        </row>
        <row r="95">
          <cell r="A95" t="str">
            <v>gan260tr</v>
          </cell>
          <cell r="B95" t="str">
            <v>Gang</v>
          </cell>
          <cell r="C95" t="str">
            <v>tapijt</v>
          </cell>
          <cell r="D95">
            <v>255</v>
          </cell>
          <cell r="E95">
            <v>1085.4556427278212</v>
          </cell>
        </row>
        <row r="96">
          <cell r="A96" t="str">
            <v>gan260l</v>
          </cell>
          <cell r="B96" t="str">
            <v>Gang</v>
          </cell>
          <cell r="C96" t="str">
            <v>lino</v>
          </cell>
          <cell r="D96">
            <v>255</v>
          </cell>
          <cell r="E96">
            <v>862.49999999999989</v>
          </cell>
          <cell r="F96" t="str">
            <v>Naloop Dagkracht tussen 15:00-17:00</v>
          </cell>
        </row>
        <row r="97">
          <cell r="A97" t="str">
            <v>gan260s</v>
          </cell>
          <cell r="B97" t="str">
            <v>Gang</v>
          </cell>
          <cell r="C97" t="str">
            <v>steen</v>
          </cell>
          <cell r="D97">
            <v>255</v>
          </cell>
          <cell r="E97">
            <v>862.49999999999989</v>
          </cell>
          <cell r="F97" t="str">
            <v>Naloop Dagkracht tussen 15:00-17:00</v>
          </cell>
        </row>
        <row r="98">
          <cell r="A98" t="str">
            <v>gan260t</v>
          </cell>
          <cell r="B98" t="str">
            <v>Gang</v>
          </cell>
          <cell r="C98" t="str">
            <v>tapijt</v>
          </cell>
          <cell r="D98">
            <v>255</v>
          </cell>
          <cell r="E98">
            <v>919.99999999999989</v>
          </cell>
          <cell r="F98" t="str">
            <v>Naloop Dagkracht tussen 15:00-17:00</v>
          </cell>
        </row>
        <row r="99">
          <cell r="A99" t="str">
            <v>gan156l</v>
          </cell>
          <cell r="B99" t="str">
            <v>Gang</v>
          </cell>
          <cell r="C99" t="str">
            <v>lino</v>
          </cell>
          <cell r="D99">
            <v>156</v>
          </cell>
          <cell r="E99">
            <v>793.49999999999989</v>
          </cell>
        </row>
        <row r="100">
          <cell r="A100" t="str">
            <v>gan156s</v>
          </cell>
          <cell r="B100" t="str">
            <v>Gang</v>
          </cell>
          <cell r="C100" t="str">
            <v>steen</v>
          </cell>
          <cell r="D100">
            <v>156</v>
          </cell>
          <cell r="E100">
            <v>793.49999999999989</v>
          </cell>
        </row>
        <row r="101">
          <cell r="A101" t="str">
            <v>gan156t</v>
          </cell>
          <cell r="B101" t="str">
            <v>Gang</v>
          </cell>
          <cell r="C101" t="str">
            <v>tapijt</v>
          </cell>
          <cell r="D101">
            <v>156</v>
          </cell>
          <cell r="E101">
            <v>846.4</v>
          </cell>
        </row>
        <row r="102">
          <cell r="A102" t="str">
            <v>gan104l</v>
          </cell>
          <cell r="B102" t="str">
            <v>Gang</v>
          </cell>
          <cell r="C102" t="str">
            <v>lino</v>
          </cell>
          <cell r="D102">
            <v>104</v>
          </cell>
          <cell r="E102">
            <v>715.87499999999989</v>
          </cell>
        </row>
        <row r="103">
          <cell r="A103" t="str">
            <v>gan104s</v>
          </cell>
          <cell r="B103" t="str">
            <v>Gang</v>
          </cell>
          <cell r="C103" t="str">
            <v>steen</v>
          </cell>
          <cell r="D103">
            <v>104</v>
          </cell>
          <cell r="E103">
            <v>715.87499999999989</v>
          </cell>
        </row>
        <row r="104">
          <cell r="A104" t="str">
            <v>gan104t</v>
          </cell>
          <cell r="B104" t="str">
            <v>Gang</v>
          </cell>
          <cell r="C104" t="str">
            <v>tapijt</v>
          </cell>
          <cell r="D104">
            <v>104</v>
          </cell>
          <cell r="E104">
            <v>763.59999999999991</v>
          </cell>
        </row>
        <row r="105">
          <cell r="A105" t="str">
            <v>gan52l</v>
          </cell>
          <cell r="B105" t="str">
            <v>Gang</v>
          </cell>
          <cell r="C105" t="str">
            <v>lino</v>
          </cell>
          <cell r="D105">
            <v>52</v>
          </cell>
          <cell r="E105">
            <v>560.625</v>
          </cell>
        </row>
        <row r="106">
          <cell r="A106" t="str">
            <v>gan52s</v>
          </cell>
          <cell r="B106" t="str">
            <v>Gang</v>
          </cell>
          <cell r="C106" t="str">
            <v>steen</v>
          </cell>
          <cell r="D106">
            <v>52</v>
          </cell>
          <cell r="E106">
            <v>560.625</v>
          </cell>
        </row>
        <row r="107">
          <cell r="A107" t="str">
            <v>gan52t</v>
          </cell>
          <cell r="B107" t="str">
            <v>Gang</v>
          </cell>
          <cell r="C107" t="str">
            <v>tapijt</v>
          </cell>
          <cell r="D107">
            <v>52</v>
          </cell>
          <cell r="E107">
            <v>598</v>
          </cell>
        </row>
        <row r="108">
          <cell r="A108" t="str">
            <v>gar260l</v>
          </cell>
          <cell r="B108" t="str">
            <v>Garderobe</v>
          </cell>
          <cell r="C108" t="str">
            <v>lino</v>
          </cell>
          <cell r="D108">
            <v>255</v>
          </cell>
          <cell r="E108">
            <v>325</v>
          </cell>
        </row>
        <row r="109">
          <cell r="A109" t="str">
            <v>gar260s</v>
          </cell>
          <cell r="B109" t="str">
            <v>Garderobe</v>
          </cell>
          <cell r="C109" t="str">
            <v>steen</v>
          </cell>
          <cell r="D109">
            <v>255</v>
          </cell>
          <cell r="E109">
            <v>375</v>
          </cell>
        </row>
        <row r="110">
          <cell r="A110" t="str">
            <v>gar260t</v>
          </cell>
          <cell r="B110" t="str">
            <v>Garderobe</v>
          </cell>
          <cell r="C110" t="str">
            <v>tapijt</v>
          </cell>
          <cell r="D110">
            <v>255</v>
          </cell>
          <cell r="E110">
            <v>350</v>
          </cell>
        </row>
        <row r="111">
          <cell r="A111" t="str">
            <v>gar156l</v>
          </cell>
          <cell r="B111" t="str">
            <v>Garderobe</v>
          </cell>
          <cell r="C111" t="str">
            <v>lino</v>
          </cell>
          <cell r="D111">
            <v>156</v>
          </cell>
          <cell r="E111">
            <v>299</v>
          </cell>
        </row>
        <row r="112">
          <cell r="A112" t="str">
            <v>gar156s</v>
          </cell>
          <cell r="B112" t="str">
            <v>Garderobe</v>
          </cell>
          <cell r="C112" t="str">
            <v>steen</v>
          </cell>
          <cell r="D112">
            <v>156</v>
          </cell>
          <cell r="E112">
            <v>345</v>
          </cell>
        </row>
        <row r="113">
          <cell r="A113" t="str">
            <v>gar156t</v>
          </cell>
          <cell r="B113" t="str">
            <v>Garderobe</v>
          </cell>
          <cell r="C113" t="str">
            <v>tapijt</v>
          </cell>
          <cell r="D113">
            <v>156</v>
          </cell>
          <cell r="E113">
            <v>322</v>
          </cell>
        </row>
        <row r="114">
          <cell r="A114" t="str">
            <v>gar104l</v>
          </cell>
          <cell r="B114" t="str">
            <v>Garderobe</v>
          </cell>
          <cell r="C114" t="str">
            <v>lino</v>
          </cell>
          <cell r="D114">
            <v>104</v>
          </cell>
          <cell r="E114">
            <v>269.75</v>
          </cell>
        </row>
        <row r="115">
          <cell r="A115" t="str">
            <v>gar104s</v>
          </cell>
          <cell r="B115" t="str">
            <v>Garderobe</v>
          </cell>
          <cell r="C115" t="str">
            <v>steen</v>
          </cell>
          <cell r="D115">
            <v>104</v>
          </cell>
          <cell r="E115">
            <v>311.25</v>
          </cell>
        </row>
        <row r="116">
          <cell r="A116" t="str">
            <v>gar104t</v>
          </cell>
          <cell r="B116" t="str">
            <v>Garderobe</v>
          </cell>
          <cell r="C116" t="str">
            <v>tapijt</v>
          </cell>
          <cell r="D116">
            <v>104</v>
          </cell>
          <cell r="E116">
            <v>290.5</v>
          </cell>
        </row>
        <row r="117">
          <cell r="A117" t="str">
            <v>gar52l</v>
          </cell>
          <cell r="B117" t="str">
            <v>Garderobe</v>
          </cell>
          <cell r="C117" t="str">
            <v>lino</v>
          </cell>
          <cell r="D117">
            <v>52</v>
          </cell>
          <cell r="E117">
            <v>211.25</v>
          </cell>
        </row>
        <row r="118">
          <cell r="A118" t="str">
            <v>gar52s</v>
          </cell>
          <cell r="B118" t="str">
            <v>Garderobe</v>
          </cell>
          <cell r="C118" t="str">
            <v>steen</v>
          </cell>
          <cell r="D118">
            <v>52</v>
          </cell>
          <cell r="E118">
            <v>243.75</v>
          </cell>
        </row>
        <row r="119">
          <cell r="A119" t="str">
            <v>gar52t</v>
          </cell>
          <cell r="B119" t="str">
            <v>Garderobe</v>
          </cell>
          <cell r="C119" t="str">
            <v>tapijt</v>
          </cell>
          <cell r="D119">
            <v>52</v>
          </cell>
          <cell r="E119">
            <v>227.5</v>
          </cell>
        </row>
        <row r="120">
          <cell r="A120" t="str">
            <v>gym260l</v>
          </cell>
          <cell r="B120" t="str">
            <v>Gymzaal</v>
          </cell>
          <cell r="C120" t="str">
            <v>lino</v>
          </cell>
          <cell r="D120">
            <v>255</v>
          </cell>
          <cell r="E120">
            <v>650</v>
          </cell>
        </row>
        <row r="121">
          <cell r="A121" t="str">
            <v>gym260lb</v>
          </cell>
          <cell r="B121" t="str">
            <v>Gymzaal (berging)</v>
          </cell>
          <cell r="C121" t="str">
            <v>lino</v>
          </cell>
          <cell r="D121">
            <v>255</v>
          </cell>
          <cell r="E121">
            <v>380</v>
          </cell>
        </row>
        <row r="122">
          <cell r="A122" t="str">
            <v>gym52lb</v>
          </cell>
          <cell r="B122" t="str">
            <v>Gymzaal (berging)</v>
          </cell>
          <cell r="C122" t="str">
            <v>lino</v>
          </cell>
          <cell r="D122">
            <v>52</v>
          </cell>
          <cell r="E122">
            <v>247</v>
          </cell>
        </row>
        <row r="123">
          <cell r="A123" t="str">
            <v>gym12lb</v>
          </cell>
          <cell r="B123" t="str">
            <v>Gymzaal (berging)</v>
          </cell>
          <cell r="C123" t="str">
            <v>lino</v>
          </cell>
          <cell r="D123">
            <v>12</v>
          </cell>
          <cell r="E123">
            <v>123.5</v>
          </cell>
        </row>
        <row r="124">
          <cell r="A124" t="str">
            <v>hal260lr</v>
          </cell>
          <cell r="B124" t="str">
            <v>Hal</v>
          </cell>
          <cell r="C124" t="str">
            <v>lino</v>
          </cell>
          <cell r="D124">
            <v>255</v>
          </cell>
          <cell r="E124">
            <v>589.92154496077251</v>
          </cell>
        </row>
        <row r="125">
          <cell r="A125" t="str">
            <v>hal260sr</v>
          </cell>
          <cell r="B125" t="str">
            <v>Hal</v>
          </cell>
          <cell r="C125" t="str">
            <v>steen</v>
          </cell>
          <cell r="D125">
            <v>255</v>
          </cell>
          <cell r="E125">
            <v>746.25075437537703</v>
          </cell>
        </row>
        <row r="126">
          <cell r="A126" t="str">
            <v>hal260tr</v>
          </cell>
          <cell r="B126" t="str">
            <v>Hal</v>
          </cell>
          <cell r="C126" t="str">
            <v>tapijt</v>
          </cell>
          <cell r="D126">
            <v>255</v>
          </cell>
          <cell r="E126">
            <v>814.09173204586602</v>
          </cell>
        </row>
        <row r="127">
          <cell r="A127" t="str">
            <v>hal260l</v>
          </cell>
          <cell r="B127" t="str">
            <v>Hal</v>
          </cell>
          <cell r="C127" t="str">
            <v>lino</v>
          </cell>
          <cell r="D127">
            <v>255</v>
          </cell>
          <cell r="E127">
            <v>500</v>
          </cell>
        </row>
        <row r="128">
          <cell r="A128" t="str">
            <v>hal260s</v>
          </cell>
          <cell r="B128" t="str">
            <v>Hal</v>
          </cell>
          <cell r="C128" t="str">
            <v>steen</v>
          </cell>
          <cell r="D128">
            <v>255</v>
          </cell>
          <cell r="E128">
            <v>632.5</v>
          </cell>
          <cell r="F128" t="str">
            <v>Naloop Dagkracht tussen 15:00-17:00</v>
          </cell>
        </row>
        <row r="129">
          <cell r="A129" t="str">
            <v>hal260t</v>
          </cell>
          <cell r="B129" t="str">
            <v>Hal</v>
          </cell>
          <cell r="C129" t="str">
            <v>tapijt</v>
          </cell>
          <cell r="D129">
            <v>255</v>
          </cell>
          <cell r="E129">
            <v>690</v>
          </cell>
          <cell r="F129" t="str">
            <v>Naloop Dagkracht tussen 15:00-17:00</v>
          </cell>
        </row>
        <row r="130">
          <cell r="A130" t="str">
            <v>hal156l</v>
          </cell>
          <cell r="B130" t="str">
            <v>Hal</v>
          </cell>
          <cell r="C130" t="str">
            <v>lino</v>
          </cell>
          <cell r="D130">
            <v>156</v>
          </cell>
          <cell r="E130">
            <v>460</v>
          </cell>
        </row>
        <row r="131">
          <cell r="A131" t="str">
            <v>hal156s</v>
          </cell>
          <cell r="B131" t="str">
            <v>Hal</v>
          </cell>
          <cell r="C131" t="str">
            <v>steen</v>
          </cell>
          <cell r="D131">
            <v>156</v>
          </cell>
          <cell r="E131">
            <v>581.9</v>
          </cell>
        </row>
        <row r="132">
          <cell r="A132" t="str">
            <v>hal156t</v>
          </cell>
          <cell r="B132" t="str">
            <v>Hal</v>
          </cell>
          <cell r="C132" t="str">
            <v>tapijt</v>
          </cell>
          <cell r="D132">
            <v>156</v>
          </cell>
          <cell r="E132">
            <v>634.80000000000007</v>
          </cell>
        </row>
        <row r="133">
          <cell r="A133" t="str">
            <v>hal104l</v>
          </cell>
          <cell r="B133" t="str">
            <v>Hal</v>
          </cell>
          <cell r="C133" t="str">
            <v>lino</v>
          </cell>
          <cell r="D133">
            <v>104</v>
          </cell>
          <cell r="E133">
            <v>415</v>
          </cell>
        </row>
        <row r="134">
          <cell r="A134" t="str">
            <v>hal104s</v>
          </cell>
          <cell r="B134" t="str">
            <v>Hal</v>
          </cell>
          <cell r="C134" t="str">
            <v>steen</v>
          </cell>
          <cell r="D134">
            <v>104</v>
          </cell>
          <cell r="E134">
            <v>524.97500000000002</v>
          </cell>
        </row>
        <row r="135">
          <cell r="A135" t="str">
            <v>hal104t</v>
          </cell>
          <cell r="B135" t="str">
            <v>Hal</v>
          </cell>
          <cell r="C135" t="str">
            <v>tapijt</v>
          </cell>
          <cell r="D135">
            <v>104</v>
          </cell>
          <cell r="E135">
            <v>572.69999999999993</v>
          </cell>
        </row>
        <row r="136">
          <cell r="A136" t="str">
            <v>hal52l</v>
          </cell>
          <cell r="B136" t="str">
            <v>Hal</v>
          </cell>
          <cell r="C136" t="str">
            <v>lino</v>
          </cell>
          <cell r="D136">
            <v>52</v>
          </cell>
          <cell r="E136">
            <v>325</v>
          </cell>
        </row>
        <row r="137">
          <cell r="A137" t="str">
            <v>hal52s</v>
          </cell>
          <cell r="B137" t="str">
            <v>Hal</v>
          </cell>
          <cell r="C137" t="str">
            <v>steen</v>
          </cell>
          <cell r="D137">
            <v>52</v>
          </cell>
          <cell r="E137">
            <v>411.125</v>
          </cell>
        </row>
        <row r="138">
          <cell r="A138" t="str">
            <v>hal52t</v>
          </cell>
          <cell r="B138" t="str">
            <v>Hal</v>
          </cell>
          <cell r="C138" t="str">
            <v>tapijt</v>
          </cell>
          <cell r="D138">
            <v>52</v>
          </cell>
          <cell r="E138">
            <v>448.5</v>
          </cell>
        </row>
        <row r="139">
          <cell r="A139" t="str">
            <v>kan260lr</v>
          </cell>
          <cell r="B139" t="str">
            <v>Kantoor</v>
          </cell>
          <cell r="C139" t="str">
            <v>lino</v>
          </cell>
          <cell r="D139">
            <v>255</v>
          </cell>
          <cell r="E139">
            <v>530.92939046469519</v>
          </cell>
        </row>
        <row r="140">
          <cell r="A140" t="str">
            <v>kan260sr</v>
          </cell>
          <cell r="B140" t="str">
            <v>Kantoor</v>
          </cell>
          <cell r="C140" t="str">
            <v>steen</v>
          </cell>
          <cell r="D140">
            <v>255</v>
          </cell>
          <cell r="E140">
            <v>530.92939046469519</v>
          </cell>
        </row>
        <row r="141">
          <cell r="A141" t="str">
            <v>kan260tr</v>
          </cell>
          <cell r="B141" t="str">
            <v>Kantoor</v>
          </cell>
          <cell r="C141" t="str">
            <v>tapijt</v>
          </cell>
          <cell r="D141">
            <v>255</v>
          </cell>
          <cell r="E141">
            <v>560.42546771273396</v>
          </cell>
        </row>
        <row r="142">
          <cell r="A142" t="str">
            <v>kan260l</v>
          </cell>
          <cell r="B142" t="str">
            <v>Kantoor</v>
          </cell>
          <cell r="C142" t="str">
            <v>lino</v>
          </cell>
          <cell r="D142">
            <v>255</v>
          </cell>
          <cell r="E142">
            <v>450</v>
          </cell>
        </row>
        <row r="143">
          <cell r="A143" t="str">
            <v>kan260s</v>
          </cell>
          <cell r="B143" t="str">
            <v>Kantoor</v>
          </cell>
          <cell r="C143" t="str">
            <v>steen</v>
          </cell>
          <cell r="D143">
            <v>255</v>
          </cell>
          <cell r="E143">
            <v>450</v>
          </cell>
        </row>
        <row r="144">
          <cell r="A144" t="str">
            <v>kan260t</v>
          </cell>
          <cell r="B144" t="str">
            <v>Kantoor</v>
          </cell>
          <cell r="C144" t="str">
            <v>tapijt</v>
          </cell>
          <cell r="D144">
            <v>255</v>
          </cell>
          <cell r="E144">
            <v>475</v>
          </cell>
        </row>
        <row r="145">
          <cell r="A145" t="str">
            <v>kan156l</v>
          </cell>
          <cell r="B145" t="str">
            <v>Kantoor</v>
          </cell>
          <cell r="C145" t="str">
            <v>lino</v>
          </cell>
          <cell r="D145">
            <v>156</v>
          </cell>
          <cell r="E145">
            <v>414</v>
          </cell>
        </row>
        <row r="146">
          <cell r="A146" t="str">
            <v>kan156s</v>
          </cell>
          <cell r="B146" t="str">
            <v>Kantoor</v>
          </cell>
          <cell r="C146" t="str">
            <v>steen</v>
          </cell>
          <cell r="D146">
            <v>156</v>
          </cell>
          <cell r="E146">
            <v>414</v>
          </cell>
        </row>
        <row r="147">
          <cell r="A147" t="str">
            <v>kan156t</v>
          </cell>
          <cell r="B147" t="str">
            <v>Kantoor</v>
          </cell>
          <cell r="C147" t="str">
            <v>tapijt</v>
          </cell>
          <cell r="D147">
            <v>156</v>
          </cell>
          <cell r="E147">
            <v>437</v>
          </cell>
        </row>
        <row r="148">
          <cell r="A148" t="str">
            <v>kan104l</v>
          </cell>
          <cell r="B148" t="str">
            <v>Kantoor</v>
          </cell>
          <cell r="C148" t="str">
            <v>lino</v>
          </cell>
          <cell r="D148">
            <v>104</v>
          </cell>
          <cell r="E148">
            <v>373.5</v>
          </cell>
        </row>
        <row r="149">
          <cell r="A149" t="str">
            <v>kan104s</v>
          </cell>
          <cell r="B149" t="str">
            <v>Kantoor</v>
          </cell>
          <cell r="C149" t="str">
            <v>steen</v>
          </cell>
          <cell r="D149">
            <v>104</v>
          </cell>
          <cell r="E149">
            <v>373.5</v>
          </cell>
        </row>
        <row r="150">
          <cell r="A150" t="str">
            <v>kan104t</v>
          </cell>
          <cell r="B150" t="str">
            <v>Kantoor</v>
          </cell>
          <cell r="C150" t="str">
            <v>tapijt</v>
          </cell>
          <cell r="D150">
            <v>104</v>
          </cell>
          <cell r="E150">
            <v>394.25</v>
          </cell>
        </row>
        <row r="151">
          <cell r="A151" t="str">
            <v>kan52l</v>
          </cell>
          <cell r="B151" t="str">
            <v>Kantoor</v>
          </cell>
          <cell r="C151" t="str">
            <v>lino</v>
          </cell>
          <cell r="D151">
            <v>52</v>
          </cell>
          <cell r="E151">
            <v>292.5</v>
          </cell>
        </row>
        <row r="152">
          <cell r="A152" t="str">
            <v>kan52s</v>
          </cell>
          <cell r="B152" t="str">
            <v>Kantoor</v>
          </cell>
          <cell r="C152" t="str">
            <v>steen</v>
          </cell>
          <cell r="D152">
            <v>52</v>
          </cell>
          <cell r="E152">
            <v>292.5</v>
          </cell>
        </row>
        <row r="153">
          <cell r="A153" t="str">
            <v>kan52t</v>
          </cell>
          <cell r="B153" t="str">
            <v>Kantoor</v>
          </cell>
          <cell r="C153" t="str">
            <v>tapijt</v>
          </cell>
          <cell r="D153">
            <v>52</v>
          </cell>
          <cell r="E153">
            <v>308.75</v>
          </cell>
        </row>
        <row r="154">
          <cell r="A154" t="str">
            <v>kat260l</v>
          </cell>
          <cell r="B154" t="str">
            <v>Kantine</v>
          </cell>
          <cell r="C154" t="str">
            <v>lino</v>
          </cell>
          <cell r="D154">
            <v>255</v>
          </cell>
          <cell r="E154">
            <v>210</v>
          </cell>
        </row>
        <row r="155">
          <cell r="A155" t="str">
            <v>kat260s</v>
          </cell>
          <cell r="B155" t="str">
            <v>Kantine</v>
          </cell>
          <cell r="C155" t="str">
            <v>steen</v>
          </cell>
          <cell r="D155">
            <v>255</v>
          </cell>
          <cell r="E155">
            <v>210</v>
          </cell>
        </row>
        <row r="156">
          <cell r="A156" t="str">
            <v>kat260t</v>
          </cell>
          <cell r="B156" t="str">
            <v>Kantine</v>
          </cell>
          <cell r="C156" t="str">
            <v>tapijt</v>
          </cell>
          <cell r="D156">
            <v>255</v>
          </cell>
          <cell r="E156">
            <v>230</v>
          </cell>
        </row>
        <row r="157">
          <cell r="A157" t="str">
            <v>kat156l</v>
          </cell>
          <cell r="B157" t="str">
            <v>Kantine</v>
          </cell>
          <cell r="C157" t="str">
            <v>lino</v>
          </cell>
          <cell r="D157">
            <v>156</v>
          </cell>
          <cell r="E157">
            <v>193.20000000000002</v>
          </cell>
        </row>
        <row r="158">
          <cell r="A158" t="str">
            <v>kat156s</v>
          </cell>
          <cell r="B158" t="str">
            <v>Kantine</v>
          </cell>
          <cell r="C158" t="str">
            <v>steen</v>
          </cell>
          <cell r="D158">
            <v>156</v>
          </cell>
          <cell r="E158">
            <v>193.20000000000002</v>
          </cell>
        </row>
        <row r="159">
          <cell r="A159" t="str">
            <v>kat156t</v>
          </cell>
          <cell r="B159" t="str">
            <v>Kantine</v>
          </cell>
          <cell r="C159" t="str">
            <v>tapijt</v>
          </cell>
          <cell r="D159">
            <v>156</v>
          </cell>
          <cell r="E159">
            <v>211.60000000000002</v>
          </cell>
        </row>
        <row r="160">
          <cell r="A160" t="str">
            <v>kat104l</v>
          </cell>
          <cell r="B160" t="str">
            <v>Kantine</v>
          </cell>
          <cell r="C160" t="str">
            <v>lino</v>
          </cell>
          <cell r="D160">
            <v>104</v>
          </cell>
          <cell r="E160">
            <v>174.29999999999998</v>
          </cell>
        </row>
        <row r="161">
          <cell r="A161" t="str">
            <v>kat104s</v>
          </cell>
          <cell r="B161" t="str">
            <v>Kantine</v>
          </cell>
          <cell r="C161" t="str">
            <v>steen</v>
          </cell>
          <cell r="D161">
            <v>104</v>
          </cell>
          <cell r="E161">
            <v>174.29999999999998</v>
          </cell>
        </row>
        <row r="162">
          <cell r="A162" t="str">
            <v>kat104t</v>
          </cell>
          <cell r="B162" t="str">
            <v>Kantine</v>
          </cell>
          <cell r="C162" t="str">
            <v>tapijt</v>
          </cell>
          <cell r="D162">
            <v>104</v>
          </cell>
          <cell r="E162">
            <v>190.89999999999998</v>
          </cell>
        </row>
        <row r="163">
          <cell r="A163" t="str">
            <v>kat52l</v>
          </cell>
          <cell r="B163" t="str">
            <v>Kantine</v>
          </cell>
          <cell r="C163" t="str">
            <v>lino</v>
          </cell>
          <cell r="D163">
            <v>52</v>
          </cell>
          <cell r="E163">
            <v>136.5</v>
          </cell>
        </row>
        <row r="164">
          <cell r="A164" t="str">
            <v>kat52s</v>
          </cell>
          <cell r="B164" t="str">
            <v>Kantine</v>
          </cell>
          <cell r="C164" t="str">
            <v>steen</v>
          </cell>
          <cell r="D164">
            <v>52</v>
          </cell>
          <cell r="E164">
            <v>136.5</v>
          </cell>
        </row>
        <row r="165">
          <cell r="A165" t="str">
            <v>kat52t</v>
          </cell>
          <cell r="B165" t="str">
            <v>Kantine</v>
          </cell>
          <cell r="C165" t="str">
            <v>tapijt</v>
          </cell>
          <cell r="D165">
            <v>52</v>
          </cell>
          <cell r="E165">
            <v>149.5</v>
          </cell>
        </row>
        <row r="166">
          <cell r="A166" t="str">
            <v>keu260l</v>
          </cell>
          <cell r="B166" t="str">
            <v>Keuken / pantry</v>
          </cell>
          <cell r="C166" t="str">
            <v>lino</v>
          </cell>
          <cell r="D166">
            <v>255</v>
          </cell>
          <cell r="E166">
            <v>205</v>
          </cell>
        </row>
        <row r="167">
          <cell r="A167" t="str">
            <v>keu260s</v>
          </cell>
          <cell r="B167" t="str">
            <v>Keuken / pantry</v>
          </cell>
          <cell r="C167" t="str">
            <v>steen</v>
          </cell>
          <cell r="D167">
            <v>255</v>
          </cell>
          <cell r="E167">
            <v>225</v>
          </cell>
        </row>
        <row r="168">
          <cell r="A168" t="str">
            <v>keu260t</v>
          </cell>
          <cell r="B168" t="str">
            <v>Keuken / pantry</v>
          </cell>
          <cell r="C168" t="str">
            <v>tapijt</v>
          </cell>
          <cell r="D168">
            <v>255</v>
          </cell>
          <cell r="E168">
            <v>225</v>
          </cell>
        </row>
        <row r="169">
          <cell r="A169" t="str">
            <v>keu156l</v>
          </cell>
          <cell r="B169" t="str">
            <v>Keuken / pantry</v>
          </cell>
          <cell r="C169" t="str">
            <v>lino</v>
          </cell>
          <cell r="D169">
            <v>156</v>
          </cell>
          <cell r="E169">
            <v>188.6</v>
          </cell>
        </row>
        <row r="170">
          <cell r="A170" t="str">
            <v>keu156s</v>
          </cell>
          <cell r="B170" t="str">
            <v>Keuken / pantry</v>
          </cell>
          <cell r="C170" t="str">
            <v>steen</v>
          </cell>
          <cell r="D170">
            <v>156</v>
          </cell>
          <cell r="E170">
            <v>207</v>
          </cell>
        </row>
        <row r="171">
          <cell r="A171" t="str">
            <v>keu156t</v>
          </cell>
          <cell r="B171" t="str">
            <v>Keuken / pantry</v>
          </cell>
          <cell r="C171" t="str">
            <v>tapijt</v>
          </cell>
          <cell r="D171">
            <v>156</v>
          </cell>
          <cell r="E171">
            <v>207</v>
          </cell>
        </row>
        <row r="172">
          <cell r="A172" t="str">
            <v>keu104l</v>
          </cell>
          <cell r="B172" t="str">
            <v>Keuken / pantry</v>
          </cell>
          <cell r="C172" t="str">
            <v>lino</v>
          </cell>
          <cell r="D172">
            <v>104</v>
          </cell>
          <cell r="E172">
            <v>170.15</v>
          </cell>
        </row>
        <row r="173">
          <cell r="A173" t="str">
            <v>keu104s</v>
          </cell>
          <cell r="B173" t="str">
            <v>Keuken / pantry</v>
          </cell>
          <cell r="C173" t="str">
            <v>steen</v>
          </cell>
          <cell r="D173">
            <v>104</v>
          </cell>
          <cell r="E173">
            <v>186.75</v>
          </cell>
        </row>
        <row r="174">
          <cell r="A174" t="str">
            <v>keu104t</v>
          </cell>
          <cell r="B174" t="str">
            <v>Keuken / pantry</v>
          </cell>
          <cell r="C174" t="str">
            <v>tapijt</v>
          </cell>
          <cell r="D174">
            <v>104</v>
          </cell>
          <cell r="E174">
            <v>186.75</v>
          </cell>
        </row>
        <row r="175">
          <cell r="A175" t="str">
            <v>keu52l</v>
          </cell>
          <cell r="B175" t="str">
            <v>Keuken / pantry</v>
          </cell>
          <cell r="C175" t="str">
            <v>lino</v>
          </cell>
          <cell r="D175">
            <v>52</v>
          </cell>
          <cell r="E175">
            <v>133.25</v>
          </cell>
        </row>
        <row r="176">
          <cell r="A176" t="str">
            <v>keu52s</v>
          </cell>
          <cell r="B176" t="str">
            <v>Keuken / pantry</v>
          </cell>
          <cell r="C176" t="str">
            <v>steen</v>
          </cell>
          <cell r="D176">
            <v>52</v>
          </cell>
          <cell r="E176">
            <v>146.25</v>
          </cell>
        </row>
        <row r="177">
          <cell r="A177" t="str">
            <v>keu52t</v>
          </cell>
          <cell r="B177" t="str">
            <v>Keuken / pantry</v>
          </cell>
          <cell r="C177" t="str">
            <v>tapijt</v>
          </cell>
          <cell r="D177">
            <v>52</v>
          </cell>
          <cell r="E177">
            <v>146.25</v>
          </cell>
        </row>
        <row r="178">
          <cell r="A178" t="str">
            <v>kle260l</v>
          </cell>
          <cell r="B178" t="str">
            <v>Kleedruimte</v>
          </cell>
          <cell r="C178" t="str">
            <v>lino</v>
          </cell>
          <cell r="D178">
            <v>255</v>
          </cell>
          <cell r="E178">
            <v>235</v>
          </cell>
        </row>
        <row r="179">
          <cell r="A179" t="str">
            <v>kle260s</v>
          </cell>
          <cell r="B179" t="str">
            <v>Kleedruimte</v>
          </cell>
          <cell r="C179" t="str">
            <v>steen</v>
          </cell>
          <cell r="D179">
            <v>255</v>
          </cell>
          <cell r="E179">
            <v>200</v>
          </cell>
        </row>
        <row r="180">
          <cell r="A180" t="str">
            <v>kle260t</v>
          </cell>
          <cell r="B180" t="str">
            <v>Kleedruimte</v>
          </cell>
          <cell r="C180" t="str">
            <v>tapijt</v>
          </cell>
          <cell r="D180">
            <v>255</v>
          </cell>
          <cell r="E180">
            <v>225</v>
          </cell>
        </row>
        <row r="181">
          <cell r="A181" t="str">
            <v>kle156l</v>
          </cell>
          <cell r="B181" t="str">
            <v>Kleedruimte</v>
          </cell>
          <cell r="C181" t="str">
            <v>lino</v>
          </cell>
          <cell r="D181">
            <v>156</v>
          </cell>
          <cell r="E181">
            <v>216.20000000000002</v>
          </cell>
        </row>
        <row r="182">
          <cell r="A182" t="str">
            <v>kle156s</v>
          </cell>
          <cell r="B182" t="str">
            <v>Kleedruimte</v>
          </cell>
          <cell r="C182" t="str">
            <v>steen</v>
          </cell>
          <cell r="D182">
            <v>156</v>
          </cell>
          <cell r="E182">
            <v>184</v>
          </cell>
        </row>
        <row r="183">
          <cell r="A183" t="str">
            <v>kle156t</v>
          </cell>
          <cell r="B183" t="str">
            <v>Kleedruimte</v>
          </cell>
          <cell r="C183" t="str">
            <v>tapijt</v>
          </cell>
          <cell r="D183">
            <v>156</v>
          </cell>
          <cell r="E183">
            <v>207</v>
          </cell>
        </row>
        <row r="184">
          <cell r="A184" t="str">
            <v>kle104l</v>
          </cell>
          <cell r="B184" t="str">
            <v>Kleedruimte</v>
          </cell>
          <cell r="C184" t="str">
            <v>lino</v>
          </cell>
          <cell r="D184">
            <v>104</v>
          </cell>
          <cell r="E184">
            <v>195.04999999999998</v>
          </cell>
        </row>
        <row r="185">
          <cell r="A185" t="str">
            <v>kle104s</v>
          </cell>
          <cell r="B185" t="str">
            <v>Kleedruimte</v>
          </cell>
          <cell r="C185" t="str">
            <v>steen</v>
          </cell>
          <cell r="D185">
            <v>104</v>
          </cell>
          <cell r="E185">
            <v>166</v>
          </cell>
        </row>
        <row r="186">
          <cell r="A186" t="str">
            <v>kle104t</v>
          </cell>
          <cell r="B186" t="str">
            <v>Kleedruimte</v>
          </cell>
          <cell r="C186" t="str">
            <v>tapijt</v>
          </cell>
          <cell r="D186">
            <v>104</v>
          </cell>
          <cell r="E186">
            <v>186.75</v>
          </cell>
        </row>
        <row r="187">
          <cell r="A187" t="str">
            <v>kle52l</v>
          </cell>
          <cell r="B187" t="str">
            <v>Kleedruimte</v>
          </cell>
          <cell r="C187" t="str">
            <v>lino</v>
          </cell>
          <cell r="D187">
            <v>52</v>
          </cell>
          <cell r="E187">
            <v>152.75</v>
          </cell>
        </row>
        <row r="188">
          <cell r="A188" t="str">
            <v>kle52s</v>
          </cell>
          <cell r="B188" t="str">
            <v>Kleedruimte</v>
          </cell>
          <cell r="C188" t="str">
            <v>steen</v>
          </cell>
          <cell r="D188">
            <v>52</v>
          </cell>
          <cell r="E188">
            <v>130</v>
          </cell>
        </row>
        <row r="189">
          <cell r="A189" t="str">
            <v>kle52t</v>
          </cell>
          <cell r="B189" t="str">
            <v>Kleedruimte</v>
          </cell>
          <cell r="C189" t="str">
            <v>tapijt</v>
          </cell>
          <cell r="D189">
            <v>52</v>
          </cell>
          <cell r="E189">
            <v>146.25</v>
          </cell>
        </row>
        <row r="190">
          <cell r="A190" t="str">
            <v>les260l</v>
          </cell>
          <cell r="B190" t="str">
            <v>Lesruimte</v>
          </cell>
          <cell r="C190" t="str">
            <v>lino</v>
          </cell>
          <cell r="D190">
            <v>255</v>
          </cell>
          <cell r="E190">
            <v>400</v>
          </cell>
        </row>
        <row r="191">
          <cell r="A191" t="str">
            <v>les260s</v>
          </cell>
          <cell r="B191" t="str">
            <v>Lesruimte</v>
          </cell>
          <cell r="C191" t="str">
            <v>steen</v>
          </cell>
          <cell r="D191">
            <v>255</v>
          </cell>
          <cell r="E191">
            <v>400</v>
          </cell>
        </row>
        <row r="192">
          <cell r="A192" t="str">
            <v>les260t</v>
          </cell>
          <cell r="B192" t="str">
            <v>Lesruimte</v>
          </cell>
          <cell r="C192" t="str">
            <v>tapijt</v>
          </cell>
          <cell r="D192">
            <v>255</v>
          </cell>
          <cell r="E192">
            <v>425</v>
          </cell>
        </row>
        <row r="193">
          <cell r="A193" t="str">
            <v>les156l</v>
          </cell>
          <cell r="B193" t="str">
            <v>Lesruimte</v>
          </cell>
          <cell r="C193" t="str">
            <v>lino</v>
          </cell>
          <cell r="D193">
            <v>156</v>
          </cell>
          <cell r="E193">
            <v>368</v>
          </cell>
        </row>
        <row r="194">
          <cell r="A194" t="str">
            <v>les156s</v>
          </cell>
          <cell r="B194" t="str">
            <v>Lesruimte</v>
          </cell>
          <cell r="C194" t="str">
            <v>steen</v>
          </cell>
          <cell r="D194">
            <v>156</v>
          </cell>
          <cell r="E194">
            <v>368</v>
          </cell>
        </row>
        <row r="195">
          <cell r="A195" t="str">
            <v>les156t</v>
          </cell>
          <cell r="B195" t="str">
            <v>Lesruimte</v>
          </cell>
          <cell r="C195" t="str">
            <v>tapijt</v>
          </cell>
          <cell r="D195">
            <v>156</v>
          </cell>
          <cell r="E195">
            <v>391</v>
          </cell>
        </row>
        <row r="196">
          <cell r="A196" t="str">
            <v>les104l</v>
          </cell>
          <cell r="B196" t="str">
            <v>Lesruimte</v>
          </cell>
          <cell r="C196" t="str">
            <v>lino</v>
          </cell>
          <cell r="D196">
            <v>104</v>
          </cell>
          <cell r="E196">
            <v>332</v>
          </cell>
        </row>
        <row r="197">
          <cell r="A197" t="str">
            <v>les104s</v>
          </cell>
          <cell r="B197" t="str">
            <v>Lesruimte</v>
          </cell>
          <cell r="C197" t="str">
            <v>steen</v>
          </cell>
          <cell r="D197">
            <v>104</v>
          </cell>
          <cell r="E197">
            <v>332</v>
          </cell>
        </row>
        <row r="198">
          <cell r="A198" t="str">
            <v>les104t</v>
          </cell>
          <cell r="B198" t="str">
            <v>Lesruimte</v>
          </cell>
          <cell r="C198" t="str">
            <v>tapijt</v>
          </cell>
          <cell r="D198">
            <v>104</v>
          </cell>
          <cell r="E198">
            <v>352.75</v>
          </cell>
        </row>
        <row r="199">
          <cell r="A199" t="str">
            <v>les52l</v>
          </cell>
          <cell r="B199" t="str">
            <v>Lesruimte</v>
          </cell>
          <cell r="C199" t="str">
            <v>lino</v>
          </cell>
          <cell r="D199">
            <v>52</v>
          </cell>
          <cell r="E199">
            <v>260</v>
          </cell>
        </row>
        <row r="200">
          <cell r="A200" t="str">
            <v>les52s</v>
          </cell>
          <cell r="B200" t="str">
            <v>Lesruimte</v>
          </cell>
          <cell r="C200" t="str">
            <v>steen</v>
          </cell>
          <cell r="D200">
            <v>52</v>
          </cell>
          <cell r="E200">
            <v>260</v>
          </cell>
        </row>
        <row r="201">
          <cell r="A201" t="str">
            <v>les52t</v>
          </cell>
          <cell r="B201" t="str">
            <v>Lesruimte</v>
          </cell>
          <cell r="C201" t="str">
            <v>tapijt</v>
          </cell>
          <cell r="D201">
            <v>52</v>
          </cell>
          <cell r="E201">
            <v>276.25</v>
          </cell>
        </row>
        <row r="202">
          <cell r="A202" t="str">
            <v>lif260l</v>
          </cell>
          <cell r="B202" t="str">
            <v>Lift</v>
          </cell>
          <cell r="C202" t="str">
            <v>lino</v>
          </cell>
          <cell r="D202">
            <v>255</v>
          </cell>
          <cell r="E202">
            <v>100</v>
          </cell>
        </row>
        <row r="203">
          <cell r="A203" t="str">
            <v>lif260s</v>
          </cell>
          <cell r="B203" t="str">
            <v>Lift</v>
          </cell>
          <cell r="C203" t="str">
            <v>steen</v>
          </cell>
          <cell r="D203">
            <v>255</v>
          </cell>
          <cell r="E203">
            <v>100</v>
          </cell>
        </row>
        <row r="204">
          <cell r="A204" t="str">
            <v>lif260t</v>
          </cell>
          <cell r="B204" t="str">
            <v>Lift</v>
          </cell>
          <cell r="C204" t="str">
            <v>tapijt</v>
          </cell>
          <cell r="D204">
            <v>255</v>
          </cell>
          <cell r="E204">
            <v>100</v>
          </cell>
        </row>
        <row r="205">
          <cell r="A205" t="str">
            <v>lif156l</v>
          </cell>
          <cell r="B205" t="str">
            <v>Lift</v>
          </cell>
          <cell r="C205" t="str">
            <v>lino</v>
          </cell>
          <cell r="D205">
            <v>156</v>
          </cell>
          <cell r="E205">
            <v>92</v>
          </cell>
        </row>
        <row r="206">
          <cell r="A206" t="str">
            <v>lif156s</v>
          </cell>
          <cell r="B206" t="str">
            <v>Lift</v>
          </cell>
          <cell r="C206" t="str">
            <v>steen</v>
          </cell>
          <cell r="D206">
            <v>156</v>
          </cell>
          <cell r="E206">
            <v>92</v>
          </cell>
        </row>
        <row r="207">
          <cell r="A207" t="str">
            <v>lif156t</v>
          </cell>
          <cell r="B207" t="str">
            <v>Lift</v>
          </cell>
          <cell r="C207" t="str">
            <v>tapijt</v>
          </cell>
          <cell r="D207">
            <v>156</v>
          </cell>
          <cell r="E207">
            <v>92</v>
          </cell>
        </row>
        <row r="208">
          <cell r="A208" t="str">
            <v>lif104l</v>
          </cell>
          <cell r="B208" t="str">
            <v>Lift</v>
          </cell>
          <cell r="C208" t="str">
            <v>lino</v>
          </cell>
          <cell r="D208">
            <v>104</v>
          </cell>
          <cell r="E208">
            <v>83</v>
          </cell>
        </row>
        <row r="209">
          <cell r="A209" t="str">
            <v>lif104s</v>
          </cell>
          <cell r="B209" t="str">
            <v>Lift</v>
          </cell>
          <cell r="C209" t="str">
            <v>steen</v>
          </cell>
          <cell r="D209">
            <v>104</v>
          </cell>
          <cell r="E209">
            <v>83</v>
          </cell>
        </row>
        <row r="210">
          <cell r="A210" t="str">
            <v>lif104t</v>
          </cell>
          <cell r="B210" t="str">
            <v>Lift</v>
          </cell>
          <cell r="C210" t="str">
            <v>tapijt</v>
          </cell>
          <cell r="D210">
            <v>104</v>
          </cell>
          <cell r="E210">
            <v>83</v>
          </cell>
        </row>
        <row r="211">
          <cell r="A211" t="str">
            <v>lif52l</v>
          </cell>
          <cell r="B211" t="str">
            <v>Lift</v>
          </cell>
          <cell r="C211" t="str">
            <v>lino</v>
          </cell>
          <cell r="D211">
            <v>52</v>
          </cell>
          <cell r="E211">
            <v>65</v>
          </cell>
        </row>
        <row r="212">
          <cell r="A212" t="str">
            <v>lif52s</v>
          </cell>
          <cell r="B212" t="str">
            <v>Lift</v>
          </cell>
          <cell r="C212" t="str">
            <v>steen</v>
          </cell>
          <cell r="D212">
            <v>52</v>
          </cell>
          <cell r="E212">
            <v>65</v>
          </cell>
        </row>
        <row r="213">
          <cell r="A213" t="str">
            <v>lif52t</v>
          </cell>
          <cell r="B213" t="str">
            <v>Lift</v>
          </cell>
          <cell r="C213" t="str">
            <v>tapijt</v>
          </cell>
          <cell r="D213">
            <v>52</v>
          </cell>
          <cell r="E213">
            <v>65</v>
          </cell>
        </row>
        <row r="214">
          <cell r="A214" t="str">
            <v>mag260l</v>
          </cell>
          <cell r="B214" t="str">
            <v>Magazijn / opslag</v>
          </cell>
          <cell r="C214" t="str">
            <v>lino</v>
          </cell>
          <cell r="D214">
            <v>255</v>
          </cell>
          <cell r="E214">
            <v>1050</v>
          </cell>
        </row>
        <row r="215">
          <cell r="A215" t="str">
            <v>mag260s</v>
          </cell>
          <cell r="B215" t="str">
            <v>Magazijn / opslag</v>
          </cell>
          <cell r="C215" t="str">
            <v>steen</v>
          </cell>
          <cell r="D215">
            <v>255</v>
          </cell>
          <cell r="E215">
            <v>1050</v>
          </cell>
        </row>
        <row r="216">
          <cell r="A216" t="str">
            <v>mag260t</v>
          </cell>
          <cell r="B216" t="str">
            <v>Magazijn / opslag</v>
          </cell>
          <cell r="C216" t="str">
            <v>tapijt</v>
          </cell>
          <cell r="D216">
            <v>255</v>
          </cell>
          <cell r="E216">
            <v>1100</v>
          </cell>
        </row>
        <row r="217">
          <cell r="A217" t="str">
            <v>mag156l</v>
          </cell>
          <cell r="B217" t="str">
            <v>Magazijn / opslag</v>
          </cell>
          <cell r="C217" t="str">
            <v>lino</v>
          </cell>
          <cell r="D217">
            <v>156</v>
          </cell>
          <cell r="E217">
            <v>966</v>
          </cell>
        </row>
        <row r="218">
          <cell r="A218" t="str">
            <v>mag156s</v>
          </cell>
          <cell r="B218" t="str">
            <v>Magazijn / opslag</v>
          </cell>
          <cell r="C218" t="str">
            <v>steen</v>
          </cell>
          <cell r="D218">
            <v>156</v>
          </cell>
          <cell r="E218">
            <v>966</v>
          </cell>
        </row>
        <row r="219">
          <cell r="A219" t="str">
            <v>mag156t</v>
          </cell>
          <cell r="B219" t="str">
            <v>Magazijn / opslag</v>
          </cell>
          <cell r="C219" t="str">
            <v>tapijt</v>
          </cell>
          <cell r="D219">
            <v>156</v>
          </cell>
          <cell r="E219">
            <v>1012</v>
          </cell>
        </row>
        <row r="220">
          <cell r="A220" t="str">
            <v>mag104l</v>
          </cell>
          <cell r="B220" t="str">
            <v>Magazijn / opslag</v>
          </cell>
          <cell r="C220" t="str">
            <v>lino</v>
          </cell>
          <cell r="D220">
            <v>104</v>
          </cell>
          <cell r="E220">
            <v>871.5</v>
          </cell>
        </row>
        <row r="221">
          <cell r="A221" t="str">
            <v>mag104s</v>
          </cell>
          <cell r="B221" t="str">
            <v>Magazijn / opslag</v>
          </cell>
          <cell r="C221" t="str">
            <v>steen</v>
          </cell>
          <cell r="D221">
            <v>104</v>
          </cell>
          <cell r="E221">
            <v>871.5</v>
          </cell>
        </row>
        <row r="222">
          <cell r="A222" t="str">
            <v>mag104t</v>
          </cell>
          <cell r="B222" t="str">
            <v>Magazijn / opslag</v>
          </cell>
          <cell r="C222" t="str">
            <v>tapijt</v>
          </cell>
          <cell r="D222">
            <v>104</v>
          </cell>
          <cell r="E222">
            <v>913</v>
          </cell>
        </row>
        <row r="223">
          <cell r="A223" t="str">
            <v>mag52l</v>
          </cell>
          <cell r="B223" t="str">
            <v>Magazijn / opslag</v>
          </cell>
          <cell r="C223" t="str">
            <v>lino</v>
          </cell>
          <cell r="D223">
            <v>52</v>
          </cell>
          <cell r="E223">
            <v>682.5</v>
          </cell>
        </row>
        <row r="224">
          <cell r="A224" t="str">
            <v>mag52s</v>
          </cell>
          <cell r="B224" t="str">
            <v>Magazijn / opslag</v>
          </cell>
          <cell r="C224" t="str">
            <v>steen</v>
          </cell>
          <cell r="D224">
            <v>52</v>
          </cell>
          <cell r="E224">
            <v>682.5</v>
          </cell>
        </row>
        <row r="225">
          <cell r="A225" t="str">
            <v>mag52t</v>
          </cell>
          <cell r="B225" t="str">
            <v>Magazijn / opslag</v>
          </cell>
          <cell r="C225" t="str">
            <v>tapijt</v>
          </cell>
          <cell r="D225">
            <v>52</v>
          </cell>
          <cell r="E225">
            <v>715</v>
          </cell>
        </row>
        <row r="226">
          <cell r="A226" t="str">
            <v>mag12l</v>
          </cell>
          <cell r="B226" t="str">
            <v>Magazijn / opslag</v>
          </cell>
          <cell r="C226" t="str">
            <v>lino</v>
          </cell>
          <cell r="D226">
            <v>12</v>
          </cell>
          <cell r="E226">
            <v>525</v>
          </cell>
        </row>
        <row r="227">
          <cell r="A227" t="str">
            <v>mag12s</v>
          </cell>
          <cell r="B227" t="str">
            <v>Magazijn / opslag</v>
          </cell>
          <cell r="C227" t="str">
            <v>steen</v>
          </cell>
          <cell r="D227">
            <v>12</v>
          </cell>
          <cell r="E227">
            <v>525</v>
          </cell>
        </row>
        <row r="228">
          <cell r="A228" t="str">
            <v>mag12t</v>
          </cell>
          <cell r="B228" t="str">
            <v>Magazijn / opslag</v>
          </cell>
          <cell r="C228" t="str">
            <v>tapijt</v>
          </cell>
          <cell r="D228">
            <v>12</v>
          </cell>
          <cell r="E228">
            <v>550</v>
          </cell>
        </row>
        <row r="229">
          <cell r="A229" t="str">
            <v>mag6l</v>
          </cell>
          <cell r="B229" t="str">
            <v>Magazijn / opslag</v>
          </cell>
          <cell r="C229" t="str">
            <v>lino</v>
          </cell>
          <cell r="D229">
            <v>6</v>
          </cell>
          <cell r="E229">
            <v>472.5</v>
          </cell>
        </row>
        <row r="230">
          <cell r="A230" t="str">
            <v>mag6s</v>
          </cell>
          <cell r="B230" t="str">
            <v>Magazijn / opslag</v>
          </cell>
          <cell r="C230" t="str">
            <v>steen</v>
          </cell>
          <cell r="D230">
            <v>6</v>
          </cell>
          <cell r="E230">
            <v>472.5</v>
          </cell>
        </row>
        <row r="231">
          <cell r="A231" t="str">
            <v>mag6t</v>
          </cell>
          <cell r="B231" t="str">
            <v>Magazijn / opslag</v>
          </cell>
          <cell r="C231" t="str">
            <v>tapijt</v>
          </cell>
          <cell r="D231">
            <v>6</v>
          </cell>
          <cell r="E231">
            <v>495</v>
          </cell>
        </row>
        <row r="232">
          <cell r="A232" t="str">
            <v>mag4l</v>
          </cell>
          <cell r="B232" t="str">
            <v>Magazijn / opslag</v>
          </cell>
          <cell r="C232" t="str">
            <v>lino</v>
          </cell>
          <cell r="D232">
            <v>4</v>
          </cell>
          <cell r="E232">
            <v>420</v>
          </cell>
        </row>
        <row r="233">
          <cell r="A233" t="str">
            <v>mag4s</v>
          </cell>
          <cell r="B233" t="str">
            <v>Magazijn / opslag</v>
          </cell>
          <cell r="C233" t="str">
            <v>steen</v>
          </cell>
          <cell r="D233">
            <v>4</v>
          </cell>
          <cell r="E233">
            <v>420</v>
          </cell>
        </row>
        <row r="234">
          <cell r="A234" t="str">
            <v>mag4t</v>
          </cell>
          <cell r="B234" t="str">
            <v>Magazijn / opslag</v>
          </cell>
          <cell r="C234" t="str">
            <v>tapijt</v>
          </cell>
          <cell r="D234">
            <v>4</v>
          </cell>
          <cell r="E234">
            <v>440</v>
          </cell>
        </row>
        <row r="235">
          <cell r="A235" t="str">
            <v>mag2l</v>
          </cell>
          <cell r="B235" t="str">
            <v>Magazijn / opslag</v>
          </cell>
          <cell r="C235" t="str">
            <v>lino</v>
          </cell>
          <cell r="D235">
            <v>2</v>
          </cell>
          <cell r="E235">
            <v>346.5</v>
          </cell>
        </row>
        <row r="236">
          <cell r="A236" t="str">
            <v>mag2s</v>
          </cell>
          <cell r="B236" t="str">
            <v>Magazijn / opslag</v>
          </cell>
          <cell r="C236" t="str">
            <v>steen</v>
          </cell>
          <cell r="D236">
            <v>2</v>
          </cell>
          <cell r="E236">
            <v>346.5</v>
          </cell>
        </row>
        <row r="237">
          <cell r="A237" t="str">
            <v>mag2t</v>
          </cell>
          <cell r="B237" t="str">
            <v>Magazijn / opslag</v>
          </cell>
          <cell r="C237" t="str">
            <v>tapijt</v>
          </cell>
          <cell r="D237">
            <v>2</v>
          </cell>
          <cell r="E237">
            <v>363</v>
          </cell>
        </row>
        <row r="238">
          <cell r="A238" t="str">
            <v>mag1l</v>
          </cell>
          <cell r="B238" t="str">
            <v>Magazijn / opslag</v>
          </cell>
          <cell r="C238" t="str">
            <v>lino</v>
          </cell>
          <cell r="D238">
            <v>1</v>
          </cell>
          <cell r="E238">
            <v>262.5</v>
          </cell>
        </row>
        <row r="239">
          <cell r="A239" t="str">
            <v>mag1s</v>
          </cell>
          <cell r="B239" t="str">
            <v>Magazijn / opslag</v>
          </cell>
          <cell r="C239" t="str">
            <v>steen</v>
          </cell>
          <cell r="D239">
            <v>1</v>
          </cell>
          <cell r="E239">
            <v>262.5</v>
          </cell>
        </row>
        <row r="240">
          <cell r="A240" t="str">
            <v>mag1t</v>
          </cell>
          <cell r="B240" t="str">
            <v>Magazijn / opslag</v>
          </cell>
          <cell r="C240" t="str">
            <v>tapijt</v>
          </cell>
          <cell r="D240">
            <v>1</v>
          </cell>
          <cell r="E240">
            <v>275</v>
          </cell>
        </row>
        <row r="241">
          <cell r="A241" t="str">
            <v>med260l</v>
          </cell>
          <cell r="B241" t="str">
            <v>Medische ruimte</v>
          </cell>
          <cell r="C241" t="str">
            <v>lino</v>
          </cell>
          <cell r="D241">
            <v>255</v>
          </cell>
          <cell r="E241">
            <v>270</v>
          </cell>
        </row>
        <row r="242">
          <cell r="A242" t="str">
            <v>med260s</v>
          </cell>
          <cell r="B242" t="str">
            <v>Medische ruimte</v>
          </cell>
          <cell r="C242" t="str">
            <v>steen</v>
          </cell>
          <cell r="D242">
            <v>255</v>
          </cell>
          <cell r="E242">
            <v>270</v>
          </cell>
        </row>
        <row r="243">
          <cell r="A243" t="str">
            <v>med260t</v>
          </cell>
          <cell r="B243" t="str">
            <v>Medische ruimte</v>
          </cell>
          <cell r="C243" t="str">
            <v>tapijt</v>
          </cell>
          <cell r="D243">
            <v>255</v>
          </cell>
          <cell r="E243">
            <v>300</v>
          </cell>
        </row>
        <row r="244">
          <cell r="A244" t="str">
            <v>med156l</v>
          </cell>
          <cell r="B244" t="str">
            <v>Medische ruimte</v>
          </cell>
          <cell r="C244" t="str">
            <v>lino</v>
          </cell>
          <cell r="D244">
            <v>156</v>
          </cell>
          <cell r="E244">
            <v>248.4</v>
          </cell>
        </row>
        <row r="245">
          <cell r="A245" t="str">
            <v>med156s</v>
          </cell>
          <cell r="B245" t="str">
            <v>Medische ruimte</v>
          </cell>
          <cell r="C245" t="str">
            <v>steen</v>
          </cell>
          <cell r="D245">
            <v>156</v>
          </cell>
          <cell r="E245">
            <v>248.4</v>
          </cell>
        </row>
        <row r="246">
          <cell r="A246" t="str">
            <v>med156t</v>
          </cell>
          <cell r="B246" t="str">
            <v>Medische ruimte</v>
          </cell>
          <cell r="C246" t="str">
            <v>tapijt</v>
          </cell>
          <cell r="D246">
            <v>156</v>
          </cell>
          <cell r="E246">
            <v>276</v>
          </cell>
        </row>
        <row r="247">
          <cell r="A247" t="str">
            <v>med104l</v>
          </cell>
          <cell r="B247" t="str">
            <v>Medische ruimte</v>
          </cell>
          <cell r="C247" t="str">
            <v>lino</v>
          </cell>
          <cell r="D247">
            <v>104</v>
          </cell>
          <cell r="E247">
            <v>224.1</v>
          </cell>
        </row>
        <row r="248">
          <cell r="A248" t="str">
            <v>med104s</v>
          </cell>
          <cell r="B248" t="str">
            <v>Medische ruimte</v>
          </cell>
          <cell r="C248" t="str">
            <v>steen</v>
          </cell>
          <cell r="D248">
            <v>104</v>
          </cell>
          <cell r="E248">
            <v>224.1</v>
          </cell>
        </row>
        <row r="249">
          <cell r="A249" t="str">
            <v>med104t</v>
          </cell>
          <cell r="B249" t="str">
            <v>Medische ruimte</v>
          </cell>
          <cell r="C249" t="str">
            <v>tapijt</v>
          </cell>
          <cell r="D249">
            <v>104</v>
          </cell>
          <cell r="E249">
            <v>249</v>
          </cell>
        </row>
        <row r="250">
          <cell r="A250" t="str">
            <v>med52l</v>
          </cell>
          <cell r="B250" t="str">
            <v>Medische ruimte</v>
          </cell>
          <cell r="C250" t="str">
            <v>lino</v>
          </cell>
          <cell r="D250">
            <v>52</v>
          </cell>
          <cell r="E250">
            <v>175.5</v>
          </cell>
        </row>
        <row r="251">
          <cell r="A251" t="str">
            <v>med52s</v>
          </cell>
          <cell r="B251" t="str">
            <v>Medische ruimte</v>
          </cell>
          <cell r="C251" t="str">
            <v>steen</v>
          </cell>
          <cell r="D251">
            <v>52</v>
          </cell>
          <cell r="E251">
            <v>175.5</v>
          </cell>
        </row>
        <row r="252">
          <cell r="A252" t="str">
            <v>med52t</v>
          </cell>
          <cell r="B252" t="str">
            <v>Medische ruimte</v>
          </cell>
          <cell r="C252" t="str">
            <v>tapijt</v>
          </cell>
          <cell r="D252">
            <v>52</v>
          </cell>
          <cell r="E252">
            <v>195</v>
          </cell>
        </row>
        <row r="253">
          <cell r="A253" t="str">
            <v>pos260l</v>
          </cell>
          <cell r="B253" t="str">
            <v>Postkamer</v>
          </cell>
          <cell r="C253" t="str">
            <v>lino</v>
          </cell>
          <cell r="D253">
            <v>255</v>
          </cell>
          <cell r="E253">
            <v>375</v>
          </cell>
        </row>
        <row r="254">
          <cell r="A254" t="str">
            <v>pos260s</v>
          </cell>
          <cell r="B254" t="str">
            <v>Postkamer</v>
          </cell>
          <cell r="C254" t="str">
            <v>steen</v>
          </cell>
          <cell r="D254">
            <v>255</v>
          </cell>
          <cell r="E254">
            <v>375</v>
          </cell>
        </row>
        <row r="255">
          <cell r="A255" t="str">
            <v>pos260t</v>
          </cell>
          <cell r="B255" t="str">
            <v>Postkamer</v>
          </cell>
          <cell r="C255" t="str">
            <v>tapijt</v>
          </cell>
          <cell r="D255">
            <v>255</v>
          </cell>
          <cell r="E255">
            <v>400</v>
          </cell>
        </row>
        <row r="256">
          <cell r="A256" t="str">
            <v>pos156l</v>
          </cell>
          <cell r="B256" t="str">
            <v>Postkamer</v>
          </cell>
          <cell r="C256" t="str">
            <v>lino</v>
          </cell>
          <cell r="D256">
            <v>156</v>
          </cell>
          <cell r="E256">
            <v>345</v>
          </cell>
        </row>
        <row r="257">
          <cell r="A257" t="str">
            <v>pos156s</v>
          </cell>
          <cell r="B257" t="str">
            <v>Postkamer</v>
          </cell>
          <cell r="C257" t="str">
            <v>steen</v>
          </cell>
          <cell r="D257">
            <v>156</v>
          </cell>
          <cell r="E257">
            <v>345</v>
          </cell>
        </row>
        <row r="258">
          <cell r="A258" t="str">
            <v>pos156t</v>
          </cell>
          <cell r="B258" t="str">
            <v>Postkamer</v>
          </cell>
          <cell r="C258" t="str">
            <v>tapijt</v>
          </cell>
          <cell r="D258">
            <v>156</v>
          </cell>
          <cell r="E258">
            <v>368</v>
          </cell>
        </row>
        <row r="259">
          <cell r="A259" t="str">
            <v>pos104l</v>
          </cell>
          <cell r="B259" t="str">
            <v>Postkamer</v>
          </cell>
          <cell r="C259" t="str">
            <v>lino</v>
          </cell>
          <cell r="D259">
            <v>104</v>
          </cell>
          <cell r="E259">
            <v>311.25</v>
          </cell>
        </row>
        <row r="260">
          <cell r="A260" t="str">
            <v>pos104s</v>
          </cell>
          <cell r="B260" t="str">
            <v>Postkamer</v>
          </cell>
          <cell r="C260" t="str">
            <v>steen</v>
          </cell>
          <cell r="D260">
            <v>104</v>
          </cell>
          <cell r="E260">
            <v>311.25</v>
          </cell>
        </row>
        <row r="261">
          <cell r="A261" t="str">
            <v>pos104t</v>
          </cell>
          <cell r="B261" t="str">
            <v>Postkamer</v>
          </cell>
          <cell r="C261" t="str">
            <v>tapijt</v>
          </cell>
          <cell r="D261">
            <v>104</v>
          </cell>
          <cell r="E261">
            <v>332</v>
          </cell>
        </row>
        <row r="262">
          <cell r="A262" t="str">
            <v>pos52l</v>
          </cell>
          <cell r="B262" t="str">
            <v>Postkamer</v>
          </cell>
          <cell r="C262" t="str">
            <v>lino</v>
          </cell>
          <cell r="D262">
            <v>52</v>
          </cell>
          <cell r="E262">
            <v>243.75</v>
          </cell>
        </row>
        <row r="263">
          <cell r="A263" t="str">
            <v>pos52s</v>
          </cell>
          <cell r="B263" t="str">
            <v>Postkamer</v>
          </cell>
          <cell r="C263" t="str">
            <v>steen</v>
          </cell>
          <cell r="D263">
            <v>52</v>
          </cell>
          <cell r="E263">
            <v>243.75</v>
          </cell>
        </row>
        <row r="264">
          <cell r="A264" t="str">
            <v>pos52t</v>
          </cell>
          <cell r="B264" t="str">
            <v>Postkamer</v>
          </cell>
          <cell r="C264" t="str">
            <v>tapijt</v>
          </cell>
          <cell r="D264">
            <v>52</v>
          </cell>
          <cell r="E264">
            <v>260</v>
          </cell>
        </row>
        <row r="265">
          <cell r="A265" t="str">
            <v>prak260l</v>
          </cell>
          <cell r="B265" t="str">
            <v>Praktijkruimte</v>
          </cell>
          <cell r="C265" t="str">
            <v>lino</v>
          </cell>
          <cell r="D265">
            <v>255</v>
          </cell>
          <cell r="E265">
            <v>353</v>
          </cell>
        </row>
        <row r="266">
          <cell r="A266" t="str">
            <v>prak260s</v>
          </cell>
          <cell r="B266" t="str">
            <v>Praktijkruimte</v>
          </cell>
          <cell r="C266" t="str">
            <v>steen</v>
          </cell>
          <cell r="D266">
            <v>255</v>
          </cell>
          <cell r="E266">
            <v>353</v>
          </cell>
        </row>
        <row r="267">
          <cell r="A267" t="str">
            <v>prak260t</v>
          </cell>
          <cell r="B267" t="str">
            <v>Praktijkruimte</v>
          </cell>
          <cell r="C267" t="str">
            <v>tapijt</v>
          </cell>
          <cell r="D267">
            <v>255</v>
          </cell>
          <cell r="E267">
            <v>390</v>
          </cell>
        </row>
        <row r="268">
          <cell r="A268" t="str">
            <v>prak156l</v>
          </cell>
          <cell r="B268" t="str">
            <v>Praktijkruimte</v>
          </cell>
          <cell r="C268" t="str">
            <v>lino</v>
          </cell>
          <cell r="D268">
            <v>156</v>
          </cell>
          <cell r="E268">
            <v>324.76</v>
          </cell>
        </row>
        <row r="269">
          <cell r="A269" t="str">
            <v>prak156s</v>
          </cell>
          <cell r="B269" t="str">
            <v>Praktijkruimte</v>
          </cell>
          <cell r="C269" t="str">
            <v>steen</v>
          </cell>
          <cell r="D269">
            <v>156</v>
          </cell>
          <cell r="E269">
            <v>324.76</v>
          </cell>
        </row>
        <row r="270">
          <cell r="A270" t="str">
            <v>prak156t</v>
          </cell>
          <cell r="B270" t="str">
            <v>Praktijkruimte</v>
          </cell>
          <cell r="C270" t="str">
            <v>tapijt</v>
          </cell>
          <cell r="D270">
            <v>156</v>
          </cell>
          <cell r="E270">
            <v>358.8</v>
          </cell>
        </row>
        <row r="271">
          <cell r="A271" t="str">
            <v>prak104l</v>
          </cell>
          <cell r="B271" t="str">
            <v>Praktijkruimte</v>
          </cell>
          <cell r="C271" t="str">
            <v>lino</v>
          </cell>
          <cell r="D271">
            <v>104</v>
          </cell>
          <cell r="E271">
            <v>292.99</v>
          </cell>
        </row>
        <row r="272">
          <cell r="A272" t="str">
            <v>prak104s</v>
          </cell>
          <cell r="B272" t="str">
            <v>Praktijkruimte</v>
          </cell>
          <cell r="C272" t="str">
            <v>steen</v>
          </cell>
          <cell r="D272">
            <v>104</v>
          </cell>
          <cell r="E272">
            <v>292.99</v>
          </cell>
        </row>
        <row r="273">
          <cell r="A273" t="str">
            <v>prak104t</v>
          </cell>
          <cell r="B273" t="str">
            <v>Praktijkruimte</v>
          </cell>
          <cell r="C273" t="str">
            <v>tapijt</v>
          </cell>
          <cell r="D273">
            <v>104</v>
          </cell>
          <cell r="E273">
            <v>323.7</v>
          </cell>
        </row>
        <row r="274">
          <cell r="A274" t="str">
            <v>prak52l</v>
          </cell>
          <cell r="B274" t="str">
            <v>Praktijkruimte</v>
          </cell>
          <cell r="C274" t="str">
            <v>lino</v>
          </cell>
          <cell r="D274">
            <v>52</v>
          </cell>
          <cell r="E274">
            <v>229.45000000000002</v>
          </cell>
        </row>
        <row r="275">
          <cell r="A275" t="str">
            <v>prak52s</v>
          </cell>
          <cell r="B275" t="str">
            <v>Praktijkruimte</v>
          </cell>
          <cell r="C275" t="str">
            <v>steen</v>
          </cell>
          <cell r="D275">
            <v>52</v>
          </cell>
          <cell r="E275">
            <v>229.45000000000002</v>
          </cell>
        </row>
        <row r="276">
          <cell r="A276" t="str">
            <v>prak52t</v>
          </cell>
          <cell r="B276" t="str">
            <v>Praktijkruimte</v>
          </cell>
          <cell r="C276" t="str">
            <v>tapijt</v>
          </cell>
          <cell r="D276">
            <v>52</v>
          </cell>
          <cell r="E276">
            <v>253.5</v>
          </cell>
        </row>
        <row r="277">
          <cell r="A277" t="str">
            <v>rec260l</v>
          </cell>
          <cell r="B277" t="str">
            <v>Receptie</v>
          </cell>
          <cell r="C277" t="str">
            <v>lino</v>
          </cell>
          <cell r="D277">
            <v>255</v>
          </cell>
          <cell r="E277">
            <v>360</v>
          </cell>
        </row>
        <row r="278">
          <cell r="A278" t="str">
            <v>rec260s</v>
          </cell>
          <cell r="B278" t="str">
            <v>Receptie</v>
          </cell>
          <cell r="C278" t="str">
            <v>steen</v>
          </cell>
          <cell r="D278">
            <v>255</v>
          </cell>
          <cell r="E278">
            <v>330</v>
          </cell>
        </row>
        <row r="279">
          <cell r="A279" t="str">
            <v>rec260t</v>
          </cell>
          <cell r="B279" t="str">
            <v>Receptie</v>
          </cell>
          <cell r="C279" t="str">
            <v>tapijt</v>
          </cell>
          <cell r="D279">
            <v>255</v>
          </cell>
          <cell r="E279">
            <v>345</v>
          </cell>
        </row>
        <row r="280">
          <cell r="A280" t="str">
            <v>rec156l</v>
          </cell>
          <cell r="B280" t="str">
            <v>Receptie</v>
          </cell>
          <cell r="C280" t="str">
            <v>lino</v>
          </cell>
          <cell r="D280">
            <v>156</v>
          </cell>
          <cell r="E280">
            <v>331.2</v>
          </cell>
        </row>
        <row r="281">
          <cell r="A281" t="str">
            <v>rec156s</v>
          </cell>
          <cell r="B281" t="str">
            <v>Receptie</v>
          </cell>
          <cell r="C281" t="str">
            <v>steen</v>
          </cell>
          <cell r="D281">
            <v>156</v>
          </cell>
          <cell r="E281">
            <v>303.60000000000002</v>
          </cell>
        </row>
        <row r="282">
          <cell r="A282" t="str">
            <v>rec156t</v>
          </cell>
          <cell r="B282" t="str">
            <v>Receptie</v>
          </cell>
          <cell r="C282" t="str">
            <v>tapijt</v>
          </cell>
          <cell r="D282">
            <v>156</v>
          </cell>
          <cell r="E282">
            <v>317.40000000000003</v>
          </cell>
        </row>
        <row r="283">
          <cell r="A283" t="str">
            <v>rec104l</v>
          </cell>
          <cell r="B283" t="str">
            <v>Receptie</v>
          </cell>
          <cell r="C283" t="str">
            <v>lino</v>
          </cell>
          <cell r="D283">
            <v>104</v>
          </cell>
          <cell r="E283">
            <v>298.8</v>
          </cell>
        </row>
        <row r="284">
          <cell r="A284" t="str">
            <v>rec104s</v>
          </cell>
          <cell r="B284" t="str">
            <v>Receptie</v>
          </cell>
          <cell r="C284" t="str">
            <v>steen</v>
          </cell>
          <cell r="D284">
            <v>104</v>
          </cell>
          <cell r="E284">
            <v>273.89999999999998</v>
          </cell>
        </row>
        <row r="285">
          <cell r="A285" t="str">
            <v>rec104t</v>
          </cell>
          <cell r="B285" t="str">
            <v>Receptie</v>
          </cell>
          <cell r="C285" t="str">
            <v>tapijt</v>
          </cell>
          <cell r="D285">
            <v>104</v>
          </cell>
          <cell r="E285">
            <v>286.34999999999997</v>
          </cell>
        </row>
        <row r="286">
          <cell r="A286" t="str">
            <v>rec52l</v>
          </cell>
          <cell r="B286" t="str">
            <v>Receptie</v>
          </cell>
          <cell r="C286" t="str">
            <v>lino</v>
          </cell>
          <cell r="D286">
            <v>52</v>
          </cell>
          <cell r="E286">
            <v>234</v>
          </cell>
        </row>
        <row r="287">
          <cell r="A287" t="str">
            <v>rec52s</v>
          </cell>
          <cell r="B287" t="str">
            <v>Receptie</v>
          </cell>
          <cell r="C287" t="str">
            <v>steen</v>
          </cell>
          <cell r="D287">
            <v>52</v>
          </cell>
          <cell r="E287">
            <v>214.5</v>
          </cell>
        </row>
        <row r="288">
          <cell r="A288" t="str">
            <v>rec52t</v>
          </cell>
          <cell r="B288" t="str">
            <v>Receptie</v>
          </cell>
          <cell r="C288" t="str">
            <v>tapijt</v>
          </cell>
          <cell r="D288">
            <v>52</v>
          </cell>
          <cell r="E288">
            <v>224.25</v>
          </cell>
        </row>
        <row r="289">
          <cell r="A289" t="str">
            <v>rep260l</v>
          </cell>
          <cell r="B289" t="str">
            <v>Repro</v>
          </cell>
          <cell r="C289" t="str">
            <v>lino</v>
          </cell>
          <cell r="D289">
            <v>255</v>
          </cell>
          <cell r="E289">
            <v>380</v>
          </cell>
        </row>
        <row r="290">
          <cell r="A290" t="str">
            <v>rep260s</v>
          </cell>
          <cell r="B290" t="str">
            <v>Repro</v>
          </cell>
          <cell r="C290" t="str">
            <v>steen</v>
          </cell>
          <cell r="D290">
            <v>255</v>
          </cell>
          <cell r="E290">
            <v>380</v>
          </cell>
        </row>
        <row r="291">
          <cell r="A291" t="str">
            <v>rep260t</v>
          </cell>
          <cell r="B291" t="str">
            <v>Repro</v>
          </cell>
          <cell r="C291" t="str">
            <v>tapijt</v>
          </cell>
          <cell r="D291">
            <v>255</v>
          </cell>
          <cell r="E291">
            <v>450</v>
          </cell>
        </row>
        <row r="292">
          <cell r="A292" t="str">
            <v>rep156l</v>
          </cell>
          <cell r="B292" t="str">
            <v>Repro</v>
          </cell>
          <cell r="C292" t="str">
            <v>lino</v>
          </cell>
          <cell r="D292">
            <v>156</v>
          </cell>
          <cell r="E292">
            <v>349.6</v>
          </cell>
        </row>
        <row r="293">
          <cell r="A293" t="str">
            <v>rep156s</v>
          </cell>
          <cell r="B293" t="str">
            <v>Repro</v>
          </cell>
          <cell r="C293" t="str">
            <v>steen</v>
          </cell>
          <cell r="D293">
            <v>156</v>
          </cell>
          <cell r="E293">
            <v>349.6</v>
          </cell>
        </row>
        <row r="294">
          <cell r="A294" t="str">
            <v>rep156t</v>
          </cell>
          <cell r="B294" t="str">
            <v>Repro</v>
          </cell>
          <cell r="C294" t="str">
            <v>tapijt</v>
          </cell>
          <cell r="D294">
            <v>156</v>
          </cell>
          <cell r="E294">
            <v>414</v>
          </cell>
        </row>
        <row r="295">
          <cell r="A295" t="str">
            <v>rep104l</v>
          </cell>
          <cell r="B295" t="str">
            <v>Repro</v>
          </cell>
          <cell r="C295" t="str">
            <v>lino</v>
          </cell>
          <cell r="D295">
            <v>104</v>
          </cell>
          <cell r="E295">
            <v>315.39999999999998</v>
          </cell>
        </row>
        <row r="296">
          <cell r="A296" t="str">
            <v>rep104s</v>
          </cell>
          <cell r="B296" t="str">
            <v>Repro</v>
          </cell>
          <cell r="C296" t="str">
            <v>steen</v>
          </cell>
          <cell r="D296">
            <v>104</v>
          </cell>
          <cell r="E296">
            <v>315.39999999999998</v>
          </cell>
        </row>
        <row r="297">
          <cell r="A297" t="str">
            <v>rep104t</v>
          </cell>
          <cell r="B297" t="str">
            <v>Repro</v>
          </cell>
          <cell r="C297" t="str">
            <v>tapijt</v>
          </cell>
          <cell r="D297">
            <v>104</v>
          </cell>
          <cell r="E297">
            <v>373.5</v>
          </cell>
        </row>
        <row r="298">
          <cell r="A298" t="str">
            <v>rep52l</v>
          </cell>
          <cell r="B298" t="str">
            <v>Repro</v>
          </cell>
          <cell r="C298" t="str">
            <v>lino</v>
          </cell>
          <cell r="D298">
            <v>52</v>
          </cell>
          <cell r="E298">
            <v>247</v>
          </cell>
        </row>
        <row r="299">
          <cell r="A299" t="str">
            <v>rep52s</v>
          </cell>
          <cell r="B299" t="str">
            <v>Repro</v>
          </cell>
          <cell r="C299" t="str">
            <v>steen</v>
          </cell>
          <cell r="D299">
            <v>52</v>
          </cell>
          <cell r="E299">
            <v>247</v>
          </cell>
        </row>
        <row r="300">
          <cell r="A300" t="str">
            <v>rep52t</v>
          </cell>
          <cell r="B300" t="str">
            <v>Repro</v>
          </cell>
          <cell r="C300" t="str">
            <v>tapijt</v>
          </cell>
          <cell r="D300">
            <v>52</v>
          </cell>
          <cell r="E300">
            <v>292.5</v>
          </cell>
        </row>
        <row r="301">
          <cell r="A301" t="str">
            <v>res260l</v>
          </cell>
          <cell r="B301" t="str">
            <v>Restaurant</v>
          </cell>
          <cell r="C301" t="str">
            <v>lino</v>
          </cell>
          <cell r="D301">
            <v>255</v>
          </cell>
          <cell r="E301">
            <v>240</v>
          </cell>
        </row>
        <row r="302">
          <cell r="A302" t="str">
            <v>res260s</v>
          </cell>
          <cell r="B302" t="str">
            <v>Restaurant</v>
          </cell>
          <cell r="C302" t="str">
            <v>steen</v>
          </cell>
          <cell r="D302">
            <v>255</v>
          </cell>
          <cell r="E302">
            <v>276</v>
          </cell>
          <cell r="F302" t="str">
            <v>Naloop Dagkracht tussen 15:00-17:00</v>
          </cell>
        </row>
        <row r="303">
          <cell r="A303" t="str">
            <v>res260t</v>
          </cell>
          <cell r="B303" t="str">
            <v>Restaurant</v>
          </cell>
          <cell r="C303" t="str">
            <v>tapijt</v>
          </cell>
          <cell r="D303">
            <v>255</v>
          </cell>
          <cell r="E303">
            <v>303.59999999999997</v>
          </cell>
          <cell r="F303" t="str">
            <v>Naloop Dagkracht tussen 15:00-17:00</v>
          </cell>
        </row>
        <row r="304">
          <cell r="A304" t="str">
            <v>res156l</v>
          </cell>
          <cell r="B304" t="str">
            <v>Restaurant</v>
          </cell>
          <cell r="C304" t="str">
            <v>lino</v>
          </cell>
          <cell r="D304">
            <v>156</v>
          </cell>
          <cell r="E304">
            <v>220.8</v>
          </cell>
        </row>
        <row r="305">
          <cell r="A305" t="str">
            <v>res156s</v>
          </cell>
          <cell r="B305" t="str">
            <v>Restaurant</v>
          </cell>
          <cell r="C305" t="str">
            <v>steen</v>
          </cell>
          <cell r="D305">
            <v>156</v>
          </cell>
          <cell r="E305">
            <v>253.92000000000002</v>
          </cell>
        </row>
        <row r="306">
          <cell r="A306" t="str">
            <v>res156t</v>
          </cell>
          <cell r="B306" t="str">
            <v>Restaurant</v>
          </cell>
          <cell r="C306" t="str">
            <v>tapijt</v>
          </cell>
          <cell r="D306">
            <v>156</v>
          </cell>
          <cell r="E306">
            <v>279.31199999999995</v>
          </cell>
        </row>
        <row r="307">
          <cell r="A307" t="str">
            <v>res104l</v>
          </cell>
          <cell r="B307" t="str">
            <v>Restaurant</v>
          </cell>
          <cell r="C307" t="str">
            <v>lino</v>
          </cell>
          <cell r="D307">
            <v>104</v>
          </cell>
          <cell r="E307">
            <v>199.2</v>
          </cell>
        </row>
        <row r="308">
          <cell r="A308" t="str">
            <v>res104s</v>
          </cell>
          <cell r="B308" t="str">
            <v>Restaurant</v>
          </cell>
          <cell r="C308" t="str">
            <v>steen</v>
          </cell>
          <cell r="D308">
            <v>104</v>
          </cell>
          <cell r="E308">
            <v>229.07999999999998</v>
          </cell>
        </row>
        <row r="309">
          <cell r="A309" t="str">
            <v>res104t</v>
          </cell>
          <cell r="B309" t="str">
            <v>Restaurant</v>
          </cell>
          <cell r="C309" t="str">
            <v>tapijt</v>
          </cell>
          <cell r="D309">
            <v>104</v>
          </cell>
          <cell r="E309">
            <v>251.98799999999997</v>
          </cell>
        </row>
        <row r="310">
          <cell r="A310" t="str">
            <v>res52l</v>
          </cell>
          <cell r="B310" t="str">
            <v>Restaurant</v>
          </cell>
          <cell r="C310" t="str">
            <v>lino</v>
          </cell>
          <cell r="D310">
            <v>52</v>
          </cell>
          <cell r="E310">
            <v>156</v>
          </cell>
        </row>
        <row r="311">
          <cell r="A311" t="str">
            <v>res52s</v>
          </cell>
          <cell r="B311" t="str">
            <v>Restaurant</v>
          </cell>
          <cell r="C311" t="str">
            <v>steen</v>
          </cell>
          <cell r="D311">
            <v>52</v>
          </cell>
          <cell r="E311">
            <v>179.4</v>
          </cell>
        </row>
        <row r="312">
          <cell r="A312" t="str">
            <v>res52t</v>
          </cell>
          <cell r="B312" t="str">
            <v>Restaurant</v>
          </cell>
          <cell r="C312" t="str">
            <v>tapijt</v>
          </cell>
          <cell r="D312">
            <v>52</v>
          </cell>
          <cell r="E312">
            <v>197.33999999999997</v>
          </cell>
        </row>
        <row r="313">
          <cell r="A313" t="str">
            <v>roo260l</v>
          </cell>
          <cell r="B313" t="str">
            <v>Rookruimte</v>
          </cell>
          <cell r="C313" t="str">
            <v>lino</v>
          </cell>
          <cell r="D313">
            <v>255</v>
          </cell>
          <cell r="E313">
            <v>310</v>
          </cell>
        </row>
        <row r="314">
          <cell r="A314" t="str">
            <v>roo260s</v>
          </cell>
          <cell r="B314" t="str">
            <v>Rookruimte</v>
          </cell>
          <cell r="C314" t="str">
            <v>steen</v>
          </cell>
          <cell r="D314">
            <v>255</v>
          </cell>
          <cell r="E314">
            <v>310</v>
          </cell>
        </row>
        <row r="315">
          <cell r="A315" t="str">
            <v>roo260t</v>
          </cell>
          <cell r="B315" t="str">
            <v>Rookruimte</v>
          </cell>
          <cell r="C315" t="str">
            <v>tapijt</v>
          </cell>
          <cell r="D315">
            <v>255</v>
          </cell>
          <cell r="E315">
            <v>332</v>
          </cell>
        </row>
        <row r="316">
          <cell r="A316" t="str">
            <v>roo156l</v>
          </cell>
          <cell r="B316" t="str">
            <v>Rookruimte</v>
          </cell>
          <cell r="C316" t="str">
            <v>lino</v>
          </cell>
          <cell r="D316">
            <v>156</v>
          </cell>
          <cell r="E316">
            <v>285.2</v>
          </cell>
        </row>
        <row r="317">
          <cell r="A317" t="str">
            <v>roo156s</v>
          </cell>
          <cell r="B317" t="str">
            <v>Rookruimte</v>
          </cell>
          <cell r="C317" t="str">
            <v>steen</v>
          </cell>
          <cell r="D317">
            <v>156</v>
          </cell>
          <cell r="E317">
            <v>285.2</v>
          </cell>
        </row>
        <row r="318">
          <cell r="A318" t="str">
            <v>roo156t</v>
          </cell>
          <cell r="B318" t="str">
            <v>Rookruimte</v>
          </cell>
          <cell r="C318" t="str">
            <v>tapijt</v>
          </cell>
          <cell r="D318">
            <v>156</v>
          </cell>
          <cell r="E318">
            <v>305.44</v>
          </cell>
        </row>
        <row r="319">
          <cell r="A319" t="str">
            <v>roo104l</v>
          </cell>
          <cell r="B319" t="str">
            <v>Rookruimte</v>
          </cell>
          <cell r="C319" t="str">
            <v>lino</v>
          </cell>
          <cell r="D319">
            <v>104</v>
          </cell>
          <cell r="E319">
            <v>257.3</v>
          </cell>
        </row>
        <row r="320">
          <cell r="A320" t="str">
            <v>roo104s</v>
          </cell>
          <cell r="B320" t="str">
            <v>Rookruimte</v>
          </cell>
          <cell r="C320" t="str">
            <v>steen</v>
          </cell>
          <cell r="D320">
            <v>104</v>
          </cell>
          <cell r="E320">
            <v>257.3</v>
          </cell>
        </row>
        <row r="321">
          <cell r="A321" t="str">
            <v>roo104t</v>
          </cell>
          <cell r="B321" t="str">
            <v>Rookruimte</v>
          </cell>
          <cell r="C321" t="str">
            <v>tapijt</v>
          </cell>
          <cell r="D321">
            <v>104</v>
          </cell>
          <cell r="E321">
            <v>275.56</v>
          </cell>
        </row>
        <row r="322">
          <cell r="A322" t="str">
            <v>roo52l</v>
          </cell>
          <cell r="B322" t="str">
            <v>Rookruimte</v>
          </cell>
          <cell r="C322" t="str">
            <v>lino</v>
          </cell>
          <cell r="D322">
            <v>52</v>
          </cell>
          <cell r="E322">
            <v>201.5</v>
          </cell>
        </row>
        <row r="323">
          <cell r="A323" t="str">
            <v>roo52s</v>
          </cell>
          <cell r="B323" t="str">
            <v>Rookruimte</v>
          </cell>
          <cell r="C323" t="str">
            <v>steen</v>
          </cell>
          <cell r="D323">
            <v>52</v>
          </cell>
          <cell r="E323">
            <v>201.5</v>
          </cell>
        </row>
        <row r="324">
          <cell r="A324" t="str">
            <v>roo52t</v>
          </cell>
          <cell r="B324" t="str">
            <v>Rookruimte</v>
          </cell>
          <cell r="C324" t="str">
            <v>tapijt</v>
          </cell>
          <cell r="D324">
            <v>52</v>
          </cell>
          <cell r="E324">
            <v>215.8</v>
          </cell>
        </row>
        <row r="325">
          <cell r="A325" t="str">
            <v>the260l</v>
          </cell>
          <cell r="B325" t="str">
            <v>Theaterzaal</v>
          </cell>
          <cell r="C325" t="str">
            <v>lino</v>
          </cell>
          <cell r="D325">
            <v>255</v>
          </cell>
          <cell r="E325">
            <v>330</v>
          </cell>
        </row>
        <row r="326">
          <cell r="A326" t="str">
            <v>the260s</v>
          </cell>
          <cell r="B326" t="str">
            <v>Theaterzaal</v>
          </cell>
          <cell r="C326" t="str">
            <v>steen</v>
          </cell>
          <cell r="D326">
            <v>255</v>
          </cell>
          <cell r="E326">
            <v>330</v>
          </cell>
        </row>
        <row r="327">
          <cell r="A327" t="str">
            <v>the260t</v>
          </cell>
          <cell r="B327" t="str">
            <v>Theaterzaal</v>
          </cell>
          <cell r="C327" t="str">
            <v>tapijt</v>
          </cell>
          <cell r="D327">
            <v>255</v>
          </cell>
          <cell r="E327">
            <v>396.74999999999994</v>
          </cell>
          <cell r="F327" t="str">
            <v>Naloop Dagkracht tussen 15:00-17:00</v>
          </cell>
        </row>
        <row r="328">
          <cell r="A328" t="str">
            <v>san260s</v>
          </cell>
          <cell r="B328" t="str">
            <v>Sanitair</v>
          </cell>
          <cell r="C328" t="str">
            <v>steen</v>
          </cell>
          <cell r="D328">
            <v>255</v>
          </cell>
          <cell r="E328">
            <v>130</v>
          </cell>
        </row>
        <row r="329">
          <cell r="A329" t="str">
            <v>san260l</v>
          </cell>
          <cell r="B329" t="str">
            <v>Sanitair</v>
          </cell>
          <cell r="C329" t="str">
            <v>lino</v>
          </cell>
          <cell r="D329">
            <v>255</v>
          </cell>
          <cell r="E329">
            <v>130</v>
          </cell>
        </row>
        <row r="330">
          <cell r="A330" t="str">
            <v>san156s</v>
          </cell>
          <cell r="B330" t="str">
            <v>Sanitair</v>
          </cell>
          <cell r="C330" t="str">
            <v>steen</v>
          </cell>
          <cell r="D330">
            <v>156</v>
          </cell>
          <cell r="E330">
            <v>119.60000000000001</v>
          </cell>
        </row>
        <row r="331">
          <cell r="A331" t="str">
            <v>san156l</v>
          </cell>
          <cell r="B331" t="str">
            <v>Sanitair</v>
          </cell>
          <cell r="C331" t="str">
            <v>lino</v>
          </cell>
          <cell r="D331">
            <v>156</v>
          </cell>
          <cell r="E331">
            <v>119.60000000000001</v>
          </cell>
        </row>
        <row r="332">
          <cell r="A332" t="str">
            <v>san104s</v>
          </cell>
          <cell r="B332" t="str">
            <v>Sanitair</v>
          </cell>
          <cell r="C332" t="str">
            <v>steen</v>
          </cell>
          <cell r="D332">
            <v>104</v>
          </cell>
          <cell r="E332">
            <v>107.89999999999999</v>
          </cell>
        </row>
        <row r="333">
          <cell r="A333" t="str">
            <v>san104l</v>
          </cell>
          <cell r="B333" t="str">
            <v>Sanitair</v>
          </cell>
          <cell r="C333" t="str">
            <v>lino</v>
          </cell>
          <cell r="D333">
            <v>104</v>
          </cell>
          <cell r="E333">
            <v>107.89999999999999</v>
          </cell>
        </row>
        <row r="334">
          <cell r="A334" t="str">
            <v>san52s</v>
          </cell>
          <cell r="B334" t="str">
            <v>Sanitair</v>
          </cell>
          <cell r="C334" t="str">
            <v>steen</v>
          </cell>
          <cell r="D334">
            <v>52</v>
          </cell>
          <cell r="E334">
            <v>84.5</v>
          </cell>
        </row>
        <row r="335">
          <cell r="A335" t="str">
            <v>san52l</v>
          </cell>
          <cell r="B335" t="str">
            <v>Sanitair</v>
          </cell>
          <cell r="C335" t="str">
            <v>lino</v>
          </cell>
          <cell r="D335">
            <v>52</v>
          </cell>
          <cell r="E335">
            <v>84.5</v>
          </cell>
        </row>
        <row r="336">
          <cell r="A336" t="str">
            <v>toi1040l</v>
          </cell>
          <cell r="B336" t="str">
            <v>Toilet</v>
          </cell>
          <cell r="C336" t="str">
            <v>lino</v>
          </cell>
          <cell r="D336">
            <v>1020</v>
          </cell>
          <cell r="E336">
            <v>104.125</v>
          </cell>
          <cell r="F336" t="str">
            <v>Basisbeurt incl 3 nalooprondes</v>
          </cell>
        </row>
        <row r="337">
          <cell r="A337" t="str">
            <v>toi1040s</v>
          </cell>
          <cell r="B337" t="str">
            <v>Toilet</v>
          </cell>
          <cell r="C337" t="str">
            <v>steen</v>
          </cell>
          <cell r="D337">
            <v>1020</v>
          </cell>
          <cell r="E337">
            <v>110.25</v>
          </cell>
          <cell r="F337" t="str">
            <v>Basisbeurt incl 3 nalooprondes</v>
          </cell>
        </row>
        <row r="338">
          <cell r="A338" t="str">
            <v>toi780l</v>
          </cell>
          <cell r="B338" t="str">
            <v>Toilet</v>
          </cell>
          <cell r="C338" t="str">
            <v>lino</v>
          </cell>
          <cell r="D338">
            <v>765</v>
          </cell>
          <cell r="E338">
            <v>102</v>
          </cell>
          <cell r="F338" t="str">
            <v>Basisbeurt incl 2 nalooprondes</v>
          </cell>
        </row>
        <row r="339">
          <cell r="A339" t="str">
            <v>toi780s</v>
          </cell>
          <cell r="B339" t="str">
            <v>Toilet</v>
          </cell>
          <cell r="C339" t="str">
            <v>steen</v>
          </cell>
          <cell r="D339">
            <v>765</v>
          </cell>
          <cell r="E339">
            <v>108</v>
          </cell>
          <cell r="F339" t="str">
            <v>Basisbeurt incl 2 nalooprondes</v>
          </cell>
        </row>
        <row r="340">
          <cell r="A340" t="str">
            <v>toi520l</v>
          </cell>
          <cell r="B340" t="str">
            <v>Toilet</v>
          </cell>
          <cell r="C340" t="str">
            <v>lino</v>
          </cell>
          <cell r="D340">
            <v>510</v>
          </cell>
          <cell r="E340">
            <v>97.75</v>
          </cell>
          <cell r="F340" t="str">
            <v>Basisbeurt incl 1 naloopronde</v>
          </cell>
        </row>
        <row r="341">
          <cell r="A341" t="str">
            <v>toi520s</v>
          </cell>
          <cell r="B341" t="str">
            <v>Toilet</v>
          </cell>
          <cell r="C341" t="str">
            <v>steen</v>
          </cell>
          <cell r="D341">
            <v>510</v>
          </cell>
          <cell r="E341">
            <v>103.5</v>
          </cell>
          <cell r="F341" t="str">
            <v>Basisbeurt incl 1 naloopronde</v>
          </cell>
        </row>
        <row r="342">
          <cell r="A342" t="str">
            <v>toi260l</v>
          </cell>
          <cell r="B342" t="str">
            <v>Toilet</v>
          </cell>
          <cell r="C342" t="str">
            <v>lino</v>
          </cell>
          <cell r="D342">
            <v>255</v>
          </cell>
          <cell r="E342">
            <v>85</v>
          </cell>
        </row>
        <row r="343">
          <cell r="A343" t="str">
            <v>toi260s</v>
          </cell>
          <cell r="B343" t="str">
            <v>Toilet</v>
          </cell>
          <cell r="C343" t="str">
            <v>steen</v>
          </cell>
          <cell r="D343">
            <v>255</v>
          </cell>
          <cell r="E343">
            <v>90</v>
          </cell>
          <cell r="F343" t="str">
            <v>Naloop Dagkracht tussen 15:00-17:00</v>
          </cell>
        </row>
        <row r="344">
          <cell r="A344" t="str">
            <v>toi156l</v>
          </cell>
          <cell r="B344" t="str">
            <v>Toilet</v>
          </cell>
          <cell r="C344" t="str">
            <v>lino</v>
          </cell>
          <cell r="D344">
            <v>156</v>
          </cell>
          <cell r="E344">
            <v>78.2</v>
          </cell>
        </row>
        <row r="345">
          <cell r="A345" t="str">
            <v>toi156s</v>
          </cell>
          <cell r="B345" t="str">
            <v>Toilet</v>
          </cell>
          <cell r="C345" t="str">
            <v>steen</v>
          </cell>
          <cell r="D345">
            <v>156</v>
          </cell>
          <cell r="E345">
            <v>82.8</v>
          </cell>
        </row>
        <row r="346">
          <cell r="A346" t="str">
            <v>toi104l</v>
          </cell>
          <cell r="B346" t="str">
            <v>Toilet</v>
          </cell>
          <cell r="C346" t="str">
            <v>lino</v>
          </cell>
          <cell r="D346">
            <v>104</v>
          </cell>
          <cell r="E346">
            <v>70.55</v>
          </cell>
        </row>
        <row r="347">
          <cell r="A347" t="str">
            <v>toi104s</v>
          </cell>
          <cell r="B347" t="str">
            <v>Toilet</v>
          </cell>
          <cell r="C347" t="str">
            <v>steen</v>
          </cell>
          <cell r="D347">
            <v>104</v>
          </cell>
          <cell r="E347">
            <v>74.7</v>
          </cell>
        </row>
        <row r="348">
          <cell r="A348" t="str">
            <v>toi52l</v>
          </cell>
          <cell r="B348" t="str">
            <v>Toilet</v>
          </cell>
          <cell r="C348" t="str">
            <v>lino</v>
          </cell>
          <cell r="D348">
            <v>52</v>
          </cell>
          <cell r="E348">
            <v>55.25</v>
          </cell>
        </row>
        <row r="349">
          <cell r="A349" t="str">
            <v>toi52s</v>
          </cell>
          <cell r="B349" t="str">
            <v>Toilet</v>
          </cell>
          <cell r="C349" t="str">
            <v>steen</v>
          </cell>
          <cell r="D349">
            <v>52</v>
          </cell>
          <cell r="E349">
            <v>58.5</v>
          </cell>
        </row>
        <row r="350">
          <cell r="A350" t="str">
            <v>toi260ln</v>
          </cell>
          <cell r="B350" t="str">
            <v>Toilet naloop</v>
          </cell>
          <cell r="C350" t="str">
            <v>lino</v>
          </cell>
          <cell r="D350">
            <v>255</v>
          </cell>
          <cell r="E350">
            <v>110.5</v>
          </cell>
          <cell r="F350" t="str">
            <v>Alleen naloopronde</v>
          </cell>
        </row>
        <row r="351">
          <cell r="A351" t="str">
            <v>toi260sn</v>
          </cell>
          <cell r="B351" t="str">
            <v>Toilet naloop</v>
          </cell>
          <cell r="C351" t="str">
            <v>steen</v>
          </cell>
          <cell r="D351">
            <v>255</v>
          </cell>
          <cell r="E351">
            <v>117</v>
          </cell>
          <cell r="F351" t="str">
            <v>Alleen naloopronde</v>
          </cell>
        </row>
        <row r="352">
          <cell r="A352" t="str">
            <v>tra260l</v>
          </cell>
          <cell r="B352" t="str">
            <v>Trappenhuis</v>
          </cell>
          <cell r="C352" t="str">
            <v>lino</v>
          </cell>
          <cell r="D352">
            <v>255</v>
          </cell>
          <cell r="E352">
            <v>402.49999999999994</v>
          </cell>
          <cell r="F352" t="str">
            <v>Naloop Dagkracht tussen 15:00-17:00</v>
          </cell>
        </row>
        <row r="353">
          <cell r="A353" t="str">
            <v>tra260s</v>
          </cell>
          <cell r="B353" t="str">
            <v>Trappenhuis</v>
          </cell>
          <cell r="C353" t="str">
            <v>steen</v>
          </cell>
          <cell r="D353">
            <v>255</v>
          </cell>
          <cell r="E353">
            <v>402.49999999999994</v>
          </cell>
          <cell r="F353" t="str">
            <v>Naloop Dagkracht tussen 15:00-17:00</v>
          </cell>
        </row>
        <row r="354">
          <cell r="A354" t="str">
            <v>tra260t</v>
          </cell>
          <cell r="B354" t="str">
            <v>Trappenhuis</v>
          </cell>
          <cell r="C354" t="str">
            <v>tapijt</v>
          </cell>
          <cell r="D354">
            <v>255</v>
          </cell>
          <cell r="E354">
            <v>431.24999999999994</v>
          </cell>
          <cell r="F354" t="str">
            <v>Naloop Dagkracht tussen 15:00-17:00</v>
          </cell>
        </row>
        <row r="355">
          <cell r="A355" t="str">
            <v>tra156l</v>
          </cell>
          <cell r="B355" t="str">
            <v>Trappenhuis</v>
          </cell>
          <cell r="C355" t="str">
            <v>lino</v>
          </cell>
          <cell r="D355">
            <v>156</v>
          </cell>
          <cell r="E355">
            <v>370.29999999999995</v>
          </cell>
        </row>
        <row r="356">
          <cell r="A356" t="str">
            <v>tra156s</v>
          </cell>
          <cell r="B356" t="str">
            <v>Trappenhuis</v>
          </cell>
          <cell r="C356" t="str">
            <v>steen</v>
          </cell>
          <cell r="D356">
            <v>156</v>
          </cell>
          <cell r="E356">
            <v>370.29999999999995</v>
          </cell>
        </row>
        <row r="357">
          <cell r="A357" t="str">
            <v>tra156t</v>
          </cell>
          <cell r="B357" t="str">
            <v>Trappenhuis</v>
          </cell>
          <cell r="C357" t="str">
            <v>tapijt</v>
          </cell>
          <cell r="D357">
            <v>156</v>
          </cell>
          <cell r="E357">
            <v>396.74999999999994</v>
          </cell>
        </row>
        <row r="358">
          <cell r="A358" t="str">
            <v>tra104l</v>
          </cell>
          <cell r="B358" t="str">
            <v>Trappenhuis</v>
          </cell>
          <cell r="C358" t="str">
            <v>lino</v>
          </cell>
          <cell r="D358">
            <v>104</v>
          </cell>
          <cell r="E358">
            <v>334.07499999999993</v>
          </cell>
        </row>
        <row r="359">
          <cell r="A359" t="str">
            <v>tra104s</v>
          </cell>
          <cell r="B359" t="str">
            <v>Trappenhuis</v>
          </cell>
          <cell r="C359" t="str">
            <v>steen</v>
          </cell>
          <cell r="D359">
            <v>104</v>
          </cell>
          <cell r="E359">
            <v>334.07499999999993</v>
          </cell>
        </row>
        <row r="360">
          <cell r="A360" t="str">
            <v>tra104t</v>
          </cell>
          <cell r="B360" t="str">
            <v>Trappenhuis</v>
          </cell>
          <cell r="C360" t="str">
            <v>tapijt</v>
          </cell>
          <cell r="D360">
            <v>104</v>
          </cell>
          <cell r="E360">
            <v>357.93749999999994</v>
          </cell>
        </row>
        <row r="361">
          <cell r="A361" t="str">
            <v>tra52l</v>
          </cell>
          <cell r="B361" t="str">
            <v>Trappenhuis</v>
          </cell>
          <cell r="C361" t="str">
            <v>lino</v>
          </cell>
          <cell r="D361">
            <v>52</v>
          </cell>
          <cell r="E361">
            <v>261.625</v>
          </cell>
        </row>
        <row r="362">
          <cell r="A362" t="str">
            <v>tra52s</v>
          </cell>
          <cell r="B362" t="str">
            <v>Trappenhuis</v>
          </cell>
          <cell r="C362" t="str">
            <v>steen</v>
          </cell>
          <cell r="D362">
            <v>52</v>
          </cell>
          <cell r="E362">
            <v>261.625</v>
          </cell>
        </row>
        <row r="363">
          <cell r="A363" t="str">
            <v>tra52t</v>
          </cell>
          <cell r="B363" t="str">
            <v>Trappenhuis</v>
          </cell>
          <cell r="C363" t="str">
            <v>tapijt</v>
          </cell>
          <cell r="D363">
            <v>52</v>
          </cell>
          <cell r="E363">
            <v>280.3125</v>
          </cell>
        </row>
        <row r="364">
          <cell r="A364" t="str">
            <v>tra12l</v>
          </cell>
          <cell r="B364" t="str">
            <v>Trappenhuis</v>
          </cell>
          <cell r="C364" t="str">
            <v>lino</v>
          </cell>
          <cell r="D364">
            <v>12</v>
          </cell>
          <cell r="E364">
            <v>201.24999999999997</v>
          </cell>
        </row>
        <row r="365">
          <cell r="A365" t="str">
            <v>ver260lr</v>
          </cell>
          <cell r="B365" t="str">
            <v>Vergaderkamer</v>
          </cell>
          <cell r="C365" t="str">
            <v>lino</v>
          </cell>
          <cell r="D365">
            <v>255</v>
          </cell>
          <cell r="E365">
            <v>501.43331321665659</v>
          </cell>
        </row>
        <row r="366">
          <cell r="A366" t="str">
            <v>ver260sr</v>
          </cell>
          <cell r="B366" t="str">
            <v>Vergaderkamer</v>
          </cell>
          <cell r="C366" t="str">
            <v>steen</v>
          </cell>
          <cell r="D366">
            <v>255</v>
          </cell>
          <cell r="E366">
            <v>501.43331321665659</v>
          </cell>
        </row>
        <row r="367">
          <cell r="A367" t="str">
            <v>ver260tr</v>
          </cell>
          <cell r="B367" t="str">
            <v>Vergaderkamer</v>
          </cell>
          <cell r="C367" t="str">
            <v>tapijt</v>
          </cell>
          <cell r="D367">
            <v>255</v>
          </cell>
          <cell r="E367">
            <v>530.92939046469519</v>
          </cell>
        </row>
        <row r="368">
          <cell r="A368" t="str">
            <v>ver260l</v>
          </cell>
          <cell r="B368" t="str">
            <v>Vergaderkamer</v>
          </cell>
          <cell r="C368" t="str">
            <v>lino</v>
          </cell>
          <cell r="D368">
            <v>255</v>
          </cell>
          <cell r="E368">
            <v>425</v>
          </cell>
        </row>
        <row r="369">
          <cell r="A369" t="str">
            <v>ver260s</v>
          </cell>
          <cell r="B369" t="str">
            <v>Vergaderkamer</v>
          </cell>
          <cell r="C369" t="str">
            <v>steen</v>
          </cell>
          <cell r="D369">
            <v>255</v>
          </cell>
          <cell r="E369">
            <v>425</v>
          </cell>
        </row>
        <row r="370">
          <cell r="A370" t="str">
            <v>ver260t</v>
          </cell>
          <cell r="B370" t="str">
            <v>Vergaderkamer</v>
          </cell>
          <cell r="C370" t="str">
            <v>tapijt</v>
          </cell>
          <cell r="D370">
            <v>255</v>
          </cell>
          <cell r="E370">
            <v>450</v>
          </cell>
        </row>
        <row r="371">
          <cell r="A371" t="str">
            <v>ver156l</v>
          </cell>
          <cell r="B371" t="str">
            <v>Vergaderkamer</v>
          </cell>
          <cell r="C371" t="str">
            <v>lino</v>
          </cell>
          <cell r="D371">
            <v>156</v>
          </cell>
          <cell r="E371">
            <v>391</v>
          </cell>
        </row>
        <row r="372">
          <cell r="A372" t="str">
            <v>ver156s</v>
          </cell>
          <cell r="B372" t="str">
            <v>Vergaderkamer</v>
          </cell>
          <cell r="C372" t="str">
            <v>steen</v>
          </cell>
          <cell r="D372">
            <v>156</v>
          </cell>
          <cell r="E372">
            <v>391</v>
          </cell>
        </row>
        <row r="373">
          <cell r="A373" t="str">
            <v>ver156t</v>
          </cell>
          <cell r="B373" t="str">
            <v>Vergaderkamer</v>
          </cell>
          <cell r="C373" t="str">
            <v>tapijt</v>
          </cell>
          <cell r="D373">
            <v>156</v>
          </cell>
          <cell r="E373">
            <v>414</v>
          </cell>
        </row>
        <row r="374">
          <cell r="A374" t="str">
            <v>ver104l</v>
          </cell>
          <cell r="B374" t="str">
            <v>Vergaderkamer</v>
          </cell>
          <cell r="C374" t="str">
            <v>lino</v>
          </cell>
          <cell r="D374">
            <v>104</v>
          </cell>
          <cell r="E374">
            <v>352.75</v>
          </cell>
        </row>
        <row r="375">
          <cell r="A375" t="str">
            <v>ver104s</v>
          </cell>
          <cell r="B375" t="str">
            <v>Vergaderkamer</v>
          </cell>
          <cell r="C375" t="str">
            <v>steen</v>
          </cell>
          <cell r="D375">
            <v>104</v>
          </cell>
          <cell r="E375">
            <v>352.75</v>
          </cell>
        </row>
        <row r="376">
          <cell r="A376" t="str">
            <v>ver104t</v>
          </cell>
          <cell r="B376" t="str">
            <v>Vergaderkamer</v>
          </cell>
          <cell r="C376" t="str">
            <v>tapijt</v>
          </cell>
          <cell r="D376">
            <v>104</v>
          </cell>
          <cell r="E376">
            <v>373.5</v>
          </cell>
        </row>
        <row r="377">
          <cell r="A377" t="str">
            <v>ver52l</v>
          </cell>
          <cell r="B377" t="str">
            <v>Vergaderkamer</v>
          </cell>
          <cell r="C377" t="str">
            <v>lino</v>
          </cell>
          <cell r="D377">
            <v>52</v>
          </cell>
          <cell r="E377">
            <v>276.25</v>
          </cell>
        </row>
        <row r="378">
          <cell r="A378" t="str">
            <v>ver52s</v>
          </cell>
          <cell r="B378" t="str">
            <v>Vergaderkamer</v>
          </cell>
          <cell r="C378" t="str">
            <v>steen</v>
          </cell>
          <cell r="D378">
            <v>52</v>
          </cell>
          <cell r="E378">
            <v>276.25</v>
          </cell>
        </row>
        <row r="379">
          <cell r="A379" t="str">
            <v>ver52t</v>
          </cell>
          <cell r="B379" t="str">
            <v>Vergaderkamer</v>
          </cell>
          <cell r="C379" t="str">
            <v>tapijt</v>
          </cell>
          <cell r="D379">
            <v>52</v>
          </cell>
          <cell r="E379">
            <v>292.5</v>
          </cell>
        </row>
        <row r="380">
          <cell r="A380" t="str">
            <v>wac260l</v>
          </cell>
          <cell r="B380" t="str">
            <v>Wachtruimte / lounge</v>
          </cell>
          <cell r="C380" t="str">
            <v>lino</v>
          </cell>
          <cell r="D380">
            <v>255</v>
          </cell>
          <cell r="E380">
            <v>310</v>
          </cell>
        </row>
        <row r="381">
          <cell r="A381" t="str">
            <v>wac260s</v>
          </cell>
          <cell r="B381" t="str">
            <v>Wachtruimte / lounge</v>
          </cell>
          <cell r="C381" t="str">
            <v>steen</v>
          </cell>
          <cell r="D381">
            <v>255</v>
          </cell>
          <cell r="E381">
            <v>310</v>
          </cell>
        </row>
        <row r="382">
          <cell r="A382" t="str">
            <v>wac260t</v>
          </cell>
          <cell r="B382" t="str">
            <v>Wachtruimte / lounge</v>
          </cell>
          <cell r="C382" t="str">
            <v>tapijt</v>
          </cell>
          <cell r="D382">
            <v>255</v>
          </cell>
          <cell r="E382">
            <v>345</v>
          </cell>
        </row>
        <row r="383">
          <cell r="A383" t="str">
            <v>wac156l</v>
          </cell>
          <cell r="B383" t="str">
            <v>Wachtruimte / lounge</v>
          </cell>
          <cell r="C383" t="str">
            <v>lino</v>
          </cell>
          <cell r="D383">
            <v>156</v>
          </cell>
          <cell r="E383">
            <v>285.2</v>
          </cell>
        </row>
        <row r="384">
          <cell r="A384" t="str">
            <v>wac156s</v>
          </cell>
          <cell r="B384" t="str">
            <v>Wachtruimte / lounge</v>
          </cell>
          <cell r="C384" t="str">
            <v>steen</v>
          </cell>
          <cell r="D384">
            <v>156</v>
          </cell>
          <cell r="E384">
            <v>285.2</v>
          </cell>
        </row>
        <row r="385">
          <cell r="A385" t="str">
            <v>wac156t</v>
          </cell>
          <cell r="B385" t="str">
            <v>Wachtruimte / lounge</v>
          </cell>
          <cell r="C385" t="str">
            <v>tapijt</v>
          </cell>
          <cell r="D385">
            <v>156</v>
          </cell>
          <cell r="E385">
            <v>317.40000000000003</v>
          </cell>
        </row>
        <row r="386">
          <cell r="A386" t="str">
            <v>wac104l</v>
          </cell>
          <cell r="B386" t="str">
            <v>Wachtruimte / lounge</v>
          </cell>
          <cell r="C386" t="str">
            <v>lino</v>
          </cell>
          <cell r="D386">
            <v>104</v>
          </cell>
          <cell r="E386">
            <v>257.3</v>
          </cell>
        </row>
        <row r="387">
          <cell r="A387" t="str">
            <v>wac104s</v>
          </cell>
          <cell r="B387" t="str">
            <v>Wachtruimte / lounge</v>
          </cell>
          <cell r="C387" t="str">
            <v>steen</v>
          </cell>
          <cell r="D387">
            <v>104</v>
          </cell>
          <cell r="E387">
            <v>257.3</v>
          </cell>
        </row>
        <row r="388">
          <cell r="A388" t="str">
            <v>wac104t</v>
          </cell>
          <cell r="B388" t="str">
            <v>Wachtruimte / lounge</v>
          </cell>
          <cell r="C388" t="str">
            <v>tapijt</v>
          </cell>
          <cell r="D388">
            <v>104</v>
          </cell>
          <cell r="E388">
            <v>286.34999999999997</v>
          </cell>
        </row>
        <row r="389">
          <cell r="A389" t="str">
            <v>wac52l</v>
          </cell>
          <cell r="B389" t="str">
            <v>Wachtruimte / lounge</v>
          </cell>
          <cell r="C389" t="str">
            <v>lino</v>
          </cell>
          <cell r="D389">
            <v>52</v>
          </cell>
          <cell r="E389">
            <v>201.5</v>
          </cell>
        </row>
        <row r="390">
          <cell r="A390" t="str">
            <v>wac52s</v>
          </cell>
          <cell r="B390" t="str">
            <v>Wachtruimte / lounge</v>
          </cell>
          <cell r="C390" t="str">
            <v>steen</v>
          </cell>
          <cell r="D390">
            <v>52</v>
          </cell>
          <cell r="E390">
            <v>201.5</v>
          </cell>
        </row>
        <row r="391">
          <cell r="A391" t="str">
            <v>wac52t</v>
          </cell>
          <cell r="B391" t="str">
            <v>Wachtruimte / lounge</v>
          </cell>
          <cell r="C391" t="str">
            <v>tapijt</v>
          </cell>
          <cell r="D391">
            <v>52</v>
          </cell>
          <cell r="E391">
            <v>224.25</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dimension ref="A1:M4"/>
  <sheetViews>
    <sheetView showGridLines="0" tabSelected="1" workbookViewId="0">
      <pane ySplit="4" topLeftCell="A5" activePane="bottomLeft" state="frozen"/>
      <selection pane="bottomLeft"/>
    </sheetView>
  </sheetViews>
  <sheetFormatPr defaultRowHeight="12.6"/>
  <cols>
    <col min="1" max="1" width="27.6640625" customWidth="1"/>
  </cols>
  <sheetData>
    <row r="1" spans="1:13" ht="18.600000000000001">
      <c r="A1" s="208" t="s">
        <v>0</v>
      </c>
      <c r="B1" s="39" t="str">
        <f>'2-Kosten per locatie'!B3</f>
        <v>Stadsschouwburg Utrecht</v>
      </c>
    </row>
    <row r="2" spans="1:13" ht="18.600000000000001">
      <c r="A2" s="208" t="s">
        <v>1</v>
      </c>
      <c r="B2" s="39" t="str">
        <f ca="1">MID(CELL("bestandsnaam",$B$11),SEARCH("]",CELL("bestandsnaam",$B$11),1)+1,256)</f>
        <v>1-Uitgangspunten</v>
      </c>
    </row>
    <row r="3" spans="1:13" ht="18.600000000000001">
      <c r="A3" s="208" t="s">
        <v>2</v>
      </c>
      <c r="B3" s="39" t="str">
        <f>'2-Kosten per locatie'!B5</f>
        <v>Utrecht</v>
      </c>
    </row>
    <row r="4" spans="1:13" ht="18.600000000000001">
      <c r="A4" s="208" t="s">
        <v>3</v>
      </c>
      <c r="B4" s="39" t="str">
        <f>'2-Kosten per locatie'!B6</f>
        <v>SSBU-EA-MK-DK-2024/TN479309</v>
      </c>
      <c r="G4" s="37"/>
      <c r="H4" s="37"/>
      <c r="I4" s="37"/>
      <c r="J4" s="37"/>
      <c r="K4" s="37"/>
      <c r="L4" s="37"/>
      <c r="M4" s="37"/>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DA45-7CF5-4DCE-8280-BFB80A24DE20}">
  <sheetPr>
    <pageSetUpPr fitToPage="1"/>
  </sheetPr>
  <dimension ref="A1:Z26"/>
  <sheetViews>
    <sheetView showGridLines="0" zoomScale="85" zoomScaleNormal="85" zoomScaleSheetLayoutView="50" zoomScalePageLayoutView="50" workbookViewId="0">
      <pane ySplit="12" topLeftCell="A13" activePane="bottomLeft" state="frozen"/>
      <selection activeCell="B1" sqref="B1"/>
      <selection pane="bottomLeft"/>
    </sheetView>
  </sheetViews>
  <sheetFormatPr defaultColWidth="13.6640625" defaultRowHeight="13.2"/>
  <cols>
    <col min="1" max="1" width="28.21875" style="185" customWidth="1"/>
    <col min="2" max="2" width="36.33203125" style="186" bestFit="1" customWidth="1"/>
    <col min="3" max="3" width="29.21875" style="186" customWidth="1"/>
    <col min="4" max="4" width="12.109375" style="185" customWidth="1"/>
    <col min="5" max="5" width="29.6640625" style="187" customWidth="1"/>
    <col min="6" max="6" width="16.109375" style="188" customWidth="1"/>
    <col min="7" max="7" width="13.6640625" style="187" customWidth="1"/>
    <col min="8" max="8" width="15.88671875" style="187" customWidth="1"/>
    <col min="9" max="247" width="13.6640625" style="28"/>
    <col min="248" max="248" width="22.109375" style="28" customWidth="1"/>
    <col min="249" max="255" width="13.6640625" style="28" customWidth="1"/>
    <col min="256" max="256" width="15.88671875" style="28" customWidth="1"/>
    <col min="257" max="257" width="16.5546875" style="28" bestFit="1" customWidth="1"/>
    <col min="258" max="258" width="13.6640625" style="28" customWidth="1"/>
    <col min="259" max="259" width="17.109375" style="28" bestFit="1" customWidth="1"/>
    <col min="260" max="260" width="4" style="28" customWidth="1"/>
    <col min="261" max="261" width="13.6640625" style="28" customWidth="1"/>
    <col min="262" max="503" width="13.6640625" style="28"/>
    <col min="504" max="504" width="22.109375" style="28" customWidth="1"/>
    <col min="505" max="511" width="13.6640625" style="28" customWidth="1"/>
    <col min="512" max="512" width="15.88671875" style="28" customWidth="1"/>
    <col min="513" max="513" width="16.5546875" style="28" bestFit="1" customWidth="1"/>
    <col min="514" max="514" width="13.6640625" style="28" customWidth="1"/>
    <col min="515" max="515" width="17.109375" style="28" bestFit="1" customWidth="1"/>
    <col min="516" max="516" width="4" style="28" customWidth="1"/>
    <col min="517" max="517" width="13.6640625" style="28" customWidth="1"/>
    <col min="518" max="759" width="13.6640625" style="28"/>
    <col min="760" max="760" width="22.109375" style="28" customWidth="1"/>
    <col min="761" max="767" width="13.6640625" style="28" customWidth="1"/>
    <col min="768" max="768" width="15.88671875" style="28" customWidth="1"/>
    <col min="769" max="769" width="16.5546875" style="28" bestFit="1" customWidth="1"/>
    <col min="770" max="770" width="13.6640625" style="28" customWidth="1"/>
    <col min="771" max="771" width="17.109375" style="28" bestFit="1" customWidth="1"/>
    <col min="772" max="772" width="4" style="28" customWidth="1"/>
    <col min="773" max="773" width="13.6640625" style="28" customWidth="1"/>
    <col min="774" max="1015" width="13.6640625" style="28"/>
    <col min="1016" max="1016" width="22.109375" style="28" customWidth="1"/>
    <col min="1017" max="1023" width="13.6640625" style="28" customWidth="1"/>
    <col min="1024" max="1024" width="15.88671875" style="28" customWidth="1"/>
    <col min="1025" max="1025" width="16.5546875" style="28" bestFit="1" customWidth="1"/>
    <col min="1026" max="1026" width="13.6640625" style="28" customWidth="1"/>
    <col min="1027" max="1027" width="17.109375" style="28" bestFit="1" customWidth="1"/>
    <col min="1028" max="1028" width="4" style="28" customWidth="1"/>
    <col min="1029" max="1029" width="13.6640625" style="28" customWidth="1"/>
    <col min="1030" max="1271" width="13.6640625" style="28"/>
    <col min="1272" max="1272" width="22.109375" style="28" customWidth="1"/>
    <col min="1273" max="1279" width="13.6640625" style="28" customWidth="1"/>
    <col min="1280" max="1280" width="15.88671875" style="28" customWidth="1"/>
    <col min="1281" max="1281" width="16.5546875" style="28" bestFit="1" customWidth="1"/>
    <col min="1282" max="1282" width="13.6640625" style="28" customWidth="1"/>
    <col min="1283" max="1283" width="17.109375" style="28" bestFit="1" customWidth="1"/>
    <col min="1284" max="1284" width="4" style="28" customWidth="1"/>
    <col min="1285" max="1285" width="13.6640625" style="28" customWidth="1"/>
    <col min="1286" max="1527" width="13.6640625" style="28"/>
    <col min="1528" max="1528" width="22.109375" style="28" customWidth="1"/>
    <col min="1529" max="1535" width="13.6640625" style="28" customWidth="1"/>
    <col min="1536" max="1536" width="15.88671875" style="28" customWidth="1"/>
    <col min="1537" max="1537" width="16.5546875" style="28" bestFit="1" customWidth="1"/>
    <col min="1538" max="1538" width="13.6640625" style="28" customWidth="1"/>
    <col min="1539" max="1539" width="17.109375" style="28" bestFit="1" customWidth="1"/>
    <col min="1540" max="1540" width="4" style="28" customWidth="1"/>
    <col min="1541" max="1541" width="13.6640625" style="28" customWidth="1"/>
    <col min="1542" max="1783" width="13.6640625" style="28"/>
    <col min="1784" max="1784" width="22.109375" style="28" customWidth="1"/>
    <col min="1785" max="1791" width="13.6640625" style="28" customWidth="1"/>
    <col min="1792" max="1792" width="15.88671875" style="28" customWidth="1"/>
    <col min="1793" max="1793" width="16.5546875" style="28" bestFit="1" customWidth="1"/>
    <col min="1794" max="1794" width="13.6640625" style="28" customWidth="1"/>
    <col min="1795" max="1795" width="17.109375" style="28" bestFit="1" customWidth="1"/>
    <col min="1796" max="1796" width="4" style="28" customWidth="1"/>
    <col min="1797" max="1797" width="13.6640625" style="28" customWidth="1"/>
    <col min="1798" max="2039" width="13.6640625" style="28"/>
    <col min="2040" max="2040" width="22.109375" style="28" customWidth="1"/>
    <col min="2041" max="2047" width="13.6640625" style="28" customWidth="1"/>
    <col min="2048" max="2048" width="15.88671875" style="28" customWidth="1"/>
    <col min="2049" max="2049" width="16.5546875" style="28" bestFit="1" customWidth="1"/>
    <col min="2050" max="2050" width="13.6640625" style="28" customWidth="1"/>
    <col min="2051" max="2051" width="17.109375" style="28" bestFit="1" customWidth="1"/>
    <col min="2052" max="2052" width="4" style="28" customWidth="1"/>
    <col min="2053" max="2053" width="13.6640625" style="28" customWidth="1"/>
    <col min="2054" max="2295" width="13.6640625" style="28"/>
    <col min="2296" max="2296" width="22.109375" style="28" customWidth="1"/>
    <col min="2297" max="2303" width="13.6640625" style="28" customWidth="1"/>
    <col min="2304" max="2304" width="15.88671875" style="28" customWidth="1"/>
    <col min="2305" max="2305" width="16.5546875" style="28" bestFit="1" customWidth="1"/>
    <col min="2306" max="2306" width="13.6640625" style="28" customWidth="1"/>
    <col min="2307" max="2307" width="17.109375" style="28" bestFit="1" customWidth="1"/>
    <col min="2308" max="2308" width="4" style="28" customWidth="1"/>
    <col min="2309" max="2309" width="13.6640625" style="28" customWidth="1"/>
    <col min="2310" max="2551" width="13.6640625" style="28"/>
    <col min="2552" max="2552" width="22.109375" style="28" customWidth="1"/>
    <col min="2553" max="2559" width="13.6640625" style="28" customWidth="1"/>
    <col min="2560" max="2560" width="15.88671875" style="28" customWidth="1"/>
    <col min="2561" max="2561" width="16.5546875" style="28" bestFit="1" customWidth="1"/>
    <col min="2562" max="2562" width="13.6640625" style="28" customWidth="1"/>
    <col min="2563" max="2563" width="17.109375" style="28" bestFit="1" customWidth="1"/>
    <col min="2564" max="2564" width="4" style="28" customWidth="1"/>
    <col min="2565" max="2565" width="13.6640625" style="28" customWidth="1"/>
    <col min="2566" max="2807" width="13.6640625" style="28"/>
    <col min="2808" max="2808" width="22.109375" style="28" customWidth="1"/>
    <col min="2809" max="2815" width="13.6640625" style="28" customWidth="1"/>
    <col min="2816" max="2816" width="15.88671875" style="28" customWidth="1"/>
    <col min="2817" max="2817" width="16.5546875" style="28" bestFit="1" customWidth="1"/>
    <col min="2818" max="2818" width="13.6640625" style="28" customWidth="1"/>
    <col min="2819" max="2819" width="17.109375" style="28" bestFit="1" customWidth="1"/>
    <col min="2820" max="2820" width="4" style="28" customWidth="1"/>
    <col min="2821" max="2821" width="13.6640625" style="28" customWidth="1"/>
    <col min="2822" max="3063" width="13.6640625" style="28"/>
    <col min="3064" max="3064" width="22.109375" style="28" customWidth="1"/>
    <col min="3065" max="3071" width="13.6640625" style="28" customWidth="1"/>
    <col min="3072" max="3072" width="15.88671875" style="28" customWidth="1"/>
    <col min="3073" max="3073" width="16.5546875" style="28" bestFit="1" customWidth="1"/>
    <col min="3074" max="3074" width="13.6640625" style="28" customWidth="1"/>
    <col min="3075" max="3075" width="17.109375" style="28" bestFit="1" customWidth="1"/>
    <col min="3076" max="3076" width="4" style="28" customWidth="1"/>
    <col min="3077" max="3077" width="13.6640625" style="28" customWidth="1"/>
    <col min="3078" max="3319" width="13.6640625" style="28"/>
    <col min="3320" max="3320" width="22.109375" style="28" customWidth="1"/>
    <col min="3321" max="3327" width="13.6640625" style="28" customWidth="1"/>
    <col min="3328" max="3328" width="15.88671875" style="28" customWidth="1"/>
    <col min="3329" max="3329" width="16.5546875" style="28" bestFit="1" customWidth="1"/>
    <col min="3330" max="3330" width="13.6640625" style="28" customWidth="1"/>
    <col min="3331" max="3331" width="17.109375" style="28" bestFit="1" customWidth="1"/>
    <col min="3332" max="3332" width="4" style="28" customWidth="1"/>
    <col min="3333" max="3333" width="13.6640625" style="28" customWidth="1"/>
    <col min="3334" max="3575" width="13.6640625" style="28"/>
    <col min="3576" max="3576" width="22.109375" style="28" customWidth="1"/>
    <col min="3577" max="3583" width="13.6640625" style="28" customWidth="1"/>
    <col min="3584" max="3584" width="15.88671875" style="28" customWidth="1"/>
    <col min="3585" max="3585" width="16.5546875" style="28" bestFit="1" customWidth="1"/>
    <col min="3586" max="3586" width="13.6640625" style="28" customWidth="1"/>
    <col min="3587" max="3587" width="17.109375" style="28" bestFit="1" customWidth="1"/>
    <col min="3588" max="3588" width="4" style="28" customWidth="1"/>
    <col min="3589" max="3589" width="13.6640625" style="28" customWidth="1"/>
    <col min="3590" max="3831" width="13.6640625" style="28"/>
    <col min="3832" max="3832" width="22.109375" style="28" customWidth="1"/>
    <col min="3833" max="3839" width="13.6640625" style="28" customWidth="1"/>
    <col min="3840" max="3840" width="15.88671875" style="28" customWidth="1"/>
    <col min="3841" max="3841" width="16.5546875" style="28" bestFit="1" customWidth="1"/>
    <col min="3842" max="3842" width="13.6640625" style="28" customWidth="1"/>
    <col min="3843" max="3843" width="17.109375" style="28" bestFit="1" customWidth="1"/>
    <col min="3844" max="3844" width="4" style="28" customWidth="1"/>
    <col min="3845" max="3845" width="13.6640625" style="28" customWidth="1"/>
    <col min="3846" max="4087" width="13.6640625" style="28"/>
    <col min="4088" max="4088" width="22.109375" style="28" customWidth="1"/>
    <col min="4089" max="4095" width="13.6640625" style="28" customWidth="1"/>
    <col min="4096" max="4096" width="15.88671875" style="28" customWidth="1"/>
    <col min="4097" max="4097" width="16.5546875" style="28" bestFit="1" customWidth="1"/>
    <col min="4098" max="4098" width="13.6640625" style="28" customWidth="1"/>
    <col min="4099" max="4099" width="17.109375" style="28" bestFit="1" customWidth="1"/>
    <col min="4100" max="4100" width="4" style="28" customWidth="1"/>
    <col min="4101" max="4101" width="13.6640625" style="28" customWidth="1"/>
    <col min="4102" max="4343" width="13.6640625" style="28"/>
    <col min="4344" max="4344" width="22.109375" style="28" customWidth="1"/>
    <col min="4345" max="4351" width="13.6640625" style="28" customWidth="1"/>
    <col min="4352" max="4352" width="15.88671875" style="28" customWidth="1"/>
    <col min="4353" max="4353" width="16.5546875" style="28" bestFit="1" customWidth="1"/>
    <col min="4354" max="4354" width="13.6640625" style="28" customWidth="1"/>
    <col min="4355" max="4355" width="17.109375" style="28" bestFit="1" customWidth="1"/>
    <col min="4356" max="4356" width="4" style="28" customWidth="1"/>
    <col min="4357" max="4357" width="13.6640625" style="28" customWidth="1"/>
    <col min="4358" max="4599" width="13.6640625" style="28"/>
    <col min="4600" max="4600" width="22.109375" style="28" customWidth="1"/>
    <col min="4601" max="4607" width="13.6640625" style="28" customWidth="1"/>
    <col min="4608" max="4608" width="15.88671875" style="28" customWidth="1"/>
    <col min="4609" max="4609" width="16.5546875" style="28" bestFit="1" customWidth="1"/>
    <col min="4610" max="4610" width="13.6640625" style="28" customWidth="1"/>
    <col min="4611" max="4611" width="17.109375" style="28" bestFit="1" customWidth="1"/>
    <col min="4612" max="4612" width="4" style="28" customWidth="1"/>
    <col min="4613" max="4613" width="13.6640625" style="28" customWidth="1"/>
    <col min="4614" max="4855" width="13.6640625" style="28"/>
    <col min="4856" max="4856" width="22.109375" style="28" customWidth="1"/>
    <col min="4857" max="4863" width="13.6640625" style="28" customWidth="1"/>
    <col min="4864" max="4864" width="15.88671875" style="28" customWidth="1"/>
    <col min="4865" max="4865" width="16.5546875" style="28" bestFit="1" customWidth="1"/>
    <col min="4866" max="4866" width="13.6640625" style="28" customWidth="1"/>
    <col min="4867" max="4867" width="17.109375" style="28" bestFit="1" customWidth="1"/>
    <col min="4868" max="4868" width="4" style="28" customWidth="1"/>
    <col min="4869" max="4869" width="13.6640625" style="28" customWidth="1"/>
    <col min="4870" max="5111" width="13.6640625" style="28"/>
    <col min="5112" max="5112" width="22.109375" style="28" customWidth="1"/>
    <col min="5113" max="5119" width="13.6640625" style="28" customWidth="1"/>
    <col min="5120" max="5120" width="15.88671875" style="28" customWidth="1"/>
    <col min="5121" max="5121" width="16.5546875" style="28" bestFit="1" customWidth="1"/>
    <col min="5122" max="5122" width="13.6640625" style="28" customWidth="1"/>
    <col min="5123" max="5123" width="17.109375" style="28" bestFit="1" customWidth="1"/>
    <col min="5124" max="5124" width="4" style="28" customWidth="1"/>
    <col min="5125" max="5125" width="13.6640625" style="28" customWidth="1"/>
    <col min="5126" max="5367" width="13.6640625" style="28"/>
    <col min="5368" max="5368" width="22.109375" style="28" customWidth="1"/>
    <col min="5369" max="5375" width="13.6640625" style="28" customWidth="1"/>
    <col min="5376" max="5376" width="15.88671875" style="28" customWidth="1"/>
    <col min="5377" max="5377" width="16.5546875" style="28" bestFit="1" customWidth="1"/>
    <col min="5378" max="5378" width="13.6640625" style="28" customWidth="1"/>
    <col min="5379" max="5379" width="17.109375" style="28" bestFit="1" customWidth="1"/>
    <col min="5380" max="5380" width="4" style="28" customWidth="1"/>
    <col min="5381" max="5381" width="13.6640625" style="28" customWidth="1"/>
    <col min="5382" max="5623" width="13.6640625" style="28"/>
    <col min="5624" max="5624" width="22.109375" style="28" customWidth="1"/>
    <col min="5625" max="5631" width="13.6640625" style="28" customWidth="1"/>
    <col min="5632" max="5632" width="15.88671875" style="28" customWidth="1"/>
    <col min="5633" max="5633" width="16.5546875" style="28" bestFit="1" customWidth="1"/>
    <col min="5634" max="5634" width="13.6640625" style="28" customWidth="1"/>
    <col min="5635" max="5635" width="17.109375" style="28" bestFit="1" customWidth="1"/>
    <col min="5636" max="5636" width="4" style="28" customWidth="1"/>
    <col min="5637" max="5637" width="13.6640625" style="28" customWidth="1"/>
    <col min="5638" max="5879" width="13.6640625" style="28"/>
    <col min="5880" max="5880" width="22.109375" style="28" customWidth="1"/>
    <col min="5881" max="5887" width="13.6640625" style="28" customWidth="1"/>
    <col min="5888" max="5888" width="15.88671875" style="28" customWidth="1"/>
    <col min="5889" max="5889" width="16.5546875" style="28" bestFit="1" customWidth="1"/>
    <col min="5890" max="5890" width="13.6640625" style="28" customWidth="1"/>
    <col min="5891" max="5891" width="17.109375" style="28" bestFit="1" customWidth="1"/>
    <col min="5892" max="5892" width="4" style="28" customWidth="1"/>
    <col min="5893" max="5893" width="13.6640625" style="28" customWidth="1"/>
    <col min="5894" max="6135" width="13.6640625" style="28"/>
    <col min="6136" max="6136" width="22.109375" style="28" customWidth="1"/>
    <col min="6137" max="6143" width="13.6640625" style="28" customWidth="1"/>
    <col min="6144" max="6144" width="15.88671875" style="28" customWidth="1"/>
    <col min="6145" max="6145" width="16.5546875" style="28" bestFit="1" customWidth="1"/>
    <col min="6146" max="6146" width="13.6640625" style="28" customWidth="1"/>
    <col min="6147" max="6147" width="17.109375" style="28" bestFit="1" customWidth="1"/>
    <col min="6148" max="6148" width="4" style="28" customWidth="1"/>
    <col min="6149" max="6149" width="13.6640625" style="28" customWidth="1"/>
    <col min="6150" max="6391" width="13.6640625" style="28"/>
    <col min="6392" max="6392" width="22.109375" style="28" customWidth="1"/>
    <col min="6393" max="6399" width="13.6640625" style="28" customWidth="1"/>
    <col min="6400" max="6400" width="15.88671875" style="28" customWidth="1"/>
    <col min="6401" max="6401" width="16.5546875" style="28" bestFit="1" customWidth="1"/>
    <col min="6402" max="6402" width="13.6640625" style="28" customWidth="1"/>
    <col min="6403" max="6403" width="17.109375" style="28" bestFit="1" customWidth="1"/>
    <col min="6404" max="6404" width="4" style="28" customWidth="1"/>
    <col min="6405" max="6405" width="13.6640625" style="28" customWidth="1"/>
    <col min="6406" max="6647" width="13.6640625" style="28"/>
    <col min="6648" max="6648" width="22.109375" style="28" customWidth="1"/>
    <col min="6649" max="6655" width="13.6640625" style="28" customWidth="1"/>
    <col min="6656" max="6656" width="15.88671875" style="28" customWidth="1"/>
    <col min="6657" max="6657" width="16.5546875" style="28" bestFit="1" customWidth="1"/>
    <col min="6658" max="6658" width="13.6640625" style="28" customWidth="1"/>
    <col min="6659" max="6659" width="17.109375" style="28" bestFit="1" customWidth="1"/>
    <col min="6660" max="6660" width="4" style="28" customWidth="1"/>
    <col min="6661" max="6661" width="13.6640625" style="28" customWidth="1"/>
    <col min="6662" max="6903" width="13.6640625" style="28"/>
    <col min="6904" max="6904" width="22.109375" style="28" customWidth="1"/>
    <col min="6905" max="6911" width="13.6640625" style="28" customWidth="1"/>
    <col min="6912" max="6912" width="15.88671875" style="28" customWidth="1"/>
    <col min="6913" max="6913" width="16.5546875" style="28" bestFit="1" customWidth="1"/>
    <col min="6914" max="6914" width="13.6640625" style="28" customWidth="1"/>
    <col min="6915" max="6915" width="17.109375" style="28" bestFit="1" customWidth="1"/>
    <col min="6916" max="6916" width="4" style="28" customWidth="1"/>
    <col min="6917" max="6917" width="13.6640625" style="28" customWidth="1"/>
    <col min="6918" max="7159" width="13.6640625" style="28"/>
    <col min="7160" max="7160" width="22.109375" style="28" customWidth="1"/>
    <col min="7161" max="7167" width="13.6640625" style="28" customWidth="1"/>
    <col min="7168" max="7168" width="15.88671875" style="28" customWidth="1"/>
    <col min="7169" max="7169" width="16.5546875" style="28" bestFit="1" customWidth="1"/>
    <col min="7170" max="7170" width="13.6640625" style="28" customWidth="1"/>
    <col min="7171" max="7171" width="17.109375" style="28" bestFit="1" customWidth="1"/>
    <col min="7172" max="7172" width="4" style="28" customWidth="1"/>
    <col min="7173" max="7173" width="13.6640625" style="28" customWidth="1"/>
    <col min="7174" max="7415" width="13.6640625" style="28"/>
    <col min="7416" max="7416" width="22.109375" style="28" customWidth="1"/>
    <col min="7417" max="7423" width="13.6640625" style="28" customWidth="1"/>
    <col min="7424" max="7424" width="15.88671875" style="28" customWidth="1"/>
    <col min="7425" max="7425" width="16.5546875" style="28" bestFit="1" customWidth="1"/>
    <col min="7426" max="7426" width="13.6640625" style="28" customWidth="1"/>
    <col min="7427" max="7427" width="17.109375" style="28" bestFit="1" customWidth="1"/>
    <col min="7428" max="7428" width="4" style="28" customWidth="1"/>
    <col min="7429" max="7429" width="13.6640625" style="28" customWidth="1"/>
    <col min="7430" max="7671" width="13.6640625" style="28"/>
    <col min="7672" max="7672" width="22.109375" style="28" customWidth="1"/>
    <col min="7673" max="7679" width="13.6640625" style="28" customWidth="1"/>
    <col min="7680" max="7680" width="15.88671875" style="28" customWidth="1"/>
    <col min="7681" max="7681" width="16.5546875" style="28" bestFit="1" customWidth="1"/>
    <col min="7682" max="7682" width="13.6640625" style="28" customWidth="1"/>
    <col min="7683" max="7683" width="17.109375" style="28" bestFit="1" customWidth="1"/>
    <col min="7684" max="7684" width="4" style="28" customWidth="1"/>
    <col min="7685" max="7685" width="13.6640625" style="28" customWidth="1"/>
    <col min="7686" max="7927" width="13.6640625" style="28"/>
    <col min="7928" max="7928" width="22.109375" style="28" customWidth="1"/>
    <col min="7929" max="7935" width="13.6640625" style="28" customWidth="1"/>
    <col min="7936" max="7936" width="15.88671875" style="28" customWidth="1"/>
    <col min="7937" max="7937" width="16.5546875" style="28" bestFit="1" customWidth="1"/>
    <col min="7938" max="7938" width="13.6640625" style="28" customWidth="1"/>
    <col min="7939" max="7939" width="17.109375" style="28" bestFit="1" customWidth="1"/>
    <col min="7940" max="7940" width="4" style="28" customWidth="1"/>
    <col min="7941" max="7941" width="13.6640625" style="28" customWidth="1"/>
    <col min="7942" max="8183" width="13.6640625" style="28"/>
    <col min="8184" max="8184" width="22.109375" style="28" customWidth="1"/>
    <col min="8185" max="8191" width="13.6640625" style="28" customWidth="1"/>
    <col min="8192" max="8192" width="15.88671875" style="28" customWidth="1"/>
    <col min="8193" max="8193" width="16.5546875" style="28" bestFit="1" customWidth="1"/>
    <col min="8194" max="8194" width="13.6640625" style="28" customWidth="1"/>
    <col min="8195" max="8195" width="17.109375" style="28" bestFit="1" customWidth="1"/>
    <col min="8196" max="8196" width="4" style="28" customWidth="1"/>
    <col min="8197" max="8197" width="13.6640625" style="28" customWidth="1"/>
    <col min="8198" max="8439" width="13.6640625" style="28"/>
    <col min="8440" max="8440" width="22.109375" style="28" customWidth="1"/>
    <col min="8441" max="8447" width="13.6640625" style="28" customWidth="1"/>
    <col min="8448" max="8448" width="15.88671875" style="28" customWidth="1"/>
    <col min="8449" max="8449" width="16.5546875" style="28" bestFit="1" customWidth="1"/>
    <col min="8450" max="8450" width="13.6640625" style="28" customWidth="1"/>
    <col min="8451" max="8451" width="17.109375" style="28" bestFit="1" customWidth="1"/>
    <col min="8452" max="8452" width="4" style="28" customWidth="1"/>
    <col min="8453" max="8453" width="13.6640625" style="28" customWidth="1"/>
    <col min="8454" max="8695" width="13.6640625" style="28"/>
    <col min="8696" max="8696" width="22.109375" style="28" customWidth="1"/>
    <col min="8697" max="8703" width="13.6640625" style="28" customWidth="1"/>
    <col min="8704" max="8704" width="15.88671875" style="28" customWidth="1"/>
    <col min="8705" max="8705" width="16.5546875" style="28" bestFit="1" customWidth="1"/>
    <col min="8706" max="8706" width="13.6640625" style="28" customWidth="1"/>
    <col min="8707" max="8707" width="17.109375" style="28" bestFit="1" customWidth="1"/>
    <col min="8708" max="8708" width="4" style="28" customWidth="1"/>
    <col min="8709" max="8709" width="13.6640625" style="28" customWidth="1"/>
    <col min="8710" max="8951" width="13.6640625" style="28"/>
    <col min="8952" max="8952" width="22.109375" style="28" customWidth="1"/>
    <col min="8953" max="8959" width="13.6640625" style="28" customWidth="1"/>
    <col min="8960" max="8960" width="15.88671875" style="28" customWidth="1"/>
    <col min="8961" max="8961" width="16.5546875" style="28" bestFit="1" customWidth="1"/>
    <col min="8962" max="8962" width="13.6640625" style="28" customWidth="1"/>
    <col min="8963" max="8963" width="17.109375" style="28" bestFit="1" customWidth="1"/>
    <col min="8964" max="8964" width="4" style="28" customWidth="1"/>
    <col min="8965" max="8965" width="13.6640625" style="28" customWidth="1"/>
    <col min="8966" max="9207" width="13.6640625" style="28"/>
    <col min="9208" max="9208" width="22.109375" style="28" customWidth="1"/>
    <col min="9209" max="9215" width="13.6640625" style="28" customWidth="1"/>
    <col min="9216" max="9216" width="15.88671875" style="28" customWidth="1"/>
    <col min="9217" max="9217" width="16.5546875" style="28" bestFit="1" customWidth="1"/>
    <col min="9218" max="9218" width="13.6640625" style="28" customWidth="1"/>
    <col min="9219" max="9219" width="17.109375" style="28" bestFit="1" customWidth="1"/>
    <col min="9220" max="9220" width="4" style="28" customWidth="1"/>
    <col min="9221" max="9221" width="13.6640625" style="28" customWidth="1"/>
    <col min="9222" max="9463" width="13.6640625" style="28"/>
    <col min="9464" max="9464" width="22.109375" style="28" customWidth="1"/>
    <col min="9465" max="9471" width="13.6640625" style="28" customWidth="1"/>
    <col min="9472" max="9472" width="15.88671875" style="28" customWidth="1"/>
    <col min="9473" max="9473" width="16.5546875" style="28" bestFit="1" customWidth="1"/>
    <col min="9474" max="9474" width="13.6640625" style="28" customWidth="1"/>
    <col min="9475" max="9475" width="17.109375" style="28" bestFit="1" customWidth="1"/>
    <col min="9476" max="9476" width="4" style="28" customWidth="1"/>
    <col min="9477" max="9477" width="13.6640625" style="28" customWidth="1"/>
    <col min="9478" max="9719" width="13.6640625" style="28"/>
    <col min="9720" max="9720" width="22.109375" style="28" customWidth="1"/>
    <col min="9721" max="9727" width="13.6640625" style="28" customWidth="1"/>
    <col min="9728" max="9728" width="15.88671875" style="28" customWidth="1"/>
    <col min="9729" max="9729" width="16.5546875" style="28" bestFit="1" customWidth="1"/>
    <col min="9730" max="9730" width="13.6640625" style="28" customWidth="1"/>
    <col min="9731" max="9731" width="17.109375" style="28" bestFit="1" customWidth="1"/>
    <col min="9732" max="9732" width="4" style="28" customWidth="1"/>
    <col min="9733" max="9733" width="13.6640625" style="28" customWidth="1"/>
    <col min="9734" max="9975" width="13.6640625" style="28"/>
    <col min="9976" max="9976" width="22.109375" style="28" customWidth="1"/>
    <col min="9977" max="9983" width="13.6640625" style="28" customWidth="1"/>
    <col min="9984" max="9984" width="15.88671875" style="28" customWidth="1"/>
    <col min="9985" max="9985" width="16.5546875" style="28" bestFit="1" customWidth="1"/>
    <col min="9986" max="9986" width="13.6640625" style="28" customWidth="1"/>
    <col min="9987" max="9987" width="17.109375" style="28" bestFit="1" customWidth="1"/>
    <col min="9988" max="9988" width="4" style="28" customWidth="1"/>
    <col min="9989" max="9989" width="13.6640625" style="28" customWidth="1"/>
    <col min="9990" max="10231" width="13.6640625" style="28"/>
    <col min="10232" max="10232" width="22.109375" style="28" customWidth="1"/>
    <col min="10233" max="10239" width="13.6640625" style="28" customWidth="1"/>
    <col min="10240" max="10240" width="15.88671875" style="28" customWidth="1"/>
    <col min="10241" max="10241" width="16.5546875" style="28" bestFit="1" customWidth="1"/>
    <col min="10242" max="10242" width="13.6640625" style="28" customWidth="1"/>
    <col min="10243" max="10243" width="17.109375" style="28" bestFit="1" customWidth="1"/>
    <col min="10244" max="10244" width="4" style="28" customWidth="1"/>
    <col min="10245" max="10245" width="13.6640625" style="28" customWidth="1"/>
    <col min="10246" max="10487" width="13.6640625" style="28"/>
    <col min="10488" max="10488" width="22.109375" style="28" customWidth="1"/>
    <col min="10489" max="10495" width="13.6640625" style="28" customWidth="1"/>
    <col min="10496" max="10496" width="15.88671875" style="28" customWidth="1"/>
    <col min="10497" max="10497" width="16.5546875" style="28" bestFit="1" customWidth="1"/>
    <col min="10498" max="10498" width="13.6640625" style="28" customWidth="1"/>
    <col min="10499" max="10499" width="17.109375" style="28" bestFit="1" customWidth="1"/>
    <col min="10500" max="10500" width="4" style="28" customWidth="1"/>
    <col min="10501" max="10501" width="13.6640625" style="28" customWidth="1"/>
    <col min="10502" max="10743" width="13.6640625" style="28"/>
    <col min="10744" max="10744" width="22.109375" style="28" customWidth="1"/>
    <col min="10745" max="10751" width="13.6640625" style="28" customWidth="1"/>
    <col min="10752" max="10752" width="15.88671875" style="28" customWidth="1"/>
    <col min="10753" max="10753" width="16.5546875" style="28" bestFit="1" customWidth="1"/>
    <col min="10754" max="10754" width="13.6640625" style="28" customWidth="1"/>
    <col min="10755" max="10755" width="17.109375" style="28" bestFit="1" customWidth="1"/>
    <col min="10756" max="10756" width="4" style="28" customWidth="1"/>
    <col min="10757" max="10757" width="13.6640625" style="28" customWidth="1"/>
    <col min="10758" max="10999" width="13.6640625" style="28"/>
    <col min="11000" max="11000" width="22.109375" style="28" customWidth="1"/>
    <col min="11001" max="11007" width="13.6640625" style="28" customWidth="1"/>
    <col min="11008" max="11008" width="15.88671875" style="28" customWidth="1"/>
    <col min="11009" max="11009" width="16.5546875" style="28" bestFit="1" customWidth="1"/>
    <col min="11010" max="11010" width="13.6640625" style="28" customWidth="1"/>
    <col min="11011" max="11011" width="17.109375" style="28" bestFit="1" customWidth="1"/>
    <col min="11012" max="11012" width="4" style="28" customWidth="1"/>
    <col min="11013" max="11013" width="13.6640625" style="28" customWidth="1"/>
    <col min="11014" max="11255" width="13.6640625" style="28"/>
    <col min="11256" max="11256" width="22.109375" style="28" customWidth="1"/>
    <col min="11257" max="11263" width="13.6640625" style="28" customWidth="1"/>
    <col min="11264" max="11264" width="15.88671875" style="28" customWidth="1"/>
    <col min="11265" max="11265" width="16.5546875" style="28" bestFit="1" customWidth="1"/>
    <col min="11266" max="11266" width="13.6640625" style="28" customWidth="1"/>
    <col min="11267" max="11267" width="17.109375" style="28" bestFit="1" customWidth="1"/>
    <col min="11268" max="11268" width="4" style="28" customWidth="1"/>
    <col min="11269" max="11269" width="13.6640625" style="28" customWidth="1"/>
    <col min="11270" max="11511" width="13.6640625" style="28"/>
    <col min="11512" max="11512" width="22.109375" style="28" customWidth="1"/>
    <col min="11513" max="11519" width="13.6640625" style="28" customWidth="1"/>
    <col min="11520" max="11520" width="15.88671875" style="28" customWidth="1"/>
    <col min="11521" max="11521" width="16.5546875" style="28" bestFit="1" customWidth="1"/>
    <col min="11522" max="11522" width="13.6640625" style="28" customWidth="1"/>
    <col min="11523" max="11523" width="17.109375" style="28" bestFit="1" customWidth="1"/>
    <col min="11524" max="11524" width="4" style="28" customWidth="1"/>
    <col min="11525" max="11525" width="13.6640625" style="28" customWidth="1"/>
    <col min="11526" max="11767" width="13.6640625" style="28"/>
    <col min="11768" max="11768" width="22.109375" style="28" customWidth="1"/>
    <col min="11769" max="11775" width="13.6640625" style="28" customWidth="1"/>
    <col min="11776" max="11776" width="15.88671875" style="28" customWidth="1"/>
    <col min="11777" max="11777" width="16.5546875" style="28" bestFit="1" customWidth="1"/>
    <col min="11778" max="11778" width="13.6640625" style="28" customWidth="1"/>
    <col min="11779" max="11779" width="17.109375" style="28" bestFit="1" customWidth="1"/>
    <col min="11780" max="11780" width="4" style="28" customWidth="1"/>
    <col min="11781" max="11781" width="13.6640625" style="28" customWidth="1"/>
    <col min="11782" max="12023" width="13.6640625" style="28"/>
    <col min="12024" max="12024" width="22.109375" style="28" customWidth="1"/>
    <col min="12025" max="12031" width="13.6640625" style="28" customWidth="1"/>
    <col min="12032" max="12032" width="15.88671875" style="28" customWidth="1"/>
    <col min="12033" max="12033" width="16.5546875" style="28" bestFit="1" customWidth="1"/>
    <col min="12034" max="12034" width="13.6640625" style="28" customWidth="1"/>
    <col min="12035" max="12035" width="17.109375" style="28" bestFit="1" customWidth="1"/>
    <col min="12036" max="12036" width="4" style="28" customWidth="1"/>
    <col min="12037" max="12037" width="13.6640625" style="28" customWidth="1"/>
    <col min="12038" max="12279" width="13.6640625" style="28"/>
    <col min="12280" max="12280" width="22.109375" style="28" customWidth="1"/>
    <col min="12281" max="12287" width="13.6640625" style="28" customWidth="1"/>
    <col min="12288" max="12288" width="15.88671875" style="28" customWidth="1"/>
    <col min="12289" max="12289" width="16.5546875" style="28" bestFit="1" customWidth="1"/>
    <col min="12290" max="12290" width="13.6640625" style="28" customWidth="1"/>
    <col min="12291" max="12291" width="17.109375" style="28" bestFit="1" customWidth="1"/>
    <col min="12292" max="12292" width="4" style="28" customWidth="1"/>
    <col min="12293" max="12293" width="13.6640625" style="28" customWidth="1"/>
    <col min="12294" max="12535" width="13.6640625" style="28"/>
    <col min="12536" max="12536" width="22.109375" style="28" customWidth="1"/>
    <col min="12537" max="12543" width="13.6640625" style="28" customWidth="1"/>
    <col min="12544" max="12544" width="15.88671875" style="28" customWidth="1"/>
    <col min="12545" max="12545" width="16.5546875" style="28" bestFit="1" customWidth="1"/>
    <col min="12546" max="12546" width="13.6640625" style="28" customWidth="1"/>
    <col min="12547" max="12547" width="17.109375" style="28" bestFit="1" customWidth="1"/>
    <col min="12548" max="12548" width="4" style="28" customWidth="1"/>
    <col min="12549" max="12549" width="13.6640625" style="28" customWidth="1"/>
    <col min="12550" max="12791" width="13.6640625" style="28"/>
    <col min="12792" max="12792" width="22.109375" style="28" customWidth="1"/>
    <col min="12793" max="12799" width="13.6640625" style="28" customWidth="1"/>
    <col min="12800" max="12800" width="15.88671875" style="28" customWidth="1"/>
    <col min="12801" max="12801" width="16.5546875" style="28" bestFit="1" customWidth="1"/>
    <col min="12802" max="12802" width="13.6640625" style="28" customWidth="1"/>
    <col min="12803" max="12803" width="17.109375" style="28" bestFit="1" customWidth="1"/>
    <col min="12804" max="12804" width="4" style="28" customWidth="1"/>
    <col min="12805" max="12805" width="13.6640625" style="28" customWidth="1"/>
    <col min="12806" max="13047" width="13.6640625" style="28"/>
    <col min="13048" max="13048" width="22.109375" style="28" customWidth="1"/>
    <col min="13049" max="13055" width="13.6640625" style="28" customWidth="1"/>
    <col min="13056" max="13056" width="15.88671875" style="28" customWidth="1"/>
    <col min="13057" max="13057" width="16.5546875" style="28" bestFit="1" customWidth="1"/>
    <col min="13058" max="13058" width="13.6640625" style="28" customWidth="1"/>
    <col min="13059" max="13059" width="17.109375" style="28" bestFit="1" customWidth="1"/>
    <col min="13060" max="13060" width="4" style="28" customWidth="1"/>
    <col min="13061" max="13061" width="13.6640625" style="28" customWidth="1"/>
    <col min="13062" max="13303" width="13.6640625" style="28"/>
    <col min="13304" max="13304" width="22.109375" style="28" customWidth="1"/>
    <col min="13305" max="13311" width="13.6640625" style="28" customWidth="1"/>
    <col min="13312" max="13312" width="15.88671875" style="28" customWidth="1"/>
    <col min="13313" max="13313" width="16.5546875" style="28" bestFit="1" customWidth="1"/>
    <col min="13314" max="13314" width="13.6640625" style="28" customWidth="1"/>
    <col min="13315" max="13315" width="17.109375" style="28" bestFit="1" customWidth="1"/>
    <col min="13316" max="13316" width="4" style="28" customWidth="1"/>
    <col min="13317" max="13317" width="13.6640625" style="28" customWidth="1"/>
    <col min="13318" max="13559" width="13.6640625" style="28"/>
    <col min="13560" max="13560" width="22.109375" style="28" customWidth="1"/>
    <col min="13561" max="13567" width="13.6640625" style="28" customWidth="1"/>
    <col min="13568" max="13568" width="15.88671875" style="28" customWidth="1"/>
    <col min="13569" max="13569" width="16.5546875" style="28" bestFit="1" customWidth="1"/>
    <col min="13570" max="13570" width="13.6640625" style="28" customWidth="1"/>
    <col min="13571" max="13571" width="17.109375" style="28" bestFit="1" customWidth="1"/>
    <col min="13572" max="13572" width="4" style="28" customWidth="1"/>
    <col min="13573" max="13573" width="13.6640625" style="28" customWidth="1"/>
    <col min="13574" max="13815" width="13.6640625" style="28"/>
    <col min="13816" max="13816" width="22.109375" style="28" customWidth="1"/>
    <col min="13817" max="13823" width="13.6640625" style="28" customWidth="1"/>
    <col min="13824" max="13824" width="15.88671875" style="28" customWidth="1"/>
    <col min="13825" max="13825" width="16.5546875" style="28" bestFit="1" customWidth="1"/>
    <col min="13826" max="13826" width="13.6640625" style="28" customWidth="1"/>
    <col min="13827" max="13827" width="17.109375" style="28" bestFit="1" customWidth="1"/>
    <col min="13828" max="13828" width="4" style="28" customWidth="1"/>
    <col min="13829" max="13829" width="13.6640625" style="28" customWidth="1"/>
    <col min="13830" max="14071" width="13.6640625" style="28"/>
    <col min="14072" max="14072" width="22.109375" style="28" customWidth="1"/>
    <col min="14073" max="14079" width="13.6640625" style="28" customWidth="1"/>
    <col min="14080" max="14080" width="15.88671875" style="28" customWidth="1"/>
    <col min="14081" max="14081" width="16.5546875" style="28" bestFit="1" customWidth="1"/>
    <col min="14082" max="14082" width="13.6640625" style="28" customWidth="1"/>
    <col min="14083" max="14083" width="17.109375" style="28" bestFit="1" customWidth="1"/>
    <col min="14084" max="14084" width="4" style="28" customWidth="1"/>
    <col min="14085" max="14085" width="13.6640625" style="28" customWidth="1"/>
    <col min="14086" max="14327" width="13.6640625" style="28"/>
    <col min="14328" max="14328" width="22.109375" style="28" customWidth="1"/>
    <col min="14329" max="14335" width="13.6640625" style="28" customWidth="1"/>
    <col min="14336" max="14336" width="15.88671875" style="28" customWidth="1"/>
    <col min="14337" max="14337" width="16.5546875" style="28" bestFit="1" customWidth="1"/>
    <col min="14338" max="14338" width="13.6640625" style="28" customWidth="1"/>
    <col min="14339" max="14339" width="17.109375" style="28" bestFit="1" customWidth="1"/>
    <col min="14340" max="14340" width="4" style="28" customWidth="1"/>
    <col min="14341" max="14341" width="13.6640625" style="28" customWidth="1"/>
    <col min="14342" max="14583" width="13.6640625" style="28"/>
    <col min="14584" max="14584" width="22.109375" style="28" customWidth="1"/>
    <col min="14585" max="14591" width="13.6640625" style="28" customWidth="1"/>
    <col min="14592" max="14592" width="15.88671875" style="28" customWidth="1"/>
    <col min="14593" max="14593" width="16.5546875" style="28" bestFit="1" customWidth="1"/>
    <col min="14594" max="14594" width="13.6640625" style="28" customWidth="1"/>
    <col min="14595" max="14595" width="17.109375" style="28" bestFit="1" customWidth="1"/>
    <col min="14596" max="14596" width="4" style="28" customWidth="1"/>
    <col min="14597" max="14597" width="13.6640625" style="28" customWidth="1"/>
    <col min="14598" max="14839" width="13.6640625" style="28"/>
    <col min="14840" max="14840" width="22.109375" style="28" customWidth="1"/>
    <col min="14841" max="14847" width="13.6640625" style="28" customWidth="1"/>
    <col min="14848" max="14848" width="15.88671875" style="28" customWidth="1"/>
    <col min="14849" max="14849" width="16.5546875" style="28" bestFit="1" customWidth="1"/>
    <col min="14850" max="14850" width="13.6640625" style="28" customWidth="1"/>
    <col min="14851" max="14851" width="17.109375" style="28" bestFit="1" customWidth="1"/>
    <col min="14852" max="14852" width="4" style="28" customWidth="1"/>
    <col min="14853" max="14853" width="13.6640625" style="28" customWidth="1"/>
    <col min="14854" max="15095" width="13.6640625" style="28"/>
    <col min="15096" max="15096" width="22.109375" style="28" customWidth="1"/>
    <col min="15097" max="15103" width="13.6640625" style="28" customWidth="1"/>
    <col min="15104" max="15104" width="15.88671875" style="28" customWidth="1"/>
    <col min="15105" max="15105" width="16.5546875" style="28" bestFit="1" customWidth="1"/>
    <col min="15106" max="15106" width="13.6640625" style="28" customWidth="1"/>
    <col min="15107" max="15107" width="17.109375" style="28" bestFit="1" customWidth="1"/>
    <col min="15108" max="15108" width="4" style="28" customWidth="1"/>
    <col min="15109" max="15109" width="13.6640625" style="28" customWidth="1"/>
    <col min="15110" max="15351" width="13.6640625" style="28"/>
    <col min="15352" max="15352" width="22.109375" style="28" customWidth="1"/>
    <col min="15353" max="15359" width="13.6640625" style="28" customWidth="1"/>
    <col min="15360" max="15360" width="15.88671875" style="28" customWidth="1"/>
    <col min="15361" max="15361" width="16.5546875" style="28" bestFit="1" customWidth="1"/>
    <col min="15362" max="15362" width="13.6640625" style="28" customWidth="1"/>
    <col min="15363" max="15363" width="17.109375" style="28" bestFit="1" customWidth="1"/>
    <col min="15364" max="15364" width="4" style="28" customWidth="1"/>
    <col min="15365" max="15365" width="13.6640625" style="28" customWidth="1"/>
    <col min="15366" max="15607" width="13.6640625" style="28"/>
    <col min="15608" max="15608" width="22.109375" style="28" customWidth="1"/>
    <col min="15609" max="15615" width="13.6640625" style="28" customWidth="1"/>
    <col min="15616" max="15616" width="15.88671875" style="28" customWidth="1"/>
    <col min="15617" max="15617" width="16.5546875" style="28" bestFit="1" customWidth="1"/>
    <col min="15618" max="15618" width="13.6640625" style="28" customWidth="1"/>
    <col min="15619" max="15619" width="17.109375" style="28" bestFit="1" customWidth="1"/>
    <col min="15620" max="15620" width="4" style="28" customWidth="1"/>
    <col min="15621" max="15621" width="13.6640625" style="28" customWidth="1"/>
    <col min="15622" max="15863" width="13.6640625" style="28"/>
    <col min="15864" max="15864" width="22.109375" style="28" customWidth="1"/>
    <col min="15865" max="15871" width="13.6640625" style="28" customWidth="1"/>
    <col min="15872" max="15872" width="15.88671875" style="28" customWidth="1"/>
    <col min="15873" max="15873" width="16.5546875" style="28" bestFit="1" customWidth="1"/>
    <col min="15874" max="15874" width="13.6640625" style="28" customWidth="1"/>
    <col min="15875" max="15875" width="17.109375" style="28" bestFit="1" customWidth="1"/>
    <col min="15876" max="15876" width="4" style="28" customWidth="1"/>
    <col min="15877" max="15877" width="13.6640625" style="28" customWidth="1"/>
    <col min="15878" max="16119" width="13.6640625" style="28"/>
    <col min="16120" max="16120" width="22.109375" style="28" customWidth="1"/>
    <col min="16121" max="16127" width="13.6640625" style="28" customWidth="1"/>
    <col min="16128" max="16128" width="15.88671875" style="28" customWidth="1"/>
    <col min="16129" max="16129" width="16.5546875" style="28" bestFit="1" customWidth="1"/>
    <col min="16130" max="16130" width="13.6640625" style="28" customWidth="1"/>
    <col min="16131" max="16131" width="17.109375" style="28" bestFit="1" customWidth="1"/>
    <col min="16132" max="16132" width="4" style="28" customWidth="1"/>
    <col min="16133" max="16133" width="13.6640625" style="28" customWidth="1"/>
    <col min="16134" max="16384" width="13.6640625" style="28"/>
  </cols>
  <sheetData>
    <row r="1" spans="1:26" s="22" customFormat="1" ht="16.2">
      <c r="A1" s="379" t="s">
        <v>4</v>
      </c>
      <c r="B1" s="178"/>
      <c r="C1" s="178"/>
      <c r="D1" s="101"/>
      <c r="E1" s="101"/>
      <c r="F1" s="179"/>
      <c r="G1" s="101"/>
      <c r="H1" s="101"/>
    </row>
    <row r="2" spans="1:26" s="22" customFormat="1" ht="48.6">
      <c r="A2" s="229"/>
      <c r="B2" s="178"/>
      <c r="C2" s="178"/>
      <c r="D2" s="180"/>
      <c r="E2" s="474" t="s">
        <v>200</v>
      </c>
      <c r="F2" s="474" t="s">
        <v>201</v>
      </c>
      <c r="G2" s="180"/>
      <c r="H2" s="101"/>
    </row>
    <row r="3" spans="1:26" s="22" customFormat="1" ht="18.600000000000001">
      <c r="A3" s="224" t="str">
        <f>'2-Kosten per locatie'!A3</f>
        <v>Naam opdrachtgever</v>
      </c>
      <c r="B3" s="164" t="str">
        <f>'2-Kosten per locatie'!B3</f>
        <v>Stadsschouwburg Utrecht</v>
      </c>
      <c r="C3" s="164"/>
      <c r="D3" s="180"/>
      <c r="E3" s="475" t="s">
        <v>202</v>
      </c>
      <c r="F3" s="476">
        <v>0</v>
      </c>
      <c r="G3" s="180"/>
      <c r="H3" s="101"/>
    </row>
    <row r="4" spans="1:26" s="22" customFormat="1" ht="18.600000000000001">
      <c r="A4" s="224" t="str">
        <f>'2-Kosten per locatie'!A4</f>
        <v>Calculatie onderdeel</v>
      </c>
      <c r="B4" s="164" t="str">
        <f ca="1">MID(CELL("bestandsnaam",$C$9),SEARCH("]",CELL("bestandsnaam",$C$9),1)+1,256)</f>
        <v>10-Vloeronderh. en additioneel</v>
      </c>
      <c r="C4" s="164"/>
      <c r="D4" s="180"/>
      <c r="E4" s="475" t="s">
        <v>203</v>
      </c>
      <c r="F4" s="476">
        <v>0</v>
      </c>
      <c r="G4" s="180"/>
      <c r="H4" s="101"/>
    </row>
    <row r="5" spans="1:26" s="22" customFormat="1" ht="18.600000000000001">
      <c r="A5" s="224" t="str">
        <f>'2-Kosten per locatie'!A5</f>
        <v>Gebouw/plaats</v>
      </c>
      <c r="B5" s="164" t="str">
        <f>'2-Kosten per locatie'!B5</f>
        <v>Utrecht</v>
      </c>
      <c r="C5" s="164"/>
      <c r="D5" s="180"/>
      <c r="E5" s="477" t="s">
        <v>204</v>
      </c>
      <c r="F5" s="476">
        <v>0</v>
      </c>
      <c r="G5" s="180"/>
      <c r="H5" s="181"/>
      <c r="J5" s="24"/>
      <c r="K5" s="23"/>
      <c r="L5" s="24"/>
      <c r="M5" s="24"/>
      <c r="N5" s="23"/>
      <c r="O5" s="25"/>
      <c r="P5" s="24"/>
      <c r="Q5" s="23"/>
      <c r="R5" s="24"/>
      <c r="S5" s="24"/>
      <c r="T5" s="23"/>
      <c r="U5" s="24"/>
      <c r="V5" s="24"/>
      <c r="W5" s="23"/>
      <c r="X5" s="24"/>
      <c r="Y5" s="24"/>
      <c r="Z5" s="23"/>
    </row>
    <row r="6" spans="1:26" s="22" customFormat="1" ht="17.25" customHeight="1">
      <c r="A6" s="224" t="str">
        <f>'2-Kosten per locatie'!A6</f>
        <v>Referentie nummer</v>
      </c>
      <c r="B6" s="164" t="str">
        <f>'2-Kosten per locatie'!B6</f>
        <v>SSBU-EA-MK-DK-2024/TN479309</v>
      </c>
      <c r="C6" s="164"/>
      <c r="D6" s="180"/>
      <c r="E6" s="475" t="s">
        <v>205</v>
      </c>
      <c r="F6" s="476">
        <v>0</v>
      </c>
      <c r="G6" s="180"/>
      <c r="H6" s="181"/>
      <c r="J6" s="26"/>
      <c r="K6" s="27"/>
      <c r="L6" s="24"/>
      <c r="M6" s="26"/>
      <c r="N6" s="27"/>
      <c r="O6" s="25"/>
      <c r="P6" s="26"/>
      <c r="Q6" s="27"/>
      <c r="R6" s="24"/>
      <c r="S6" s="26"/>
      <c r="T6" s="27"/>
      <c r="U6" s="24"/>
      <c r="V6" s="26"/>
      <c r="W6" s="27"/>
      <c r="X6" s="24"/>
      <c r="Y6" s="26"/>
      <c r="Z6" s="27"/>
    </row>
    <row r="7" spans="1:26" s="22" customFormat="1" ht="17.25" customHeight="1">
      <c r="A7" s="224" t="str">
        <f>'2-Kosten per locatie'!A7</f>
        <v>Naam dienstverlener</v>
      </c>
      <c r="B7" s="164">
        <f>'2-Kosten per locatie'!B7</f>
        <v>0</v>
      </c>
      <c r="C7" s="125"/>
      <c r="D7" s="180"/>
      <c r="E7" s="180"/>
      <c r="F7" s="180"/>
      <c r="G7" s="180"/>
      <c r="H7" s="181"/>
    </row>
    <row r="8" spans="1:26" s="22" customFormat="1" ht="17.25" customHeight="1">
      <c r="A8" s="224" t="str">
        <f>'2-Kosten per locatie'!A8</f>
        <v>Prijspeil</v>
      </c>
      <c r="B8" s="303">
        <f>'2-Kosten per locatie'!B8</f>
        <v>45658</v>
      </c>
      <c r="C8" s="48"/>
      <c r="D8" s="180"/>
      <c r="E8" s="180"/>
      <c r="F8" s="180"/>
      <c r="G8" s="180"/>
      <c r="H8" s="181"/>
    </row>
    <row r="9" spans="1:26" s="22" customFormat="1" ht="17.25" customHeight="1">
      <c r="A9" s="180"/>
      <c r="B9" s="180"/>
      <c r="C9" s="180"/>
      <c r="D9" s="180"/>
      <c r="E9" s="180"/>
      <c r="F9" s="180"/>
      <c r="G9" s="180"/>
      <c r="H9" s="181"/>
    </row>
    <row r="10" spans="1:26" s="22" customFormat="1" ht="17.25" customHeight="1">
      <c r="A10" s="180"/>
      <c r="B10" s="180"/>
      <c r="C10" s="180"/>
      <c r="D10" s="180"/>
      <c r="E10" s="180"/>
      <c r="F10" s="180"/>
      <c r="G10" s="180"/>
      <c r="H10" s="181"/>
    </row>
    <row r="11" spans="1:26" s="22" customFormat="1" ht="15.6">
      <c r="A11" s="182"/>
      <c r="B11" s="180"/>
      <c r="C11" s="180"/>
      <c r="D11" s="183"/>
      <c r="E11" s="180"/>
      <c r="F11" s="184"/>
      <c r="G11" s="183"/>
      <c r="H11" s="181"/>
    </row>
    <row r="12" spans="1:26" s="29" customFormat="1" ht="43.5" customHeight="1">
      <c r="A12" s="478" t="s">
        <v>19</v>
      </c>
      <c r="B12" s="479" t="s">
        <v>206</v>
      </c>
      <c r="C12" s="479" t="s">
        <v>200</v>
      </c>
      <c r="D12" s="474" t="s">
        <v>195</v>
      </c>
      <c r="E12" s="479" t="s">
        <v>196</v>
      </c>
      <c r="F12" s="479" t="s">
        <v>197</v>
      </c>
      <c r="G12" s="479" t="s">
        <v>198</v>
      </c>
      <c r="H12" s="479" t="s">
        <v>199</v>
      </c>
    </row>
    <row r="13" spans="1:26">
      <c r="A13" s="480" t="s">
        <v>231</v>
      </c>
      <c r="B13" s="475" t="s">
        <v>84</v>
      </c>
      <c r="C13" s="475" t="s">
        <v>202</v>
      </c>
      <c r="D13" s="481">
        <f>SUMIF('4-Basis ruimtestaat'!H:H,"Linoleum",'4-Basis ruimtestaat'!I:I)</f>
        <v>797.00009999999997</v>
      </c>
      <c r="E13" s="482">
        <f t="shared" ref="E13:E17" si="0">VLOOKUP(C13,$E$3:$F$10,2,FALSE)</f>
        <v>0</v>
      </c>
      <c r="F13" s="483">
        <f t="shared" ref="F13:F17" si="1">(D13*E13)</f>
        <v>0</v>
      </c>
      <c r="G13" s="503"/>
      <c r="H13" s="483">
        <f t="shared" ref="H13:H17" si="2">G13*F13</f>
        <v>0</v>
      </c>
    </row>
    <row r="14" spans="1:26">
      <c r="A14" s="480" t="s">
        <v>231</v>
      </c>
      <c r="B14" s="475" t="s">
        <v>84</v>
      </c>
      <c r="C14" s="475" t="s">
        <v>203</v>
      </c>
      <c r="D14" s="481">
        <f>D13</f>
        <v>797.00009999999997</v>
      </c>
      <c r="E14" s="482">
        <f t="shared" si="0"/>
        <v>0</v>
      </c>
      <c r="F14" s="483">
        <f t="shared" si="1"/>
        <v>0</v>
      </c>
      <c r="G14" s="503"/>
      <c r="H14" s="483">
        <f t="shared" si="2"/>
        <v>0</v>
      </c>
    </row>
    <row r="15" spans="1:26">
      <c r="A15" s="480" t="s">
        <v>231</v>
      </c>
      <c r="B15" s="477" t="s">
        <v>207</v>
      </c>
      <c r="C15" s="475" t="s">
        <v>204</v>
      </c>
      <c r="D15" s="481">
        <f>SUMIF('4-Basis ruimtestaat'!H:H,"marmer",'4-Basis ruimtestaat'!I:I)+SUMIF('4-Basis ruimtestaat'!H:H,"rubber",'4-Basis ruimtestaat'!I:I)+SUMIF('4-Basis ruimtestaat'!H:H,"steen",'4-Basis ruimtestaat'!I:I)-D16</f>
        <v>1136</v>
      </c>
      <c r="E15" s="482">
        <f t="shared" si="0"/>
        <v>0</v>
      </c>
      <c r="F15" s="483">
        <f t="shared" si="1"/>
        <v>0</v>
      </c>
      <c r="G15" s="503"/>
      <c r="H15" s="483">
        <f t="shared" si="2"/>
        <v>0</v>
      </c>
    </row>
    <row r="16" spans="1:26">
      <c r="A16" s="480" t="s">
        <v>231</v>
      </c>
      <c r="B16" s="477" t="s">
        <v>208</v>
      </c>
      <c r="C16" s="475" t="s">
        <v>204</v>
      </c>
      <c r="D16" s="481">
        <f>SUMIF('4-Basis ruimtestaat'!G:G,"Sanitaire ruimten",'4-Basis ruimtestaat'!I:I)+SUMIF('4-Basis ruimtestaat'!F:F,"Doucheruimten",'4-Basis ruimtestaat'!I:I)</f>
        <v>235</v>
      </c>
      <c r="E16" s="482">
        <f t="shared" si="0"/>
        <v>0</v>
      </c>
      <c r="F16" s="483">
        <f t="shared" si="1"/>
        <v>0</v>
      </c>
      <c r="G16" s="503"/>
      <c r="H16" s="483">
        <f t="shared" si="2"/>
        <v>0</v>
      </c>
    </row>
    <row r="17" spans="1:8">
      <c r="A17" s="480" t="s">
        <v>231</v>
      </c>
      <c r="B17" s="475" t="s">
        <v>209</v>
      </c>
      <c r="C17" s="475" t="s">
        <v>205</v>
      </c>
      <c r="D17" s="481">
        <f>SUMIF('4-Basis ruimtestaat'!H:H,"tapijt",'4-Basis ruimtestaat'!I:I)</f>
        <v>1327</v>
      </c>
      <c r="E17" s="482">
        <f t="shared" si="0"/>
        <v>0</v>
      </c>
      <c r="F17" s="483">
        <f t="shared" si="1"/>
        <v>0</v>
      </c>
      <c r="G17" s="503"/>
      <c r="H17" s="483">
        <f t="shared" si="2"/>
        <v>0</v>
      </c>
    </row>
    <row r="18" spans="1:8">
      <c r="A18" s="485"/>
      <c r="B18" s="477"/>
      <c r="C18" s="475"/>
      <c r="D18" s="481">
        <v>0</v>
      </c>
      <c r="E18" s="482"/>
      <c r="F18" s="483"/>
      <c r="G18" s="484"/>
      <c r="H18" s="483"/>
    </row>
    <row r="19" spans="1:8">
      <c r="B19" s="185"/>
      <c r="C19" s="185"/>
      <c r="D19" s="304"/>
      <c r="E19" s="304"/>
      <c r="F19" s="304"/>
      <c r="G19" s="304"/>
      <c r="H19" s="304"/>
    </row>
    <row r="20" spans="1:8">
      <c r="A20" s="486" t="s">
        <v>32</v>
      </c>
      <c r="B20" s="487"/>
      <c r="C20" s="488"/>
      <c r="D20" s="489">
        <f>SUM(D13:D18)</f>
        <v>4292.0002000000004</v>
      </c>
      <c r="E20" s="490"/>
      <c r="F20" s="491"/>
      <c r="G20" s="492"/>
      <c r="H20" s="493">
        <f>SUM(H13:H18)</f>
        <v>0</v>
      </c>
    </row>
    <row r="23" spans="1:8" ht="32.4">
      <c r="A23" s="478" t="s">
        <v>19</v>
      </c>
      <c r="B23" s="479" t="s">
        <v>218</v>
      </c>
      <c r="C23" s="596" t="s">
        <v>198</v>
      </c>
      <c r="D23" s="597"/>
      <c r="E23" s="517" t="s">
        <v>551</v>
      </c>
      <c r="F23" s="517" t="s">
        <v>552</v>
      </c>
      <c r="G23" s="517" t="s">
        <v>168</v>
      </c>
      <c r="H23" s="517" t="s">
        <v>199</v>
      </c>
    </row>
    <row r="24" spans="1:8">
      <c r="A24" s="480" t="s">
        <v>231</v>
      </c>
      <c r="B24" s="516" t="s">
        <v>549</v>
      </c>
      <c r="C24" s="598">
        <v>208</v>
      </c>
      <c r="D24" s="599"/>
      <c r="E24" s="519">
        <v>0</v>
      </c>
      <c r="F24" s="520">
        <f>E24*C24</f>
        <v>0</v>
      </c>
      <c r="G24" s="518">
        <v>0</v>
      </c>
      <c r="H24" s="521">
        <f>F24*G24</f>
        <v>0</v>
      </c>
    </row>
    <row r="25" spans="1:8">
      <c r="C25" s="522"/>
      <c r="D25" s="304"/>
      <c r="E25" s="523"/>
      <c r="F25" s="524"/>
      <c r="G25" s="523"/>
      <c r="H25" s="523"/>
    </row>
    <row r="26" spans="1:8">
      <c r="A26" s="486" t="s">
        <v>32</v>
      </c>
      <c r="B26" s="487"/>
      <c r="C26" s="492"/>
      <c r="D26" s="489">
        <f>SUM(D19:D24)</f>
        <v>4292.0002000000004</v>
      </c>
      <c r="E26" s="490"/>
      <c r="F26" s="491"/>
      <c r="G26" s="492"/>
      <c r="H26" s="493">
        <f>SUM(H24:H25)</f>
        <v>0</v>
      </c>
    </row>
  </sheetData>
  <mergeCells count="2">
    <mergeCell ref="C23:D23"/>
    <mergeCell ref="C24:D24"/>
  </mergeCells>
  <phoneticPr fontId="72" type="noConversion"/>
  <dataValidations disablePrompts="1" count="1">
    <dataValidation type="list" allowBlank="1" showInputMessage="1" showErrorMessage="1" sqref="C13 C15:C18" xr:uid="{C736CBFC-1565-48E2-8F22-639725E5CCC0}">
      <formula1>$E$3:$E$10</formula1>
    </dataValidation>
  </dataValidation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3A6ED-FF05-420D-BF7C-21BBBE447556}">
  <sheetPr>
    <pageSetUpPr fitToPage="1"/>
  </sheetPr>
  <dimension ref="A1:T31"/>
  <sheetViews>
    <sheetView showGridLines="0" zoomScale="77" zoomScaleNormal="77" zoomScaleSheetLayoutView="50" zoomScalePageLayoutView="50" workbookViewId="0">
      <pane ySplit="10" topLeftCell="A11" activePane="bottomLeft" state="frozen"/>
      <selection activeCell="B1" sqref="B1"/>
      <selection pane="bottomLeft"/>
    </sheetView>
  </sheetViews>
  <sheetFormatPr defaultColWidth="13.6640625" defaultRowHeight="13.2"/>
  <cols>
    <col min="1" max="1" width="46.109375" style="185" customWidth="1"/>
    <col min="2" max="2" width="29.109375" style="186" customWidth="1"/>
    <col min="3" max="3" width="27.5546875" style="186" customWidth="1"/>
    <col min="4" max="4" width="12.109375" style="185" customWidth="1"/>
    <col min="5" max="5" width="16" style="187" customWidth="1"/>
    <col min="6" max="6" width="16.109375" style="188" customWidth="1"/>
    <col min="7" max="7" width="2.6640625" style="185" customWidth="1"/>
    <col min="8" max="8" width="24.109375" style="185" customWidth="1"/>
    <col min="9" max="9" width="27.88671875" style="185" customWidth="1"/>
    <col min="10" max="10" width="37.88671875" style="185" customWidth="1"/>
    <col min="11" max="11" width="33.77734375" style="28" customWidth="1"/>
    <col min="12" max="242" width="13.6640625" style="28"/>
    <col min="243" max="243" width="22.109375" style="28" customWidth="1"/>
    <col min="244" max="250" width="13.6640625" style="28" customWidth="1"/>
    <col min="251" max="251" width="15.88671875" style="28" customWidth="1"/>
    <col min="252" max="252" width="16.5546875" style="28" bestFit="1" customWidth="1"/>
    <col min="253" max="253" width="13.6640625" style="28" customWidth="1"/>
    <col min="254" max="254" width="17.109375" style="28" bestFit="1" customWidth="1"/>
    <col min="255" max="255" width="4" style="28" customWidth="1"/>
    <col min="256" max="256" width="13.6640625" style="28" customWidth="1"/>
    <col min="257" max="498" width="13.6640625" style="28"/>
    <col min="499" max="499" width="22.109375" style="28" customWidth="1"/>
    <col min="500" max="506" width="13.6640625" style="28" customWidth="1"/>
    <col min="507" max="507" width="15.88671875" style="28" customWidth="1"/>
    <col min="508" max="508" width="16.5546875" style="28" bestFit="1" customWidth="1"/>
    <col min="509" max="509" width="13.6640625" style="28" customWidth="1"/>
    <col min="510" max="510" width="17.109375" style="28" bestFit="1" customWidth="1"/>
    <col min="511" max="511" width="4" style="28" customWidth="1"/>
    <col min="512" max="512" width="13.6640625" style="28" customWidth="1"/>
    <col min="513" max="754" width="13.6640625" style="28"/>
    <col min="755" max="755" width="22.109375" style="28" customWidth="1"/>
    <col min="756" max="762" width="13.6640625" style="28" customWidth="1"/>
    <col min="763" max="763" width="15.88671875" style="28" customWidth="1"/>
    <col min="764" max="764" width="16.5546875" style="28" bestFit="1" customWidth="1"/>
    <col min="765" max="765" width="13.6640625" style="28" customWidth="1"/>
    <col min="766" max="766" width="17.109375" style="28" bestFit="1" customWidth="1"/>
    <col min="767" max="767" width="4" style="28" customWidth="1"/>
    <col min="768" max="768" width="13.6640625" style="28" customWidth="1"/>
    <col min="769" max="1010" width="13.6640625" style="28"/>
    <col min="1011" max="1011" width="22.109375" style="28" customWidth="1"/>
    <col min="1012" max="1018" width="13.6640625" style="28" customWidth="1"/>
    <col min="1019" max="1019" width="15.88671875" style="28" customWidth="1"/>
    <col min="1020" max="1020" width="16.5546875" style="28" bestFit="1" customWidth="1"/>
    <col min="1021" max="1021" width="13.6640625" style="28" customWidth="1"/>
    <col min="1022" max="1022" width="17.109375" style="28" bestFit="1" customWidth="1"/>
    <col min="1023" max="1023" width="4" style="28" customWidth="1"/>
    <col min="1024" max="1024" width="13.6640625" style="28" customWidth="1"/>
    <col min="1025" max="1266" width="13.6640625" style="28"/>
    <col min="1267" max="1267" width="22.109375" style="28" customWidth="1"/>
    <col min="1268" max="1274" width="13.6640625" style="28" customWidth="1"/>
    <col min="1275" max="1275" width="15.88671875" style="28" customWidth="1"/>
    <col min="1276" max="1276" width="16.5546875" style="28" bestFit="1" customWidth="1"/>
    <col min="1277" max="1277" width="13.6640625" style="28" customWidth="1"/>
    <col min="1278" max="1278" width="17.109375" style="28" bestFit="1" customWidth="1"/>
    <col min="1279" max="1279" width="4" style="28" customWidth="1"/>
    <col min="1280" max="1280" width="13.6640625" style="28" customWidth="1"/>
    <col min="1281" max="1522" width="13.6640625" style="28"/>
    <col min="1523" max="1523" width="22.109375" style="28" customWidth="1"/>
    <col min="1524" max="1530" width="13.6640625" style="28" customWidth="1"/>
    <col min="1531" max="1531" width="15.88671875" style="28" customWidth="1"/>
    <col min="1532" max="1532" width="16.5546875" style="28" bestFit="1" customWidth="1"/>
    <col min="1533" max="1533" width="13.6640625" style="28" customWidth="1"/>
    <col min="1534" max="1534" width="17.109375" style="28" bestFit="1" customWidth="1"/>
    <col min="1535" max="1535" width="4" style="28" customWidth="1"/>
    <col min="1536" max="1536" width="13.6640625" style="28" customWidth="1"/>
    <col min="1537" max="1778" width="13.6640625" style="28"/>
    <col min="1779" max="1779" width="22.109375" style="28" customWidth="1"/>
    <col min="1780" max="1786" width="13.6640625" style="28" customWidth="1"/>
    <col min="1787" max="1787" width="15.88671875" style="28" customWidth="1"/>
    <col min="1788" max="1788" width="16.5546875" style="28" bestFit="1" customWidth="1"/>
    <col min="1789" max="1789" width="13.6640625" style="28" customWidth="1"/>
    <col min="1790" max="1790" width="17.109375" style="28" bestFit="1" customWidth="1"/>
    <col min="1791" max="1791" width="4" style="28" customWidth="1"/>
    <col min="1792" max="1792" width="13.6640625" style="28" customWidth="1"/>
    <col min="1793" max="2034" width="13.6640625" style="28"/>
    <col min="2035" max="2035" width="22.109375" style="28" customWidth="1"/>
    <col min="2036" max="2042" width="13.6640625" style="28" customWidth="1"/>
    <col min="2043" max="2043" width="15.88671875" style="28" customWidth="1"/>
    <col min="2044" max="2044" width="16.5546875" style="28" bestFit="1" customWidth="1"/>
    <col min="2045" max="2045" width="13.6640625" style="28" customWidth="1"/>
    <col min="2046" max="2046" width="17.109375" style="28" bestFit="1" customWidth="1"/>
    <col min="2047" max="2047" width="4" style="28" customWidth="1"/>
    <col min="2048" max="2048" width="13.6640625" style="28" customWidth="1"/>
    <col min="2049" max="2290" width="13.6640625" style="28"/>
    <col min="2291" max="2291" width="22.109375" style="28" customWidth="1"/>
    <col min="2292" max="2298" width="13.6640625" style="28" customWidth="1"/>
    <col min="2299" max="2299" width="15.88671875" style="28" customWidth="1"/>
    <col min="2300" max="2300" width="16.5546875" style="28" bestFit="1" customWidth="1"/>
    <col min="2301" max="2301" width="13.6640625" style="28" customWidth="1"/>
    <col min="2302" max="2302" width="17.109375" style="28" bestFit="1" customWidth="1"/>
    <col min="2303" max="2303" width="4" style="28" customWidth="1"/>
    <col min="2304" max="2304" width="13.6640625" style="28" customWidth="1"/>
    <col min="2305" max="2546" width="13.6640625" style="28"/>
    <col min="2547" max="2547" width="22.109375" style="28" customWidth="1"/>
    <col min="2548" max="2554" width="13.6640625" style="28" customWidth="1"/>
    <col min="2555" max="2555" width="15.88671875" style="28" customWidth="1"/>
    <col min="2556" max="2556" width="16.5546875" style="28" bestFit="1" customWidth="1"/>
    <col min="2557" max="2557" width="13.6640625" style="28" customWidth="1"/>
    <col min="2558" max="2558" width="17.109375" style="28" bestFit="1" customWidth="1"/>
    <col min="2559" max="2559" width="4" style="28" customWidth="1"/>
    <col min="2560" max="2560" width="13.6640625" style="28" customWidth="1"/>
    <col min="2561" max="2802" width="13.6640625" style="28"/>
    <col min="2803" max="2803" width="22.109375" style="28" customWidth="1"/>
    <col min="2804" max="2810" width="13.6640625" style="28" customWidth="1"/>
    <col min="2811" max="2811" width="15.88671875" style="28" customWidth="1"/>
    <col min="2812" max="2812" width="16.5546875" style="28" bestFit="1" customWidth="1"/>
    <col min="2813" max="2813" width="13.6640625" style="28" customWidth="1"/>
    <col min="2814" max="2814" width="17.109375" style="28" bestFit="1" customWidth="1"/>
    <col min="2815" max="2815" width="4" style="28" customWidth="1"/>
    <col min="2816" max="2816" width="13.6640625" style="28" customWidth="1"/>
    <col min="2817" max="3058" width="13.6640625" style="28"/>
    <col min="3059" max="3059" width="22.109375" style="28" customWidth="1"/>
    <col min="3060" max="3066" width="13.6640625" style="28" customWidth="1"/>
    <col min="3067" max="3067" width="15.88671875" style="28" customWidth="1"/>
    <col min="3068" max="3068" width="16.5546875" style="28" bestFit="1" customWidth="1"/>
    <col min="3069" max="3069" width="13.6640625" style="28" customWidth="1"/>
    <col min="3070" max="3070" width="17.109375" style="28" bestFit="1" customWidth="1"/>
    <col min="3071" max="3071" width="4" style="28" customWidth="1"/>
    <col min="3072" max="3072" width="13.6640625" style="28" customWidth="1"/>
    <col min="3073" max="3314" width="13.6640625" style="28"/>
    <col min="3315" max="3315" width="22.109375" style="28" customWidth="1"/>
    <col min="3316" max="3322" width="13.6640625" style="28" customWidth="1"/>
    <col min="3323" max="3323" width="15.88671875" style="28" customWidth="1"/>
    <col min="3324" max="3324" width="16.5546875" style="28" bestFit="1" customWidth="1"/>
    <col min="3325" max="3325" width="13.6640625" style="28" customWidth="1"/>
    <col min="3326" max="3326" width="17.109375" style="28" bestFit="1" customWidth="1"/>
    <col min="3327" max="3327" width="4" style="28" customWidth="1"/>
    <col min="3328" max="3328" width="13.6640625" style="28" customWidth="1"/>
    <col min="3329" max="3570" width="13.6640625" style="28"/>
    <col min="3571" max="3571" width="22.109375" style="28" customWidth="1"/>
    <col min="3572" max="3578" width="13.6640625" style="28" customWidth="1"/>
    <col min="3579" max="3579" width="15.88671875" style="28" customWidth="1"/>
    <col min="3580" max="3580" width="16.5546875" style="28" bestFit="1" customWidth="1"/>
    <col min="3581" max="3581" width="13.6640625" style="28" customWidth="1"/>
    <col min="3582" max="3582" width="17.109375" style="28" bestFit="1" customWidth="1"/>
    <col min="3583" max="3583" width="4" style="28" customWidth="1"/>
    <col min="3584" max="3584" width="13.6640625" style="28" customWidth="1"/>
    <col min="3585" max="3826" width="13.6640625" style="28"/>
    <col min="3827" max="3827" width="22.109375" style="28" customWidth="1"/>
    <col min="3828" max="3834" width="13.6640625" style="28" customWidth="1"/>
    <col min="3835" max="3835" width="15.88671875" style="28" customWidth="1"/>
    <col min="3836" max="3836" width="16.5546875" style="28" bestFit="1" customWidth="1"/>
    <col min="3837" max="3837" width="13.6640625" style="28" customWidth="1"/>
    <col min="3838" max="3838" width="17.109375" style="28" bestFit="1" customWidth="1"/>
    <col min="3839" max="3839" width="4" style="28" customWidth="1"/>
    <col min="3840" max="3840" width="13.6640625" style="28" customWidth="1"/>
    <col min="3841" max="4082" width="13.6640625" style="28"/>
    <col min="4083" max="4083" width="22.109375" style="28" customWidth="1"/>
    <col min="4084" max="4090" width="13.6640625" style="28" customWidth="1"/>
    <col min="4091" max="4091" width="15.88671875" style="28" customWidth="1"/>
    <col min="4092" max="4092" width="16.5546875" style="28" bestFit="1" customWidth="1"/>
    <col min="4093" max="4093" width="13.6640625" style="28" customWidth="1"/>
    <col min="4094" max="4094" width="17.109375" style="28" bestFit="1" customWidth="1"/>
    <col min="4095" max="4095" width="4" style="28" customWidth="1"/>
    <col min="4096" max="4096" width="13.6640625" style="28" customWidth="1"/>
    <col min="4097" max="4338" width="13.6640625" style="28"/>
    <col min="4339" max="4339" width="22.109375" style="28" customWidth="1"/>
    <col min="4340" max="4346" width="13.6640625" style="28" customWidth="1"/>
    <col min="4347" max="4347" width="15.88671875" style="28" customWidth="1"/>
    <col min="4348" max="4348" width="16.5546875" style="28" bestFit="1" customWidth="1"/>
    <col min="4349" max="4349" width="13.6640625" style="28" customWidth="1"/>
    <col min="4350" max="4350" width="17.109375" style="28" bestFit="1" customWidth="1"/>
    <col min="4351" max="4351" width="4" style="28" customWidth="1"/>
    <col min="4352" max="4352" width="13.6640625" style="28" customWidth="1"/>
    <col min="4353" max="4594" width="13.6640625" style="28"/>
    <col min="4595" max="4595" width="22.109375" style="28" customWidth="1"/>
    <col min="4596" max="4602" width="13.6640625" style="28" customWidth="1"/>
    <col min="4603" max="4603" width="15.88671875" style="28" customWidth="1"/>
    <col min="4604" max="4604" width="16.5546875" style="28" bestFit="1" customWidth="1"/>
    <col min="4605" max="4605" width="13.6640625" style="28" customWidth="1"/>
    <col min="4606" max="4606" width="17.109375" style="28" bestFit="1" customWidth="1"/>
    <col min="4607" max="4607" width="4" style="28" customWidth="1"/>
    <col min="4608" max="4608" width="13.6640625" style="28" customWidth="1"/>
    <col min="4609" max="4850" width="13.6640625" style="28"/>
    <col min="4851" max="4851" width="22.109375" style="28" customWidth="1"/>
    <col min="4852" max="4858" width="13.6640625" style="28" customWidth="1"/>
    <col min="4859" max="4859" width="15.88671875" style="28" customWidth="1"/>
    <col min="4860" max="4860" width="16.5546875" style="28" bestFit="1" customWidth="1"/>
    <col min="4861" max="4861" width="13.6640625" style="28" customWidth="1"/>
    <col min="4862" max="4862" width="17.109375" style="28" bestFit="1" customWidth="1"/>
    <col min="4863" max="4863" width="4" style="28" customWidth="1"/>
    <col min="4864" max="4864" width="13.6640625" style="28" customWidth="1"/>
    <col min="4865" max="5106" width="13.6640625" style="28"/>
    <col min="5107" max="5107" width="22.109375" style="28" customWidth="1"/>
    <col min="5108" max="5114" width="13.6640625" style="28" customWidth="1"/>
    <col min="5115" max="5115" width="15.88671875" style="28" customWidth="1"/>
    <col min="5116" max="5116" width="16.5546875" style="28" bestFit="1" customWidth="1"/>
    <col min="5117" max="5117" width="13.6640625" style="28" customWidth="1"/>
    <col min="5118" max="5118" width="17.109375" style="28" bestFit="1" customWidth="1"/>
    <col min="5119" max="5119" width="4" style="28" customWidth="1"/>
    <col min="5120" max="5120" width="13.6640625" style="28" customWidth="1"/>
    <col min="5121" max="5362" width="13.6640625" style="28"/>
    <col min="5363" max="5363" width="22.109375" style="28" customWidth="1"/>
    <col min="5364" max="5370" width="13.6640625" style="28" customWidth="1"/>
    <col min="5371" max="5371" width="15.88671875" style="28" customWidth="1"/>
    <col min="5372" max="5372" width="16.5546875" style="28" bestFit="1" customWidth="1"/>
    <col min="5373" max="5373" width="13.6640625" style="28" customWidth="1"/>
    <col min="5374" max="5374" width="17.109375" style="28" bestFit="1" customWidth="1"/>
    <col min="5375" max="5375" width="4" style="28" customWidth="1"/>
    <col min="5376" max="5376" width="13.6640625" style="28" customWidth="1"/>
    <col min="5377" max="5618" width="13.6640625" style="28"/>
    <col min="5619" max="5619" width="22.109375" style="28" customWidth="1"/>
    <col min="5620" max="5626" width="13.6640625" style="28" customWidth="1"/>
    <col min="5627" max="5627" width="15.88671875" style="28" customWidth="1"/>
    <col min="5628" max="5628" width="16.5546875" style="28" bestFit="1" customWidth="1"/>
    <col min="5629" max="5629" width="13.6640625" style="28" customWidth="1"/>
    <col min="5630" max="5630" width="17.109375" style="28" bestFit="1" customWidth="1"/>
    <col min="5631" max="5631" width="4" style="28" customWidth="1"/>
    <col min="5632" max="5632" width="13.6640625" style="28" customWidth="1"/>
    <col min="5633" max="5874" width="13.6640625" style="28"/>
    <col min="5875" max="5875" width="22.109375" style="28" customWidth="1"/>
    <col min="5876" max="5882" width="13.6640625" style="28" customWidth="1"/>
    <col min="5883" max="5883" width="15.88671875" style="28" customWidth="1"/>
    <col min="5884" max="5884" width="16.5546875" style="28" bestFit="1" customWidth="1"/>
    <col min="5885" max="5885" width="13.6640625" style="28" customWidth="1"/>
    <col min="5886" max="5886" width="17.109375" style="28" bestFit="1" customWidth="1"/>
    <col min="5887" max="5887" width="4" style="28" customWidth="1"/>
    <col min="5888" max="5888" width="13.6640625" style="28" customWidth="1"/>
    <col min="5889" max="6130" width="13.6640625" style="28"/>
    <col min="6131" max="6131" width="22.109375" style="28" customWidth="1"/>
    <col min="6132" max="6138" width="13.6640625" style="28" customWidth="1"/>
    <col min="6139" max="6139" width="15.88671875" style="28" customWidth="1"/>
    <col min="6140" max="6140" width="16.5546875" style="28" bestFit="1" customWidth="1"/>
    <col min="6141" max="6141" width="13.6640625" style="28" customWidth="1"/>
    <col min="6142" max="6142" width="17.109375" style="28" bestFit="1" customWidth="1"/>
    <col min="6143" max="6143" width="4" style="28" customWidth="1"/>
    <col min="6144" max="6144" width="13.6640625" style="28" customWidth="1"/>
    <col min="6145" max="6386" width="13.6640625" style="28"/>
    <col min="6387" max="6387" width="22.109375" style="28" customWidth="1"/>
    <col min="6388" max="6394" width="13.6640625" style="28" customWidth="1"/>
    <col min="6395" max="6395" width="15.88671875" style="28" customWidth="1"/>
    <col min="6396" max="6396" width="16.5546875" style="28" bestFit="1" customWidth="1"/>
    <col min="6397" max="6397" width="13.6640625" style="28" customWidth="1"/>
    <col min="6398" max="6398" width="17.109375" style="28" bestFit="1" customWidth="1"/>
    <col min="6399" max="6399" width="4" style="28" customWidth="1"/>
    <col min="6400" max="6400" width="13.6640625" style="28" customWidth="1"/>
    <col min="6401" max="6642" width="13.6640625" style="28"/>
    <col min="6643" max="6643" width="22.109375" style="28" customWidth="1"/>
    <col min="6644" max="6650" width="13.6640625" style="28" customWidth="1"/>
    <col min="6651" max="6651" width="15.88671875" style="28" customWidth="1"/>
    <col min="6652" max="6652" width="16.5546875" style="28" bestFit="1" customWidth="1"/>
    <col min="6653" max="6653" width="13.6640625" style="28" customWidth="1"/>
    <col min="6654" max="6654" width="17.109375" style="28" bestFit="1" customWidth="1"/>
    <col min="6655" max="6655" width="4" style="28" customWidth="1"/>
    <col min="6656" max="6656" width="13.6640625" style="28" customWidth="1"/>
    <col min="6657" max="6898" width="13.6640625" style="28"/>
    <col min="6899" max="6899" width="22.109375" style="28" customWidth="1"/>
    <col min="6900" max="6906" width="13.6640625" style="28" customWidth="1"/>
    <col min="6907" max="6907" width="15.88671875" style="28" customWidth="1"/>
    <col min="6908" max="6908" width="16.5546875" style="28" bestFit="1" customWidth="1"/>
    <col min="6909" max="6909" width="13.6640625" style="28" customWidth="1"/>
    <col min="6910" max="6910" width="17.109375" style="28" bestFit="1" customWidth="1"/>
    <col min="6911" max="6911" width="4" style="28" customWidth="1"/>
    <col min="6912" max="6912" width="13.6640625" style="28" customWidth="1"/>
    <col min="6913" max="7154" width="13.6640625" style="28"/>
    <col min="7155" max="7155" width="22.109375" style="28" customWidth="1"/>
    <col min="7156" max="7162" width="13.6640625" style="28" customWidth="1"/>
    <col min="7163" max="7163" width="15.88671875" style="28" customWidth="1"/>
    <col min="7164" max="7164" width="16.5546875" style="28" bestFit="1" customWidth="1"/>
    <col min="7165" max="7165" width="13.6640625" style="28" customWidth="1"/>
    <col min="7166" max="7166" width="17.109375" style="28" bestFit="1" customWidth="1"/>
    <col min="7167" max="7167" width="4" style="28" customWidth="1"/>
    <col min="7168" max="7168" width="13.6640625" style="28" customWidth="1"/>
    <col min="7169" max="7410" width="13.6640625" style="28"/>
    <col min="7411" max="7411" width="22.109375" style="28" customWidth="1"/>
    <col min="7412" max="7418" width="13.6640625" style="28" customWidth="1"/>
    <col min="7419" max="7419" width="15.88671875" style="28" customWidth="1"/>
    <col min="7420" max="7420" width="16.5546875" style="28" bestFit="1" customWidth="1"/>
    <col min="7421" max="7421" width="13.6640625" style="28" customWidth="1"/>
    <col min="7422" max="7422" width="17.109375" style="28" bestFit="1" customWidth="1"/>
    <col min="7423" max="7423" width="4" style="28" customWidth="1"/>
    <col min="7424" max="7424" width="13.6640625" style="28" customWidth="1"/>
    <col min="7425" max="7666" width="13.6640625" style="28"/>
    <col min="7667" max="7667" width="22.109375" style="28" customWidth="1"/>
    <col min="7668" max="7674" width="13.6640625" style="28" customWidth="1"/>
    <col min="7675" max="7675" width="15.88671875" style="28" customWidth="1"/>
    <col min="7676" max="7676" width="16.5546875" style="28" bestFit="1" customWidth="1"/>
    <col min="7677" max="7677" width="13.6640625" style="28" customWidth="1"/>
    <col min="7678" max="7678" width="17.109375" style="28" bestFit="1" customWidth="1"/>
    <col min="7679" max="7679" width="4" style="28" customWidth="1"/>
    <col min="7680" max="7680" width="13.6640625" style="28" customWidth="1"/>
    <col min="7681" max="7922" width="13.6640625" style="28"/>
    <col min="7923" max="7923" width="22.109375" style="28" customWidth="1"/>
    <col min="7924" max="7930" width="13.6640625" style="28" customWidth="1"/>
    <col min="7931" max="7931" width="15.88671875" style="28" customWidth="1"/>
    <col min="7932" max="7932" width="16.5546875" style="28" bestFit="1" customWidth="1"/>
    <col min="7933" max="7933" width="13.6640625" style="28" customWidth="1"/>
    <col min="7934" max="7934" width="17.109375" style="28" bestFit="1" customWidth="1"/>
    <col min="7935" max="7935" width="4" style="28" customWidth="1"/>
    <col min="7936" max="7936" width="13.6640625" style="28" customWidth="1"/>
    <col min="7937" max="8178" width="13.6640625" style="28"/>
    <col min="8179" max="8179" width="22.109375" style="28" customWidth="1"/>
    <col min="8180" max="8186" width="13.6640625" style="28" customWidth="1"/>
    <col min="8187" max="8187" width="15.88671875" style="28" customWidth="1"/>
    <col min="8188" max="8188" width="16.5546875" style="28" bestFit="1" customWidth="1"/>
    <col min="8189" max="8189" width="13.6640625" style="28" customWidth="1"/>
    <col min="8190" max="8190" width="17.109375" style="28" bestFit="1" customWidth="1"/>
    <col min="8191" max="8191" width="4" style="28" customWidth="1"/>
    <col min="8192" max="8192" width="13.6640625" style="28" customWidth="1"/>
    <col min="8193" max="8434" width="13.6640625" style="28"/>
    <col min="8435" max="8435" width="22.109375" style="28" customWidth="1"/>
    <col min="8436" max="8442" width="13.6640625" style="28" customWidth="1"/>
    <col min="8443" max="8443" width="15.88671875" style="28" customWidth="1"/>
    <col min="8444" max="8444" width="16.5546875" style="28" bestFit="1" customWidth="1"/>
    <col min="8445" max="8445" width="13.6640625" style="28" customWidth="1"/>
    <col min="8446" max="8446" width="17.109375" style="28" bestFit="1" customWidth="1"/>
    <col min="8447" max="8447" width="4" style="28" customWidth="1"/>
    <col min="8448" max="8448" width="13.6640625" style="28" customWidth="1"/>
    <col min="8449" max="8690" width="13.6640625" style="28"/>
    <col min="8691" max="8691" width="22.109375" style="28" customWidth="1"/>
    <col min="8692" max="8698" width="13.6640625" style="28" customWidth="1"/>
    <col min="8699" max="8699" width="15.88671875" style="28" customWidth="1"/>
    <col min="8700" max="8700" width="16.5546875" style="28" bestFit="1" customWidth="1"/>
    <col min="8701" max="8701" width="13.6640625" style="28" customWidth="1"/>
    <col min="8702" max="8702" width="17.109375" style="28" bestFit="1" customWidth="1"/>
    <col min="8703" max="8703" width="4" style="28" customWidth="1"/>
    <col min="8704" max="8704" width="13.6640625" style="28" customWidth="1"/>
    <col min="8705" max="8946" width="13.6640625" style="28"/>
    <col min="8947" max="8947" width="22.109375" style="28" customWidth="1"/>
    <col min="8948" max="8954" width="13.6640625" style="28" customWidth="1"/>
    <col min="8955" max="8955" width="15.88671875" style="28" customWidth="1"/>
    <col min="8956" max="8956" width="16.5546875" style="28" bestFit="1" customWidth="1"/>
    <col min="8957" max="8957" width="13.6640625" style="28" customWidth="1"/>
    <col min="8958" max="8958" width="17.109375" style="28" bestFit="1" customWidth="1"/>
    <col min="8959" max="8959" width="4" style="28" customWidth="1"/>
    <col min="8960" max="8960" width="13.6640625" style="28" customWidth="1"/>
    <col min="8961" max="9202" width="13.6640625" style="28"/>
    <col min="9203" max="9203" width="22.109375" style="28" customWidth="1"/>
    <col min="9204" max="9210" width="13.6640625" style="28" customWidth="1"/>
    <col min="9211" max="9211" width="15.88671875" style="28" customWidth="1"/>
    <col min="9212" max="9212" width="16.5546875" style="28" bestFit="1" customWidth="1"/>
    <col min="9213" max="9213" width="13.6640625" style="28" customWidth="1"/>
    <col min="9214" max="9214" width="17.109375" style="28" bestFit="1" customWidth="1"/>
    <col min="9215" max="9215" width="4" style="28" customWidth="1"/>
    <col min="9216" max="9216" width="13.6640625" style="28" customWidth="1"/>
    <col min="9217" max="9458" width="13.6640625" style="28"/>
    <col min="9459" max="9459" width="22.109375" style="28" customWidth="1"/>
    <col min="9460" max="9466" width="13.6640625" style="28" customWidth="1"/>
    <col min="9467" max="9467" width="15.88671875" style="28" customWidth="1"/>
    <col min="9468" max="9468" width="16.5546875" style="28" bestFit="1" customWidth="1"/>
    <col min="9469" max="9469" width="13.6640625" style="28" customWidth="1"/>
    <col min="9470" max="9470" width="17.109375" style="28" bestFit="1" customWidth="1"/>
    <col min="9471" max="9471" width="4" style="28" customWidth="1"/>
    <col min="9472" max="9472" width="13.6640625" style="28" customWidth="1"/>
    <col min="9473" max="9714" width="13.6640625" style="28"/>
    <col min="9715" max="9715" width="22.109375" style="28" customWidth="1"/>
    <col min="9716" max="9722" width="13.6640625" style="28" customWidth="1"/>
    <col min="9723" max="9723" width="15.88671875" style="28" customWidth="1"/>
    <col min="9724" max="9724" width="16.5546875" style="28" bestFit="1" customWidth="1"/>
    <col min="9725" max="9725" width="13.6640625" style="28" customWidth="1"/>
    <col min="9726" max="9726" width="17.109375" style="28" bestFit="1" customWidth="1"/>
    <col min="9727" max="9727" width="4" style="28" customWidth="1"/>
    <col min="9728" max="9728" width="13.6640625" style="28" customWidth="1"/>
    <col min="9729" max="9970" width="13.6640625" style="28"/>
    <col min="9971" max="9971" width="22.109375" style="28" customWidth="1"/>
    <col min="9972" max="9978" width="13.6640625" style="28" customWidth="1"/>
    <col min="9979" max="9979" width="15.88671875" style="28" customWidth="1"/>
    <col min="9980" max="9980" width="16.5546875" style="28" bestFit="1" customWidth="1"/>
    <col min="9981" max="9981" width="13.6640625" style="28" customWidth="1"/>
    <col min="9982" max="9982" width="17.109375" style="28" bestFit="1" customWidth="1"/>
    <col min="9983" max="9983" width="4" style="28" customWidth="1"/>
    <col min="9984" max="9984" width="13.6640625" style="28" customWidth="1"/>
    <col min="9985" max="10226" width="13.6640625" style="28"/>
    <col min="10227" max="10227" width="22.109375" style="28" customWidth="1"/>
    <col min="10228" max="10234" width="13.6640625" style="28" customWidth="1"/>
    <col min="10235" max="10235" width="15.88671875" style="28" customWidth="1"/>
    <col min="10236" max="10236" width="16.5546875" style="28" bestFit="1" customWidth="1"/>
    <col min="10237" max="10237" width="13.6640625" style="28" customWidth="1"/>
    <col min="10238" max="10238" width="17.109375" style="28" bestFit="1" customWidth="1"/>
    <col min="10239" max="10239" width="4" style="28" customWidth="1"/>
    <col min="10240" max="10240" width="13.6640625" style="28" customWidth="1"/>
    <col min="10241" max="10482" width="13.6640625" style="28"/>
    <col min="10483" max="10483" width="22.109375" style="28" customWidth="1"/>
    <col min="10484" max="10490" width="13.6640625" style="28" customWidth="1"/>
    <col min="10491" max="10491" width="15.88671875" style="28" customWidth="1"/>
    <col min="10492" max="10492" width="16.5546875" style="28" bestFit="1" customWidth="1"/>
    <col min="10493" max="10493" width="13.6640625" style="28" customWidth="1"/>
    <col min="10494" max="10494" width="17.109375" style="28" bestFit="1" customWidth="1"/>
    <col min="10495" max="10495" width="4" style="28" customWidth="1"/>
    <col min="10496" max="10496" width="13.6640625" style="28" customWidth="1"/>
    <col min="10497" max="10738" width="13.6640625" style="28"/>
    <col min="10739" max="10739" width="22.109375" style="28" customWidth="1"/>
    <col min="10740" max="10746" width="13.6640625" style="28" customWidth="1"/>
    <col min="10747" max="10747" width="15.88671875" style="28" customWidth="1"/>
    <col min="10748" max="10748" width="16.5546875" style="28" bestFit="1" customWidth="1"/>
    <col min="10749" max="10749" width="13.6640625" style="28" customWidth="1"/>
    <col min="10750" max="10750" width="17.109375" style="28" bestFit="1" customWidth="1"/>
    <col min="10751" max="10751" width="4" style="28" customWidth="1"/>
    <col min="10752" max="10752" width="13.6640625" style="28" customWidth="1"/>
    <col min="10753" max="10994" width="13.6640625" style="28"/>
    <col min="10995" max="10995" width="22.109375" style="28" customWidth="1"/>
    <col min="10996" max="11002" width="13.6640625" style="28" customWidth="1"/>
    <col min="11003" max="11003" width="15.88671875" style="28" customWidth="1"/>
    <col min="11004" max="11004" width="16.5546875" style="28" bestFit="1" customWidth="1"/>
    <col min="11005" max="11005" width="13.6640625" style="28" customWidth="1"/>
    <col min="11006" max="11006" width="17.109375" style="28" bestFit="1" customWidth="1"/>
    <col min="11007" max="11007" width="4" style="28" customWidth="1"/>
    <col min="11008" max="11008" width="13.6640625" style="28" customWidth="1"/>
    <col min="11009" max="11250" width="13.6640625" style="28"/>
    <col min="11251" max="11251" width="22.109375" style="28" customWidth="1"/>
    <col min="11252" max="11258" width="13.6640625" style="28" customWidth="1"/>
    <col min="11259" max="11259" width="15.88671875" style="28" customWidth="1"/>
    <col min="11260" max="11260" width="16.5546875" style="28" bestFit="1" customWidth="1"/>
    <col min="11261" max="11261" width="13.6640625" style="28" customWidth="1"/>
    <col min="11262" max="11262" width="17.109375" style="28" bestFit="1" customWidth="1"/>
    <col min="11263" max="11263" width="4" style="28" customWidth="1"/>
    <col min="11264" max="11264" width="13.6640625" style="28" customWidth="1"/>
    <col min="11265" max="11506" width="13.6640625" style="28"/>
    <col min="11507" max="11507" width="22.109375" style="28" customWidth="1"/>
    <col min="11508" max="11514" width="13.6640625" style="28" customWidth="1"/>
    <col min="11515" max="11515" width="15.88671875" style="28" customWidth="1"/>
    <col min="11516" max="11516" width="16.5546875" style="28" bestFit="1" customWidth="1"/>
    <col min="11517" max="11517" width="13.6640625" style="28" customWidth="1"/>
    <col min="11518" max="11518" width="17.109375" style="28" bestFit="1" customWidth="1"/>
    <col min="11519" max="11519" width="4" style="28" customWidth="1"/>
    <col min="11520" max="11520" width="13.6640625" style="28" customWidth="1"/>
    <col min="11521" max="11762" width="13.6640625" style="28"/>
    <col min="11763" max="11763" width="22.109375" style="28" customWidth="1"/>
    <col min="11764" max="11770" width="13.6640625" style="28" customWidth="1"/>
    <col min="11771" max="11771" width="15.88671875" style="28" customWidth="1"/>
    <col min="11772" max="11772" width="16.5546875" style="28" bestFit="1" customWidth="1"/>
    <col min="11773" max="11773" width="13.6640625" style="28" customWidth="1"/>
    <col min="11774" max="11774" width="17.109375" style="28" bestFit="1" customWidth="1"/>
    <col min="11775" max="11775" width="4" style="28" customWidth="1"/>
    <col min="11776" max="11776" width="13.6640625" style="28" customWidth="1"/>
    <col min="11777" max="12018" width="13.6640625" style="28"/>
    <col min="12019" max="12019" width="22.109375" style="28" customWidth="1"/>
    <col min="12020" max="12026" width="13.6640625" style="28" customWidth="1"/>
    <col min="12027" max="12027" width="15.88671875" style="28" customWidth="1"/>
    <col min="12028" max="12028" width="16.5546875" style="28" bestFit="1" customWidth="1"/>
    <col min="12029" max="12029" width="13.6640625" style="28" customWidth="1"/>
    <col min="12030" max="12030" width="17.109375" style="28" bestFit="1" customWidth="1"/>
    <col min="12031" max="12031" width="4" style="28" customWidth="1"/>
    <col min="12032" max="12032" width="13.6640625" style="28" customWidth="1"/>
    <col min="12033" max="12274" width="13.6640625" style="28"/>
    <col min="12275" max="12275" width="22.109375" style="28" customWidth="1"/>
    <col min="12276" max="12282" width="13.6640625" style="28" customWidth="1"/>
    <col min="12283" max="12283" width="15.88671875" style="28" customWidth="1"/>
    <col min="12284" max="12284" width="16.5546875" style="28" bestFit="1" customWidth="1"/>
    <col min="12285" max="12285" width="13.6640625" style="28" customWidth="1"/>
    <col min="12286" max="12286" width="17.109375" style="28" bestFit="1" customWidth="1"/>
    <col min="12287" max="12287" width="4" style="28" customWidth="1"/>
    <col min="12288" max="12288" width="13.6640625" style="28" customWidth="1"/>
    <col min="12289" max="12530" width="13.6640625" style="28"/>
    <col min="12531" max="12531" width="22.109375" style="28" customWidth="1"/>
    <col min="12532" max="12538" width="13.6640625" style="28" customWidth="1"/>
    <col min="12539" max="12539" width="15.88671875" style="28" customWidth="1"/>
    <col min="12540" max="12540" width="16.5546875" style="28" bestFit="1" customWidth="1"/>
    <col min="12541" max="12541" width="13.6640625" style="28" customWidth="1"/>
    <col min="12542" max="12542" width="17.109375" style="28" bestFit="1" customWidth="1"/>
    <col min="12543" max="12543" width="4" style="28" customWidth="1"/>
    <col min="12544" max="12544" width="13.6640625" style="28" customWidth="1"/>
    <col min="12545" max="12786" width="13.6640625" style="28"/>
    <col min="12787" max="12787" width="22.109375" style="28" customWidth="1"/>
    <col min="12788" max="12794" width="13.6640625" style="28" customWidth="1"/>
    <col min="12795" max="12795" width="15.88671875" style="28" customWidth="1"/>
    <col min="12796" max="12796" width="16.5546875" style="28" bestFit="1" customWidth="1"/>
    <col min="12797" max="12797" width="13.6640625" style="28" customWidth="1"/>
    <col min="12798" max="12798" width="17.109375" style="28" bestFit="1" customWidth="1"/>
    <col min="12799" max="12799" width="4" style="28" customWidth="1"/>
    <col min="12800" max="12800" width="13.6640625" style="28" customWidth="1"/>
    <col min="12801" max="13042" width="13.6640625" style="28"/>
    <col min="13043" max="13043" width="22.109375" style="28" customWidth="1"/>
    <col min="13044" max="13050" width="13.6640625" style="28" customWidth="1"/>
    <col min="13051" max="13051" width="15.88671875" style="28" customWidth="1"/>
    <col min="13052" max="13052" width="16.5546875" style="28" bestFit="1" customWidth="1"/>
    <col min="13053" max="13053" width="13.6640625" style="28" customWidth="1"/>
    <col min="13054" max="13054" width="17.109375" style="28" bestFit="1" customWidth="1"/>
    <col min="13055" max="13055" width="4" style="28" customWidth="1"/>
    <col min="13056" max="13056" width="13.6640625" style="28" customWidth="1"/>
    <col min="13057" max="13298" width="13.6640625" style="28"/>
    <col min="13299" max="13299" width="22.109375" style="28" customWidth="1"/>
    <col min="13300" max="13306" width="13.6640625" style="28" customWidth="1"/>
    <col min="13307" max="13307" width="15.88671875" style="28" customWidth="1"/>
    <col min="13308" max="13308" width="16.5546875" style="28" bestFit="1" customWidth="1"/>
    <col min="13309" max="13309" width="13.6640625" style="28" customWidth="1"/>
    <col min="13310" max="13310" width="17.109375" style="28" bestFit="1" customWidth="1"/>
    <col min="13311" max="13311" width="4" style="28" customWidth="1"/>
    <col min="13312" max="13312" width="13.6640625" style="28" customWidth="1"/>
    <col min="13313" max="13554" width="13.6640625" style="28"/>
    <col min="13555" max="13555" width="22.109375" style="28" customWidth="1"/>
    <col min="13556" max="13562" width="13.6640625" style="28" customWidth="1"/>
    <col min="13563" max="13563" width="15.88671875" style="28" customWidth="1"/>
    <col min="13564" max="13564" width="16.5546875" style="28" bestFit="1" customWidth="1"/>
    <col min="13565" max="13565" width="13.6640625" style="28" customWidth="1"/>
    <col min="13566" max="13566" width="17.109375" style="28" bestFit="1" customWidth="1"/>
    <col min="13567" max="13567" width="4" style="28" customWidth="1"/>
    <col min="13568" max="13568" width="13.6640625" style="28" customWidth="1"/>
    <col min="13569" max="13810" width="13.6640625" style="28"/>
    <col min="13811" max="13811" width="22.109375" style="28" customWidth="1"/>
    <col min="13812" max="13818" width="13.6640625" style="28" customWidth="1"/>
    <col min="13819" max="13819" width="15.88671875" style="28" customWidth="1"/>
    <col min="13820" max="13820" width="16.5546875" style="28" bestFit="1" customWidth="1"/>
    <col min="13821" max="13821" width="13.6640625" style="28" customWidth="1"/>
    <col min="13822" max="13822" width="17.109375" style="28" bestFit="1" customWidth="1"/>
    <col min="13823" max="13823" width="4" style="28" customWidth="1"/>
    <col min="13824" max="13824" width="13.6640625" style="28" customWidth="1"/>
    <col min="13825" max="14066" width="13.6640625" style="28"/>
    <col min="14067" max="14067" width="22.109375" style="28" customWidth="1"/>
    <col min="14068" max="14074" width="13.6640625" style="28" customWidth="1"/>
    <col min="14075" max="14075" width="15.88671875" style="28" customWidth="1"/>
    <col min="14076" max="14076" width="16.5546875" style="28" bestFit="1" customWidth="1"/>
    <col min="14077" max="14077" width="13.6640625" style="28" customWidth="1"/>
    <col min="14078" max="14078" width="17.109375" style="28" bestFit="1" customWidth="1"/>
    <col min="14079" max="14079" width="4" style="28" customWidth="1"/>
    <col min="14080" max="14080" width="13.6640625" style="28" customWidth="1"/>
    <col min="14081" max="14322" width="13.6640625" style="28"/>
    <col min="14323" max="14323" width="22.109375" style="28" customWidth="1"/>
    <col min="14324" max="14330" width="13.6640625" style="28" customWidth="1"/>
    <col min="14331" max="14331" width="15.88671875" style="28" customWidth="1"/>
    <col min="14332" max="14332" width="16.5546875" style="28" bestFit="1" customWidth="1"/>
    <col min="14333" max="14333" width="13.6640625" style="28" customWidth="1"/>
    <col min="14334" max="14334" width="17.109375" style="28" bestFit="1" customWidth="1"/>
    <col min="14335" max="14335" width="4" style="28" customWidth="1"/>
    <col min="14336" max="14336" width="13.6640625" style="28" customWidth="1"/>
    <col min="14337" max="14578" width="13.6640625" style="28"/>
    <col min="14579" max="14579" width="22.109375" style="28" customWidth="1"/>
    <col min="14580" max="14586" width="13.6640625" style="28" customWidth="1"/>
    <col min="14587" max="14587" width="15.88671875" style="28" customWidth="1"/>
    <col min="14588" max="14588" width="16.5546875" style="28" bestFit="1" customWidth="1"/>
    <col min="14589" max="14589" width="13.6640625" style="28" customWidth="1"/>
    <col min="14590" max="14590" width="17.109375" style="28" bestFit="1" customWidth="1"/>
    <col min="14591" max="14591" width="4" style="28" customWidth="1"/>
    <col min="14592" max="14592" width="13.6640625" style="28" customWidth="1"/>
    <col min="14593" max="14834" width="13.6640625" style="28"/>
    <col min="14835" max="14835" width="22.109375" style="28" customWidth="1"/>
    <col min="14836" max="14842" width="13.6640625" style="28" customWidth="1"/>
    <col min="14843" max="14843" width="15.88671875" style="28" customWidth="1"/>
    <col min="14844" max="14844" width="16.5546875" style="28" bestFit="1" customWidth="1"/>
    <col min="14845" max="14845" width="13.6640625" style="28" customWidth="1"/>
    <col min="14846" max="14846" width="17.109375" style="28" bestFit="1" customWidth="1"/>
    <col min="14847" max="14847" width="4" style="28" customWidth="1"/>
    <col min="14848" max="14848" width="13.6640625" style="28" customWidth="1"/>
    <col min="14849" max="15090" width="13.6640625" style="28"/>
    <col min="15091" max="15091" width="22.109375" style="28" customWidth="1"/>
    <col min="15092" max="15098" width="13.6640625" style="28" customWidth="1"/>
    <col min="15099" max="15099" width="15.88671875" style="28" customWidth="1"/>
    <col min="15100" max="15100" width="16.5546875" style="28" bestFit="1" customWidth="1"/>
    <col min="15101" max="15101" width="13.6640625" style="28" customWidth="1"/>
    <col min="15102" max="15102" width="17.109375" style="28" bestFit="1" customWidth="1"/>
    <col min="15103" max="15103" width="4" style="28" customWidth="1"/>
    <col min="15104" max="15104" width="13.6640625" style="28" customWidth="1"/>
    <col min="15105" max="15346" width="13.6640625" style="28"/>
    <col min="15347" max="15347" width="22.109375" style="28" customWidth="1"/>
    <col min="15348" max="15354" width="13.6640625" style="28" customWidth="1"/>
    <col min="15355" max="15355" width="15.88671875" style="28" customWidth="1"/>
    <col min="15356" max="15356" width="16.5546875" style="28" bestFit="1" customWidth="1"/>
    <col min="15357" max="15357" width="13.6640625" style="28" customWidth="1"/>
    <col min="15358" max="15358" width="17.109375" style="28" bestFit="1" customWidth="1"/>
    <col min="15359" max="15359" width="4" style="28" customWidth="1"/>
    <col min="15360" max="15360" width="13.6640625" style="28" customWidth="1"/>
    <col min="15361" max="15602" width="13.6640625" style="28"/>
    <col min="15603" max="15603" width="22.109375" style="28" customWidth="1"/>
    <col min="15604" max="15610" width="13.6640625" style="28" customWidth="1"/>
    <col min="15611" max="15611" width="15.88671875" style="28" customWidth="1"/>
    <col min="15612" max="15612" width="16.5546875" style="28" bestFit="1" customWidth="1"/>
    <col min="15613" max="15613" width="13.6640625" style="28" customWidth="1"/>
    <col min="15614" max="15614" width="17.109375" style="28" bestFit="1" customWidth="1"/>
    <col min="15615" max="15615" width="4" style="28" customWidth="1"/>
    <col min="15616" max="15616" width="13.6640625" style="28" customWidth="1"/>
    <col min="15617" max="15858" width="13.6640625" style="28"/>
    <col min="15859" max="15859" width="22.109375" style="28" customWidth="1"/>
    <col min="15860" max="15866" width="13.6640625" style="28" customWidth="1"/>
    <col min="15867" max="15867" width="15.88671875" style="28" customWidth="1"/>
    <col min="15868" max="15868" width="16.5546875" style="28" bestFit="1" customWidth="1"/>
    <col min="15869" max="15869" width="13.6640625" style="28" customWidth="1"/>
    <col min="15870" max="15870" width="17.109375" style="28" bestFit="1" customWidth="1"/>
    <col min="15871" max="15871" width="4" style="28" customWidth="1"/>
    <col min="15872" max="15872" width="13.6640625" style="28" customWidth="1"/>
    <col min="15873" max="16114" width="13.6640625" style="28"/>
    <col min="16115" max="16115" width="22.109375" style="28" customWidth="1"/>
    <col min="16116" max="16122" width="13.6640625" style="28" customWidth="1"/>
    <col min="16123" max="16123" width="15.88671875" style="28" customWidth="1"/>
    <col min="16124" max="16124" width="16.5546875" style="28" bestFit="1" customWidth="1"/>
    <col min="16125" max="16125" width="13.6640625" style="28" customWidth="1"/>
    <col min="16126" max="16126" width="17.109375" style="28" bestFit="1" customWidth="1"/>
    <col min="16127" max="16127" width="4" style="28" customWidth="1"/>
    <col min="16128" max="16128" width="13.6640625" style="28" customWidth="1"/>
    <col min="16129" max="16384" width="13.6640625" style="28"/>
  </cols>
  <sheetData>
    <row r="1" spans="1:20" s="22" customFormat="1" ht="16.2">
      <c r="A1" s="529" t="s">
        <v>4</v>
      </c>
      <c r="B1" s="178"/>
      <c r="C1" s="178"/>
      <c r="D1" s="101"/>
      <c r="E1" s="101"/>
      <c r="F1" s="179"/>
      <c r="G1" s="180"/>
      <c r="H1" s="180"/>
      <c r="I1" s="180"/>
      <c r="J1" s="180"/>
    </row>
    <row r="2" spans="1:20" s="22" customFormat="1" ht="13.2" customHeight="1">
      <c r="A2" s="229"/>
      <c r="B2" s="178"/>
      <c r="C2" s="178"/>
      <c r="D2" s="180"/>
      <c r="E2" s="180"/>
      <c r="F2" s="180"/>
      <c r="G2" s="180"/>
      <c r="H2" s="180"/>
      <c r="I2" s="180"/>
      <c r="J2" s="180"/>
    </row>
    <row r="3" spans="1:20" s="22" customFormat="1" ht="18.600000000000001">
      <c r="A3" s="224" t="str">
        <f>'2-Kosten per locatie'!A3</f>
        <v>Naam opdrachtgever</v>
      </c>
      <c r="B3" s="164" t="str">
        <f>'2-Kosten per locatie'!B3</f>
        <v>Stadsschouwburg Utrecht</v>
      </c>
      <c r="C3" s="164"/>
      <c r="D3" s="180"/>
      <c r="E3" s="180"/>
      <c r="F3" s="180"/>
      <c r="G3" s="180"/>
      <c r="H3" s="180"/>
      <c r="I3" s="180"/>
      <c r="J3" s="180"/>
    </row>
    <row r="4" spans="1:20" s="22" customFormat="1" ht="18.600000000000001">
      <c r="A4" s="224" t="str">
        <f>'2-Kosten per locatie'!A4</f>
        <v>Calculatie onderdeel</v>
      </c>
      <c r="B4" s="164" t="str">
        <f ca="1">MID(CELL("bestandsnaam",$C$9),SEARCH("]",CELL("bestandsnaam",$C$9),1)+1,256)</f>
        <v>11-Sanitaire voorzieningen</v>
      </c>
      <c r="C4" s="164"/>
      <c r="D4" s="180"/>
      <c r="E4" s="180"/>
      <c r="F4" s="180"/>
      <c r="G4" s="180"/>
      <c r="H4" s="180"/>
      <c r="I4" s="180"/>
      <c r="J4" s="180"/>
    </row>
    <row r="5" spans="1:20" s="22" customFormat="1" ht="18.600000000000001">
      <c r="A5" s="224" t="str">
        <f>'2-Kosten per locatie'!A5</f>
        <v>Gebouw/plaats</v>
      </c>
      <c r="B5" s="164" t="str">
        <f>'2-Kosten per locatie'!B5</f>
        <v>Utrecht</v>
      </c>
      <c r="C5" s="164"/>
      <c r="D5" s="180"/>
      <c r="E5" s="180"/>
      <c r="F5" s="180"/>
      <c r="G5" s="180"/>
      <c r="H5" s="180"/>
      <c r="I5" s="183"/>
      <c r="J5" s="181"/>
      <c r="K5" s="23"/>
      <c r="L5" s="24"/>
      <c r="M5" s="24"/>
      <c r="N5" s="23"/>
      <c r="O5" s="24"/>
      <c r="P5" s="24"/>
      <c r="Q5" s="23"/>
      <c r="R5" s="24"/>
      <c r="S5" s="24"/>
      <c r="T5" s="23"/>
    </row>
    <row r="6" spans="1:20" s="22" customFormat="1" ht="17.25" customHeight="1">
      <c r="A6" s="224" t="str">
        <f>'2-Kosten per locatie'!A6</f>
        <v>Referentie nummer</v>
      </c>
      <c r="B6" s="164" t="str">
        <f>'2-Kosten per locatie'!B6</f>
        <v>SSBU-EA-MK-DK-2024/TN479309</v>
      </c>
      <c r="C6" s="164"/>
      <c r="D6" s="180"/>
      <c r="E6" s="180"/>
      <c r="F6" s="180"/>
      <c r="G6" s="180"/>
      <c r="H6" s="180"/>
      <c r="I6" s="183"/>
      <c r="J6" s="189"/>
      <c r="K6" s="27"/>
      <c r="L6" s="24"/>
      <c r="M6" s="26"/>
      <c r="N6" s="27"/>
      <c r="O6" s="24"/>
      <c r="P6" s="26"/>
      <c r="Q6" s="27"/>
      <c r="R6" s="24"/>
      <c r="S6" s="26"/>
      <c r="T6" s="27"/>
    </row>
    <row r="7" spans="1:20" s="22" customFormat="1" ht="17.25" customHeight="1">
      <c r="A7" s="224" t="str">
        <f>'2-Kosten per locatie'!A7</f>
        <v>Naam dienstverlener</v>
      </c>
      <c r="B7" s="164">
        <f>'2-Kosten per locatie'!B7</f>
        <v>0</v>
      </c>
      <c r="C7" s="125"/>
      <c r="D7" s="180"/>
      <c r="E7" s="180"/>
      <c r="F7" s="180"/>
      <c r="G7" s="180"/>
      <c r="H7" s="180"/>
      <c r="I7" s="180"/>
      <c r="J7" s="180"/>
    </row>
    <row r="8" spans="1:20" s="22" customFormat="1" ht="17.25" customHeight="1">
      <c r="A8" s="224" t="str">
        <f>'2-Kosten per locatie'!A8</f>
        <v>Prijspeil</v>
      </c>
      <c r="B8" s="303">
        <f>'2-Kosten per locatie'!B8</f>
        <v>45658</v>
      </c>
      <c r="C8" s="48"/>
      <c r="D8" s="180"/>
      <c r="E8" s="180"/>
      <c r="F8" s="180"/>
      <c r="G8" s="180"/>
      <c r="H8" s="180"/>
      <c r="I8" s="180"/>
      <c r="J8" s="180"/>
    </row>
    <row r="9" spans="1:20" s="22" customFormat="1" ht="17.25" customHeight="1">
      <c r="A9" s="180"/>
      <c r="B9" s="180"/>
      <c r="C9" s="180"/>
      <c r="D9" s="180"/>
      <c r="E9" s="180"/>
      <c r="F9" s="180"/>
      <c r="G9" s="180"/>
      <c r="H9" s="180"/>
      <c r="I9" s="180"/>
      <c r="J9" s="180"/>
    </row>
    <row r="10" spans="1:20" s="29" customFormat="1" ht="48.6">
      <c r="A10" s="478" t="s">
        <v>19</v>
      </c>
      <c r="B10" s="478" t="s">
        <v>210</v>
      </c>
      <c r="C10" s="479" t="s">
        <v>194</v>
      </c>
      <c r="D10" s="474" t="s">
        <v>559</v>
      </c>
      <c r="E10" s="230" t="s">
        <v>546</v>
      </c>
      <c r="F10" s="231" t="s">
        <v>211</v>
      </c>
      <c r="G10" s="232"/>
      <c r="H10" s="233" t="s">
        <v>212</v>
      </c>
      <c r="I10" s="234" t="s">
        <v>546</v>
      </c>
      <c r="J10" s="235" t="s">
        <v>213</v>
      </c>
      <c r="K10" s="235" t="s">
        <v>547</v>
      </c>
    </row>
    <row r="11" spans="1:20">
      <c r="A11" s="480" t="s">
        <v>231</v>
      </c>
      <c r="B11" s="190" t="s">
        <v>537</v>
      </c>
      <c r="C11" s="475"/>
      <c r="D11" s="481">
        <v>2</v>
      </c>
      <c r="E11" s="482">
        <f>VLOOKUP(B11,$H$11:$I$16,2,FALSE)</f>
        <v>0</v>
      </c>
      <c r="F11" s="483">
        <f>E11*D11*12</f>
        <v>0</v>
      </c>
      <c r="H11" s="190" t="s">
        <v>537</v>
      </c>
      <c r="I11" s="305">
        <v>0</v>
      </c>
      <c r="J11" s="513" t="s">
        <v>538</v>
      </c>
      <c r="K11" s="205"/>
    </row>
    <row r="12" spans="1:20">
      <c r="A12" s="480" t="s">
        <v>231</v>
      </c>
      <c r="B12" s="191" t="s">
        <v>539</v>
      </c>
      <c r="C12" s="475"/>
      <c r="D12" s="481">
        <v>1</v>
      </c>
      <c r="E12" s="482">
        <f>VLOOKUP(B12,$H$11:$I$16,2,FALSE)</f>
        <v>0</v>
      </c>
      <c r="F12" s="483">
        <f>E12*D12*12</f>
        <v>0</v>
      </c>
      <c r="H12" s="191" t="s">
        <v>539</v>
      </c>
      <c r="I12" s="305">
        <v>0</v>
      </c>
      <c r="J12" s="513" t="s">
        <v>540</v>
      </c>
      <c r="K12" s="205"/>
    </row>
    <row r="13" spans="1:20">
      <c r="A13" s="480" t="s">
        <v>231</v>
      </c>
      <c r="B13" s="191" t="s">
        <v>541</v>
      </c>
      <c r="C13" s="477"/>
      <c r="D13" s="481">
        <v>4</v>
      </c>
      <c r="E13" s="482">
        <f>VLOOKUP(B13,$H$11:$I$16,2,FALSE)</f>
        <v>0</v>
      </c>
      <c r="F13" s="483">
        <f>E13*D13*12</f>
        <v>0</v>
      </c>
      <c r="H13" s="191" t="s">
        <v>541</v>
      </c>
      <c r="I13" s="305">
        <v>0</v>
      </c>
      <c r="J13" s="513" t="s">
        <v>542</v>
      </c>
      <c r="K13" s="205"/>
    </row>
    <row r="14" spans="1:20">
      <c r="A14" s="480" t="s">
        <v>231</v>
      </c>
      <c r="B14" s="191" t="s">
        <v>548</v>
      </c>
      <c r="C14" s="475"/>
      <c r="D14" s="481">
        <v>20</v>
      </c>
      <c r="E14" s="482">
        <f>VLOOKUP(B14,$H$11:$I$16,2,FALSE)</f>
        <v>0</v>
      </c>
      <c r="F14" s="483">
        <f>E14*D14*12</f>
        <v>0</v>
      </c>
      <c r="H14" s="191" t="s">
        <v>548</v>
      </c>
      <c r="I14" s="305">
        <v>0</v>
      </c>
      <c r="J14" s="513" t="s">
        <v>543</v>
      </c>
      <c r="K14" s="205"/>
    </row>
    <row r="15" spans="1:20">
      <c r="A15" s="480" t="s">
        <v>231</v>
      </c>
      <c r="B15" s="191" t="s">
        <v>544</v>
      </c>
      <c r="C15" s="475"/>
      <c r="D15" s="481">
        <v>20</v>
      </c>
      <c r="E15" s="482">
        <f>VLOOKUP(B15,$H$11:$I$16,2,FALSE)</f>
        <v>0</v>
      </c>
      <c r="F15" s="483">
        <f>E15*D15*12</f>
        <v>0</v>
      </c>
      <c r="H15" s="191" t="s">
        <v>544</v>
      </c>
      <c r="I15" s="305">
        <v>0</v>
      </c>
      <c r="J15" s="513" t="s">
        <v>545</v>
      </c>
      <c r="K15" s="205"/>
    </row>
    <row r="16" spans="1:20">
      <c r="A16" s="480"/>
      <c r="B16" s="192"/>
      <c r="C16" s="477"/>
      <c r="D16" s="481"/>
      <c r="E16" s="482"/>
      <c r="F16" s="483"/>
      <c r="H16" s="28"/>
      <c r="I16" s="28"/>
      <c r="J16" s="28"/>
    </row>
    <row r="17" spans="1:8">
      <c r="B17" s="185"/>
      <c r="C17" s="185"/>
      <c r="E17" s="185"/>
      <c r="F17" s="185"/>
    </row>
    <row r="18" spans="1:8">
      <c r="A18" s="486" t="s">
        <v>32</v>
      </c>
      <c r="B18" s="487"/>
      <c r="C18" s="488"/>
      <c r="D18" s="494">
        <f>SUM(D11:D16)</f>
        <v>47</v>
      </c>
      <c r="E18" s="193"/>
      <c r="F18" s="514">
        <f>SUM(F11:F16)</f>
        <v>0</v>
      </c>
    </row>
    <row r="20" spans="1:8" ht="15.6">
      <c r="A20" s="194" t="s">
        <v>215</v>
      </c>
      <c r="B20" s="195"/>
      <c r="C20" s="165"/>
      <c r="D20" s="40"/>
      <c r="E20" s="168"/>
    </row>
    <row r="21" spans="1:8" ht="49.95" customHeight="1">
      <c r="A21" s="600" t="s">
        <v>216</v>
      </c>
      <c r="B21" s="600"/>
      <c r="C21" s="600"/>
      <c r="D21" s="600"/>
      <c r="E21" s="600"/>
    </row>
    <row r="25" spans="1:8">
      <c r="E25" s="188"/>
      <c r="H25" s="515"/>
    </row>
    <row r="26" spans="1:8">
      <c r="E26" s="188"/>
      <c r="H26" s="515"/>
    </row>
    <row r="27" spans="1:8">
      <c r="E27" s="188"/>
      <c r="H27" s="515"/>
    </row>
    <row r="28" spans="1:8">
      <c r="E28" s="188"/>
      <c r="H28" s="515"/>
    </row>
    <row r="29" spans="1:8">
      <c r="E29" s="188"/>
      <c r="H29" s="515"/>
    </row>
    <row r="30" spans="1:8">
      <c r="E30" s="188"/>
      <c r="H30" s="515"/>
    </row>
    <row r="31" spans="1:8">
      <c r="H31" s="515"/>
    </row>
  </sheetData>
  <mergeCells count="1">
    <mergeCell ref="A21:E21"/>
  </mergeCell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1C0C-7CD2-4BC1-8FFE-BD66CAE0D627}">
  <dimension ref="A1:R23"/>
  <sheetViews>
    <sheetView showGridLines="0" zoomScale="85" zoomScaleNormal="85" workbookViewId="0"/>
  </sheetViews>
  <sheetFormatPr defaultColWidth="9.109375" defaultRowHeight="13.2"/>
  <cols>
    <col min="1" max="1" width="35.6640625" style="180" bestFit="1" customWidth="1"/>
    <col min="2" max="2" width="28.44140625" style="180" customWidth="1"/>
    <col min="3" max="3" width="23.6640625" style="180" customWidth="1"/>
    <col min="4" max="6" width="12.88671875" style="180" customWidth="1"/>
    <col min="7" max="7" width="14.5546875" style="180" customWidth="1"/>
    <col min="8" max="12" width="12.88671875" style="180" customWidth="1"/>
    <col min="13" max="13" width="1.6640625" style="180" customWidth="1"/>
    <col min="14" max="14" width="12.88671875" style="180" customWidth="1"/>
    <col min="15" max="15" width="1.5546875" style="180" customWidth="1"/>
    <col min="16" max="17" width="12.88671875" style="180" customWidth="1"/>
    <col min="18" max="16384" width="9.109375" style="22"/>
  </cols>
  <sheetData>
    <row r="1" spans="1:17" ht="16.2">
      <c r="A1" s="529" t="s">
        <v>4</v>
      </c>
      <c r="B1" s="196"/>
      <c r="C1" s="196"/>
    </row>
    <row r="2" spans="1:17" ht="18.600000000000001">
      <c r="A2" s="224" t="str">
        <f>'2-Kosten per locatie'!A3</f>
        <v>Naam opdrachtgever</v>
      </c>
      <c r="B2" s="164" t="str">
        <f>'2-Kosten per locatie'!B3</f>
        <v>Stadsschouwburg Utrecht</v>
      </c>
    </row>
    <row r="3" spans="1:17" ht="18.600000000000001">
      <c r="A3" s="224" t="str">
        <f>'2-Kosten per locatie'!A4</f>
        <v>Calculatie onderdeel</v>
      </c>
      <c r="B3" s="47" t="str">
        <f ca="1">MID(CELL("bestandsnaam",$D$9),SEARCH("]",CELL("bestandsnaam",$D$9),1)+1,256)</f>
        <v>12-Machinekosten</v>
      </c>
    </row>
    <row r="4" spans="1:17" ht="18.600000000000001">
      <c r="A4" s="224" t="str">
        <f>'2-Kosten per locatie'!A5</f>
        <v>Gebouw/plaats</v>
      </c>
      <c r="B4" s="164" t="str">
        <f>'2-Kosten per locatie'!B5</f>
        <v>Utrecht</v>
      </c>
    </row>
    <row r="5" spans="1:17" ht="18.600000000000001">
      <c r="A5" s="224" t="str">
        <f>'2-Kosten per locatie'!A6</f>
        <v>Referentie nummer</v>
      </c>
      <c r="B5" s="164" t="str">
        <f>'2-Kosten per locatie'!B6</f>
        <v>SSBU-EA-MK-DK-2024/TN479309</v>
      </c>
    </row>
    <row r="6" spans="1:17" ht="18.600000000000001">
      <c r="A6" s="224" t="str">
        <f>'2-Kosten per locatie'!A7</f>
        <v>Naam dienstverlener</v>
      </c>
      <c r="B6" s="164">
        <f>'2-Kosten per locatie'!B7</f>
        <v>0</v>
      </c>
    </row>
    <row r="7" spans="1:17" ht="18.600000000000001">
      <c r="A7" s="224" t="str">
        <f>'2-Kosten per locatie'!A8</f>
        <v>Prijspeil</v>
      </c>
      <c r="B7" s="306">
        <f>'2-Kosten per locatie'!B8</f>
        <v>45658</v>
      </c>
    </row>
    <row r="8" spans="1:17" ht="15.6">
      <c r="A8" s="163"/>
    </row>
    <row r="9" spans="1:17" ht="15.6">
      <c r="A9" s="197"/>
      <c r="B9" s="197"/>
      <c r="C9" s="198"/>
    </row>
    <row r="10" spans="1:17" s="35" customFormat="1" ht="64.8">
      <c r="A10" s="236" t="s">
        <v>19</v>
      </c>
      <c r="B10" s="236" t="s">
        <v>217</v>
      </c>
      <c r="C10" s="236" t="s">
        <v>218</v>
      </c>
      <c r="D10" s="236" t="s">
        <v>219</v>
      </c>
      <c r="E10" s="236" t="s">
        <v>220</v>
      </c>
      <c r="F10" s="236" t="s">
        <v>221</v>
      </c>
      <c r="G10" s="236" t="s">
        <v>222</v>
      </c>
      <c r="H10" s="236" t="s">
        <v>223</v>
      </c>
      <c r="I10" s="236" t="s">
        <v>224</v>
      </c>
      <c r="J10" s="236" t="s">
        <v>225</v>
      </c>
      <c r="K10" s="236" t="s">
        <v>226</v>
      </c>
      <c r="L10" s="236" t="s">
        <v>227</v>
      </c>
      <c r="M10" s="237"/>
      <c r="N10" s="236" t="s">
        <v>228</v>
      </c>
      <c r="O10" s="237"/>
      <c r="P10" s="236" t="s">
        <v>229</v>
      </c>
      <c r="Q10" s="236" t="s">
        <v>230</v>
      </c>
    </row>
    <row r="11" spans="1:17">
      <c r="D11" s="307"/>
      <c r="E11" s="308">
        <v>0</v>
      </c>
      <c r="F11" s="309"/>
      <c r="G11" s="307"/>
      <c r="H11" s="307"/>
      <c r="I11" s="310"/>
      <c r="J11" s="308">
        <v>0</v>
      </c>
      <c r="K11" s="308">
        <v>0</v>
      </c>
      <c r="L11" s="308">
        <v>0</v>
      </c>
      <c r="M11" s="310"/>
      <c r="N11" s="311"/>
      <c r="O11" s="310"/>
      <c r="P11" s="309"/>
      <c r="Q11" s="310"/>
    </row>
    <row r="12" spans="1:17">
      <c r="A12" s="206"/>
      <c r="B12" s="206"/>
      <c r="C12" s="207"/>
      <c r="D12" s="312">
        <v>0</v>
      </c>
      <c r="E12" s="313">
        <f>D12*$E$11</f>
        <v>0</v>
      </c>
      <c r="F12" s="314">
        <f>D12-E12</f>
        <v>0</v>
      </c>
      <c r="G12" s="315">
        <v>0</v>
      </c>
      <c r="H12" s="312">
        <v>0</v>
      </c>
      <c r="I12" s="316">
        <f>IF(G12=0,0,(F12-H12)/G12)</f>
        <v>0</v>
      </c>
      <c r="J12" s="317">
        <f>D12*$J$11</f>
        <v>0</v>
      </c>
      <c r="K12" s="316">
        <f>D12*$K$11</f>
        <v>0</v>
      </c>
      <c r="L12" s="318">
        <f>$L$11*D12</f>
        <v>0</v>
      </c>
      <c r="M12" s="310"/>
      <c r="N12" s="319">
        <f>SUM(I12:L12)</f>
        <v>0</v>
      </c>
      <c r="O12" s="310"/>
      <c r="P12" s="315">
        <v>0</v>
      </c>
      <c r="Q12" s="316">
        <f>N12*P12</f>
        <v>0</v>
      </c>
    </row>
    <row r="13" spans="1:17">
      <c r="A13" s="206"/>
      <c r="B13" s="206"/>
      <c r="C13" s="207"/>
      <c r="D13" s="312">
        <v>0</v>
      </c>
      <c r="E13" s="313">
        <f t="shared" ref="E13:E17" si="0">D13*$E$11</f>
        <v>0</v>
      </c>
      <c r="F13" s="314">
        <f>D13-E13</f>
        <v>0</v>
      </c>
      <c r="G13" s="315">
        <v>0</v>
      </c>
      <c r="H13" s="312">
        <v>0</v>
      </c>
      <c r="I13" s="316">
        <f>IF(G13=0,0,(F13-H13)/G13)</f>
        <v>0</v>
      </c>
      <c r="J13" s="317">
        <f>D13*$J$11</f>
        <v>0</v>
      </c>
      <c r="K13" s="316">
        <f>D13*$K$11</f>
        <v>0</v>
      </c>
      <c r="L13" s="318">
        <f>$L$11*D13</f>
        <v>0</v>
      </c>
      <c r="M13" s="310"/>
      <c r="N13" s="319">
        <f>SUM(I13:L13)</f>
        <v>0</v>
      </c>
      <c r="O13" s="310"/>
      <c r="P13" s="315">
        <v>0</v>
      </c>
      <c r="Q13" s="316">
        <f>N13*P13</f>
        <v>0</v>
      </c>
    </row>
    <row r="14" spans="1:17">
      <c r="A14" s="206"/>
      <c r="B14" s="206"/>
      <c r="C14" s="207"/>
      <c r="D14" s="312">
        <v>0</v>
      </c>
      <c r="E14" s="313">
        <f t="shared" si="0"/>
        <v>0</v>
      </c>
      <c r="F14" s="314">
        <f t="shared" ref="F14:F17" si="1">D14-E14</f>
        <v>0</v>
      </c>
      <c r="G14" s="315">
        <v>0</v>
      </c>
      <c r="H14" s="312">
        <v>0</v>
      </c>
      <c r="I14" s="316">
        <f t="shared" ref="I14:I17" si="2">IF(G14=0,0,(F14-H14)/G14)</f>
        <v>0</v>
      </c>
      <c r="J14" s="317">
        <f t="shared" ref="J14:J17" si="3">D14*$J$11</f>
        <v>0</v>
      </c>
      <c r="K14" s="316">
        <f t="shared" ref="K14:K17" si="4">D14*$K$11</f>
        <v>0</v>
      </c>
      <c r="L14" s="318">
        <f t="shared" ref="L14:L17" si="5">$L$11*D14</f>
        <v>0</v>
      </c>
      <c r="M14" s="310"/>
      <c r="N14" s="319">
        <f t="shared" ref="N14:N17" si="6">SUM(I14:L14)</f>
        <v>0</v>
      </c>
      <c r="O14" s="310"/>
      <c r="P14" s="315">
        <v>0</v>
      </c>
      <c r="Q14" s="316">
        <f t="shared" ref="Q14:Q17" si="7">N14*P14</f>
        <v>0</v>
      </c>
    </row>
    <row r="15" spans="1:17">
      <c r="A15" s="206"/>
      <c r="B15" s="206"/>
      <c r="C15" s="207"/>
      <c r="D15" s="312">
        <v>0</v>
      </c>
      <c r="E15" s="313">
        <f t="shared" si="0"/>
        <v>0</v>
      </c>
      <c r="F15" s="314">
        <f t="shared" si="1"/>
        <v>0</v>
      </c>
      <c r="G15" s="315">
        <v>0</v>
      </c>
      <c r="H15" s="312">
        <v>0</v>
      </c>
      <c r="I15" s="316">
        <f t="shared" si="2"/>
        <v>0</v>
      </c>
      <c r="J15" s="317">
        <f t="shared" si="3"/>
        <v>0</v>
      </c>
      <c r="K15" s="316">
        <f t="shared" si="4"/>
        <v>0</v>
      </c>
      <c r="L15" s="318">
        <f t="shared" si="5"/>
        <v>0</v>
      </c>
      <c r="M15" s="310"/>
      <c r="N15" s="319">
        <f t="shared" si="6"/>
        <v>0</v>
      </c>
      <c r="O15" s="310"/>
      <c r="P15" s="315">
        <v>0</v>
      </c>
      <c r="Q15" s="316">
        <f t="shared" si="7"/>
        <v>0</v>
      </c>
    </row>
    <row r="16" spans="1:17">
      <c r="A16" s="206"/>
      <c r="B16" s="206"/>
      <c r="C16" s="207"/>
      <c r="D16" s="312">
        <v>0</v>
      </c>
      <c r="E16" s="313">
        <f t="shared" si="0"/>
        <v>0</v>
      </c>
      <c r="F16" s="314">
        <f t="shared" si="1"/>
        <v>0</v>
      </c>
      <c r="G16" s="315">
        <v>0</v>
      </c>
      <c r="H16" s="312">
        <v>0</v>
      </c>
      <c r="I16" s="316">
        <f t="shared" si="2"/>
        <v>0</v>
      </c>
      <c r="J16" s="317">
        <f t="shared" si="3"/>
        <v>0</v>
      </c>
      <c r="K16" s="316">
        <f t="shared" si="4"/>
        <v>0</v>
      </c>
      <c r="L16" s="318">
        <f t="shared" si="5"/>
        <v>0</v>
      </c>
      <c r="M16" s="310"/>
      <c r="N16" s="319">
        <f t="shared" si="6"/>
        <v>0</v>
      </c>
      <c r="O16" s="310"/>
      <c r="P16" s="315">
        <v>0</v>
      </c>
      <c r="Q16" s="316">
        <f t="shared" si="7"/>
        <v>0</v>
      </c>
    </row>
    <row r="17" spans="1:18">
      <c r="A17" s="206"/>
      <c r="B17" s="206"/>
      <c r="C17" s="207"/>
      <c r="D17" s="312">
        <v>0</v>
      </c>
      <c r="E17" s="313">
        <f t="shared" si="0"/>
        <v>0</v>
      </c>
      <c r="F17" s="314">
        <f t="shared" si="1"/>
        <v>0</v>
      </c>
      <c r="G17" s="315">
        <v>0</v>
      </c>
      <c r="H17" s="312">
        <v>0</v>
      </c>
      <c r="I17" s="316">
        <f t="shared" si="2"/>
        <v>0</v>
      </c>
      <c r="J17" s="317">
        <f t="shared" si="3"/>
        <v>0</v>
      </c>
      <c r="K17" s="316">
        <f t="shared" si="4"/>
        <v>0</v>
      </c>
      <c r="L17" s="318">
        <f t="shared" si="5"/>
        <v>0</v>
      </c>
      <c r="M17" s="310"/>
      <c r="N17" s="319">
        <f t="shared" si="6"/>
        <v>0</v>
      </c>
      <c r="O17" s="310"/>
      <c r="P17" s="315">
        <v>0</v>
      </c>
      <c r="Q17" s="316">
        <f t="shared" si="7"/>
        <v>0</v>
      </c>
    </row>
    <row r="18" spans="1:18">
      <c r="D18" s="310"/>
      <c r="E18" s="310"/>
      <c r="F18" s="310"/>
      <c r="G18" s="310"/>
      <c r="H18" s="310"/>
      <c r="I18" s="310"/>
      <c r="J18" s="310"/>
      <c r="K18" s="310"/>
      <c r="L18" s="310"/>
      <c r="M18" s="310"/>
      <c r="N18" s="310"/>
      <c r="O18" s="310"/>
      <c r="P18" s="310"/>
      <c r="Q18" s="310"/>
    </row>
    <row r="19" spans="1:18">
      <c r="A19" s="199"/>
      <c r="B19" s="199" t="s">
        <v>32</v>
      </c>
      <c r="C19" s="200"/>
      <c r="D19" s="320"/>
      <c r="E19" s="320"/>
      <c r="F19" s="320"/>
      <c r="G19" s="320"/>
      <c r="H19" s="320"/>
      <c r="I19" s="320"/>
      <c r="J19" s="320"/>
      <c r="K19" s="320"/>
      <c r="L19" s="321"/>
      <c r="M19" s="310"/>
      <c r="N19" s="310"/>
      <c r="O19" s="310"/>
      <c r="P19" s="322">
        <f>SUM(P12:P17)</f>
        <v>0</v>
      </c>
      <c r="Q19" s="323">
        <f>SUM(Q12:Q17)</f>
        <v>0</v>
      </c>
    </row>
    <row r="23" spans="1:18">
      <c r="R23" s="36"/>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E15DE-1F06-4207-8490-EE7D81FC345D}">
  <sheetPr>
    <pageSetUpPr fitToPage="1"/>
  </sheetPr>
  <dimension ref="A1:U26"/>
  <sheetViews>
    <sheetView showGridLines="0" zoomScale="77" zoomScaleNormal="77" zoomScaleSheetLayoutView="50" zoomScalePageLayoutView="50" workbookViewId="0"/>
  </sheetViews>
  <sheetFormatPr defaultColWidth="13.6640625" defaultRowHeight="13.2"/>
  <cols>
    <col min="1" max="1" width="46.109375" style="185" customWidth="1"/>
    <col min="2" max="2" width="29.109375" style="186" customWidth="1"/>
    <col min="3" max="3" width="20.6640625" style="186" customWidth="1"/>
    <col min="4" max="4" width="1.77734375" style="186" customWidth="1"/>
    <col min="5" max="5" width="19.109375" style="186" customWidth="1"/>
    <col min="6" max="6" width="15.6640625" style="185" customWidth="1"/>
    <col min="7" max="7" width="1.77734375" style="28" customWidth="1"/>
    <col min="8" max="8" width="18.44140625" style="28" customWidth="1"/>
    <col min="9" max="9" width="1.77734375" style="28" customWidth="1"/>
    <col min="10" max="236" width="13.6640625" style="28"/>
    <col min="237" max="237" width="22.109375" style="28" customWidth="1"/>
    <col min="238" max="244" width="13.6640625" style="28" customWidth="1"/>
    <col min="245" max="245" width="15.88671875" style="28" customWidth="1"/>
    <col min="246" max="246" width="16.5546875" style="28" bestFit="1" customWidth="1"/>
    <col min="247" max="247" width="13.6640625" style="28" customWidth="1"/>
    <col min="248" max="248" width="17.109375" style="28" bestFit="1" customWidth="1"/>
    <col min="249" max="249" width="4" style="28" customWidth="1"/>
    <col min="250" max="250" width="13.6640625" style="28" customWidth="1"/>
    <col min="251" max="492" width="13.6640625" style="28"/>
    <col min="493" max="493" width="22.109375" style="28" customWidth="1"/>
    <col min="494" max="500" width="13.6640625" style="28" customWidth="1"/>
    <col min="501" max="501" width="15.88671875" style="28" customWidth="1"/>
    <col min="502" max="502" width="16.5546875" style="28" bestFit="1" customWidth="1"/>
    <col min="503" max="503" width="13.6640625" style="28" customWidth="1"/>
    <col min="504" max="504" width="17.109375" style="28" bestFit="1" customWidth="1"/>
    <col min="505" max="505" width="4" style="28" customWidth="1"/>
    <col min="506" max="506" width="13.6640625" style="28" customWidth="1"/>
    <col min="507" max="748" width="13.6640625" style="28"/>
    <col min="749" max="749" width="22.109375" style="28" customWidth="1"/>
    <col min="750" max="756" width="13.6640625" style="28" customWidth="1"/>
    <col min="757" max="757" width="15.88671875" style="28" customWidth="1"/>
    <col min="758" max="758" width="16.5546875" style="28" bestFit="1" customWidth="1"/>
    <col min="759" max="759" width="13.6640625" style="28" customWidth="1"/>
    <col min="760" max="760" width="17.109375" style="28" bestFit="1" customWidth="1"/>
    <col min="761" max="761" width="4" style="28" customWidth="1"/>
    <col min="762" max="762" width="13.6640625" style="28" customWidth="1"/>
    <col min="763" max="1004" width="13.6640625" style="28"/>
    <col min="1005" max="1005" width="22.109375" style="28" customWidth="1"/>
    <col min="1006" max="1012" width="13.6640625" style="28" customWidth="1"/>
    <col min="1013" max="1013" width="15.88671875" style="28" customWidth="1"/>
    <col min="1014" max="1014" width="16.5546875" style="28" bestFit="1" customWidth="1"/>
    <col min="1015" max="1015" width="13.6640625" style="28" customWidth="1"/>
    <col min="1016" max="1016" width="17.109375" style="28" bestFit="1" customWidth="1"/>
    <col min="1017" max="1017" width="4" style="28" customWidth="1"/>
    <col min="1018" max="1018" width="13.6640625" style="28" customWidth="1"/>
    <col min="1019" max="1260" width="13.6640625" style="28"/>
    <col min="1261" max="1261" width="22.109375" style="28" customWidth="1"/>
    <col min="1262" max="1268" width="13.6640625" style="28" customWidth="1"/>
    <col min="1269" max="1269" width="15.88671875" style="28" customWidth="1"/>
    <col min="1270" max="1270" width="16.5546875" style="28" bestFit="1" customWidth="1"/>
    <col min="1271" max="1271" width="13.6640625" style="28" customWidth="1"/>
    <col min="1272" max="1272" width="17.109375" style="28" bestFit="1" customWidth="1"/>
    <col min="1273" max="1273" width="4" style="28" customWidth="1"/>
    <col min="1274" max="1274" width="13.6640625" style="28" customWidth="1"/>
    <col min="1275" max="1516" width="13.6640625" style="28"/>
    <col min="1517" max="1517" width="22.109375" style="28" customWidth="1"/>
    <col min="1518" max="1524" width="13.6640625" style="28" customWidth="1"/>
    <col min="1525" max="1525" width="15.88671875" style="28" customWidth="1"/>
    <col min="1526" max="1526" width="16.5546875" style="28" bestFit="1" customWidth="1"/>
    <col min="1527" max="1527" width="13.6640625" style="28" customWidth="1"/>
    <col min="1528" max="1528" width="17.109375" style="28" bestFit="1" customWidth="1"/>
    <col min="1529" max="1529" width="4" style="28" customWidth="1"/>
    <col min="1530" max="1530" width="13.6640625" style="28" customWidth="1"/>
    <col min="1531" max="1772" width="13.6640625" style="28"/>
    <col min="1773" max="1773" width="22.109375" style="28" customWidth="1"/>
    <col min="1774" max="1780" width="13.6640625" style="28" customWidth="1"/>
    <col min="1781" max="1781" width="15.88671875" style="28" customWidth="1"/>
    <col min="1782" max="1782" width="16.5546875" style="28" bestFit="1" customWidth="1"/>
    <col min="1783" max="1783" width="13.6640625" style="28" customWidth="1"/>
    <col min="1784" max="1784" width="17.109375" style="28" bestFit="1" customWidth="1"/>
    <col min="1785" max="1785" width="4" style="28" customWidth="1"/>
    <col min="1786" max="1786" width="13.6640625" style="28" customWidth="1"/>
    <col min="1787" max="2028" width="13.6640625" style="28"/>
    <col min="2029" max="2029" width="22.109375" style="28" customWidth="1"/>
    <col min="2030" max="2036" width="13.6640625" style="28" customWidth="1"/>
    <col min="2037" max="2037" width="15.88671875" style="28" customWidth="1"/>
    <col min="2038" max="2038" width="16.5546875" style="28" bestFit="1" customWidth="1"/>
    <col min="2039" max="2039" width="13.6640625" style="28" customWidth="1"/>
    <col min="2040" max="2040" width="17.109375" style="28" bestFit="1" customWidth="1"/>
    <col min="2041" max="2041" width="4" style="28" customWidth="1"/>
    <col min="2042" max="2042" width="13.6640625" style="28" customWidth="1"/>
    <col min="2043" max="2284" width="13.6640625" style="28"/>
    <col min="2285" max="2285" width="22.109375" style="28" customWidth="1"/>
    <col min="2286" max="2292" width="13.6640625" style="28" customWidth="1"/>
    <col min="2293" max="2293" width="15.88671875" style="28" customWidth="1"/>
    <col min="2294" max="2294" width="16.5546875" style="28" bestFit="1" customWidth="1"/>
    <col min="2295" max="2295" width="13.6640625" style="28" customWidth="1"/>
    <col min="2296" max="2296" width="17.109375" style="28" bestFit="1" customWidth="1"/>
    <col min="2297" max="2297" width="4" style="28" customWidth="1"/>
    <col min="2298" max="2298" width="13.6640625" style="28" customWidth="1"/>
    <col min="2299" max="2540" width="13.6640625" style="28"/>
    <col min="2541" max="2541" width="22.109375" style="28" customWidth="1"/>
    <col min="2542" max="2548" width="13.6640625" style="28" customWidth="1"/>
    <col min="2549" max="2549" width="15.88671875" style="28" customWidth="1"/>
    <col min="2550" max="2550" width="16.5546875" style="28" bestFit="1" customWidth="1"/>
    <col min="2551" max="2551" width="13.6640625" style="28" customWidth="1"/>
    <col min="2552" max="2552" width="17.109375" style="28" bestFit="1" customWidth="1"/>
    <col min="2553" max="2553" width="4" style="28" customWidth="1"/>
    <col min="2554" max="2554" width="13.6640625" style="28" customWidth="1"/>
    <col min="2555" max="2796" width="13.6640625" style="28"/>
    <col min="2797" max="2797" width="22.109375" style="28" customWidth="1"/>
    <col min="2798" max="2804" width="13.6640625" style="28" customWidth="1"/>
    <col min="2805" max="2805" width="15.88671875" style="28" customWidth="1"/>
    <col min="2806" max="2806" width="16.5546875" style="28" bestFit="1" customWidth="1"/>
    <col min="2807" max="2807" width="13.6640625" style="28" customWidth="1"/>
    <col min="2808" max="2808" width="17.109375" style="28" bestFit="1" customWidth="1"/>
    <col min="2809" max="2809" width="4" style="28" customWidth="1"/>
    <col min="2810" max="2810" width="13.6640625" style="28" customWidth="1"/>
    <col min="2811" max="3052" width="13.6640625" style="28"/>
    <col min="3053" max="3053" width="22.109375" style="28" customWidth="1"/>
    <col min="3054" max="3060" width="13.6640625" style="28" customWidth="1"/>
    <col min="3061" max="3061" width="15.88671875" style="28" customWidth="1"/>
    <col min="3062" max="3062" width="16.5546875" style="28" bestFit="1" customWidth="1"/>
    <col min="3063" max="3063" width="13.6640625" style="28" customWidth="1"/>
    <col min="3064" max="3064" width="17.109375" style="28" bestFit="1" customWidth="1"/>
    <col min="3065" max="3065" width="4" style="28" customWidth="1"/>
    <col min="3066" max="3066" width="13.6640625" style="28" customWidth="1"/>
    <col min="3067" max="3308" width="13.6640625" style="28"/>
    <col min="3309" max="3309" width="22.109375" style="28" customWidth="1"/>
    <col min="3310" max="3316" width="13.6640625" style="28" customWidth="1"/>
    <col min="3317" max="3317" width="15.88671875" style="28" customWidth="1"/>
    <col min="3318" max="3318" width="16.5546875" style="28" bestFit="1" customWidth="1"/>
    <col min="3319" max="3319" width="13.6640625" style="28" customWidth="1"/>
    <col min="3320" max="3320" width="17.109375" style="28" bestFit="1" customWidth="1"/>
    <col min="3321" max="3321" width="4" style="28" customWidth="1"/>
    <col min="3322" max="3322" width="13.6640625" style="28" customWidth="1"/>
    <col min="3323" max="3564" width="13.6640625" style="28"/>
    <col min="3565" max="3565" width="22.109375" style="28" customWidth="1"/>
    <col min="3566" max="3572" width="13.6640625" style="28" customWidth="1"/>
    <col min="3573" max="3573" width="15.88671875" style="28" customWidth="1"/>
    <col min="3574" max="3574" width="16.5546875" style="28" bestFit="1" customWidth="1"/>
    <col min="3575" max="3575" width="13.6640625" style="28" customWidth="1"/>
    <col min="3576" max="3576" width="17.109375" style="28" bestFit="1" customWidth="1"/>
    <col min="3577" max="3577" width="4" style="28" customWidth="1"/>
    <col min="3578" max="3578" width="13.6640625" style="28" customWidth="1"/>
    <col min="3579" max="3820" width="13.6640625" style="28"/>
    <col min="3821" max="3821" width="22.109375" style="28" customWidth="1"/>
    <col min="3822" max="3828" width="13.6640625" style="28" customWidth="1"/>
    <col min="3829" max="3829" width="15.88671875" style="28" customWidth="1"/>
    <col min="3830" max="3830" width="16.5546875" style="28" bestFit="1" customWidth="1"/>
    <col min="3831" max="3831" width="13.6640625" style="28" customWidth="1"/>
    <col min="3832" max="3832" width="17.109375" style="28" bestFit="1" customWidth="1"/>
    <col min="3833" max="3833" width="4" style="28" customWidth="1"/>
    <col min="3834" max="3834" width="13.6640625" style="28" customWidth="1"/>
    <col min="3835" max="4076" width="13.6640625" style="28"/>
    <col min="4077" max="4077" width="22.109375" style="28" customWidth="1"/>
    <col min="4078" max="4084" width="13.6640625" style="28" customWidth="1"/>
    <col min="4085" max="4085" width="15.88671875" style="28" customWidth="1"/>
    <col min="4086" max="4086" width="16.5546875" style="28" bestFit="1" customWidth="1"/>
    <col min="4087" max="4087" width="13.6640625" style="28" customWidth="1"/>
    <col min="4088" max="4088" width="17.109375" style="28" bestFit="1" customWidth="1"/>
    <col min="4089" max="4089" width="4" style="28" customWidth="1"/>
    <col min="4090" max="4090" width="13.6640625" style="28" customWidth="1"/>
    <col min="4091" max="4332" width="13.6640625" style="28"/>
    <col min="4333" max="4333" width="22.109375" style="28" customWidth="1"/>
    <col min="4334" max="4340" width="13.6640625" style="28" customWidth="1"/>
    <col min="4341" max="4341" width="15.88671875" style="28" customWidth="1"/>
    <col min="4342" max="4342" width="16.5546875" style="28" bestFit="1" customWidth="1"/>
    <col min="4343" max="4343" width="13.6640625" style="28" customWidth="1"/>
    <col min="4344" max="4344" width="17.109375" style="28" bestFit="1" customWidth="1"/>
    <col min="4345" max="4345" width="4" style="28" customWidth="1"/>
    <col min="4346" max="4346" width="13.6640625" style="28" customWidth="1"/>
    <col min="4347" max="4588" width="13.6640625" style="28"/>
    <col min="4589" max="4589" width="22.109375" style="28" customWidth="1"/>
    <col min="4590" max="4596" width="13.6640625" style="28" customWidth="1"/>
    <col min="4597" max="4597" width="15.88671875" style="28" customWidth="1"/>
    <col min="4598" max="4598" width="16.5546875" style="28" bestFit="1" customWidth="1"/>
    <col min="4599" max="4599" width="13.6640625" style="28" customWidth="1"/>
    <col min="4600" max="4600" width="17.109375" style="28" bestFit="1" customWidth="1"/>
    <col min="4601" max="4601" width="4" style="28" customWidth="1"/>
    <col min="4602" max="4602" width="13.6640625" style="28" customWidth="1"/>
    <col min="4603" max="4844" width="13.6640625" style="28"/>
    <col min="4845" max="4845" width="22.109375" style="28" customWidth="1"/>
    <col min="4846" max="4852" width="13.6640625" style="28" customWidth="1"/>
    <col min="4853" max="4853" width="15.88671875" style="28" customWidth="1"/>
    <col min="4854" max="4854" width="16.5546875" style="28" bestFit="1" customWidth="1"/>
    <col min="4855" max="4855" width="13.6640625" style="28" customWidth="1"/>
    <col min="4856" max="4856" width="17.109375" style="28" bestFit="1" customWidth="1"/>
    <col min="4857" max="4857" width="4" style="28" customWidth="1"/>
    <col min="4858" max="4858" width="13.6640625" style="28" customWidth="1"/>
    <col min="4859" max="5100" width="13.6640625" style="28"/>
    <col min="5101" max="5101" width="22.109375" style="28" customWidth="1"/>
    <col min="5102" max="5108" width="13.6640625" style="28" customWidth="1"/>
    <col min="5109" max="5109" width="15.88671875" style="28" customWidth="1"/>
    <col min="5110" max="5110" width="16.5546875" style="28" bestFit="1" customWidth="1"/>
    <col min="5111" max="5111" width="13.6640625" style="28" customWidth="1"/>
    <col min="5112" max="5112" width="17.109375" style="28" bestFit="1" customWidth="1"/>
    <col min="5113" max="5113" width="4" style="28" customWidth="1"/>
    <col min="5114" max="5114" width="13.6640625" style="28" customWidth="1"/>
    <col min="5115" max="5356" width="13.6640625" style="28"/>
    <col min="5357" max="5357" width="22.109375" style="28" customWidth="1"/>
    <col min="5358" max="5364" width="13.6640625" style="28" customWidth="1"/>
    <col min="5365" max="5365" width="15.88671875" style="28" customWidth="1"/>
    <col min="5366" max="5366" width="16.5546875" style="28" bestFit="1" customWidth="1"/>
    <col min="5367" max="5367" width="13.6640625" style="28" customWidth="1"/>
    <col min="5368" max="5368" width="17.109375" style="28" bestFit="1" customWidth="1"/>
    <col min="5369" max="5369" width="4" style="28" customWidth="1"/>
    <col min="5370" max="5370" width="13.6640625" style="28" customWidth="1"/>
    <col min="5371" max="5612" width="13.6640625" style="28"/>
    <col min="5613" max="5613" width="22.109375" style="28" customWidth="1"/>
    <col min="5614" max="5620" width="13.6640625" style="28" customWidth="1"/>
    <col min="5621" max="5621" width="15.88671875" style="28" customWidth="1"/>
    <col min="5622" max="5622" width="16.5546875" style="28" bestFit="1" customWidth="1"/>
    <col min="5623" max="5623" width="13.6640625" style="28" customWidth="1"/>
    <col min="5624" max="5624" width="17.109375" style="28" bestFit="1" customWidth="1"/>
    <col min="5625" max="5625" width="4" style="28" customWidth="1"/>
    <col min="5626" max="5626" width="13.6640625" style="28" customWidth="1"/>
    <col min="5627" max="5868" width="13.6640625" style="28"/>
    <col min="5869" max="5869" width="22.109375" style="28" customWidth="1"/>
    <col min="5870" max="5876" width="13.6640625" style="28" customWidth="1"/>
    <col min="5877" max="5877" width="15.88671875" style="28" customWidth="1"/>
    <col min="5878" max="5878" width="16.5546875" style="28" bestFit="1" customWidth="1"/>
    <col min="5879" max="5879" width="13.6640625" style="28" customWidth="1"/>
    <col min="5880" max="5880" width="17.109375" style="28" bestFit="1" customWidth="1"/>
    <col min="5881" max="5881" width="4" style="28" customWidth="1"/>
    <col min="5882" max="5882" width="13.6640625" style="28" customWidth="1"/>
    <col min="5883" max="6124" width="13.6640625" style="28"/>
    <col min="6125" max="6125" width="22.109375" style="28" customWidth="1"/>
    <col min="6126" max="6132" width="13.6640625" style="28" customWidth="1"/>
    <col min="6133" max="6133" width="15.88671875" style="28" customWidth="1"/>
    <col min="6134" max="6134" width="16.5546875" style="28" bestFit="1" customWidth="1"/>
    <col min="6135" max="6135" width="13.6640625" style="28" customWidth="1"/>
    <col min="6136" max="6136" width="17.109375" style="28" bestFit="1" customWidth="1"/>
    <col min="6137" max="6137" width="4" style="28" customWidth="1"/>
    <col min="6138" max="6138" width="13.6640625" style="28" customWidth="1"/>
    <col min="6139" max="6380" width="13.6640625" style="28"/>
    <col min="6381" max="6381" width="22.109375" style="28" customWidth="1"/>
    <col min="6382" max="6388" width="13.6640625" style="28" customWidth="1"/>
    <col min="6389" max="6389" width="15.88671875" style="28" customWidth="1"/>
    <col min="6390" max="6390" width="16.5546875" style="28" bestFit="1" customWidth="1"/>
    <col min="6391" max="6391" width="13.6640625" style="28" customWidth="1"/>
    <col min="6392" max="6392" width="17.109375" style="28" bestFit="1" customWidth="1"/>
    <col min="6393" max="6393" width="4" style="28" customWidth="1"/>
    <col min="6394" max="6394" width="13.6640625" style="28" customWidth="1"/>
    <col min="6395" max="6636" width="13.6640625" style="28"/>
    <col min="6637" max="6637" width="22.109375" style="28" customWidth="1"/>
    <col min="6638" max="6644" width="13.6640625" style="28" customWidth="1"/>
    <col min="6645" max="6645" width="15.88671875" style="28" customWidth="1"/>
    <col min="6646" max="6646" width="16.5546875" style="28" bestFit="1" customWidth="1"/>
    <col min="6647" max="6647" width="13.6640625" style="28" customWidth="1"/>
    <col min="6648" max="6648" width="17.109375" style="28" bestFit="1" customWidth="1"/>
    <col min="6649" max="6649" width="4" style="28" customWidth="1"/>
    <col min="6650" max="6650" width="13.6640625" style="28" customWidth="1"/>
    <col min="6651" max="6892" width="13.6640625" style="28"/>
    <col min="6893" max="6893" width="22.109375" style="28" customWidth="1"/>
    <col min="6894" max="6900" width="13.6640625" style="28" customWidth="1"/>
    <col min="6901" max="6901" width="15.88671875" style="28" customWidth="1"/>
    <col min="6902" max="6902" width="16.5546875" style="28" bestFit="1" customWidth="1"/>
    <col min="6903" max="6903" width="13.6640625" style="28" customWidth="1"/>
    <col min="6904" max="6904" width="17.109375" style="28" bestFit="1" customWidth="1"/>
    <col min="6905" max="6905" width="4" style="28" customWidth="1"/>
    <col min="6906" max="6906" width="13.6640625" style="28" customWidth="1"/>
    <col min="6907" max="7148" width="13.6640625" style="28"/>
    <col min="7149" max="7149" width="22.109375" style="28" customWidth="1"/>
    <col min="7150" max="7156" width="13.6640625" style="28" customWidth="1"/>
    <col min="7157" max="7157" width="15.88671875" style="28" customWidth="1"/>
    <col min="7158" max="7158" width="16.5546875" style="28" bestFit="1" customWidth="1"/>
    <col min="7159" max="7159" width="13.6640625" style="28" customWidth="1"/>
    <col min="7160" max="7160" width="17.109375" style="28" bestFit="1" customWidth="1"/>
    <col min="7161" max="7161" width="4" style="28" customWidth="1"/>
    <col min="7162" max="7162" width="13.6640625" style="28" customWidth="1"/>
    <col min="7163" max="7404" width="13.6640625" style="28"/>
    <col min="7405" max="7405" width="22.109375" style="28" customWidth="1"/>
    <col min="7406" max="7412" width="13.6640625" style="28" customWidth="1"/>
    <col min="7413" max="7413" width="15.88671875" style="28" customWidth="1"/>
    <col min="7414" max="7414" width="16.5546875" style="28" bestFit="1" customWidth="1"/>
    <col min="7415" max="7415" width="13.6640625" style="28" customWidth="1"/>
    <col min="7416" max="7416" width="17.109375" style="28" bestFit="1" customWidth="1"/>
    <col min="7417" max="7417" width="4" style="28" customWidth="1"/>
    <col min="7418" max="7418" width="13.6640625" style="28" customWidth="1"/>
    <col min="7419" max="7660" width="13.6640625" style="28"/>
    <col min="7661" max="7661" width="22.109375" style="28" customWidth="1"/>
    <col min="7662" max="7668" width="13.6640625" style="28" customWidth="1"/>
    <col min="7669" max="7669" width="15.88671875" style="28" customWidth="1"/>
    <col min="7670" max="7670" width="16.5546875" style="28" bestFit="1" customWidth="1"/>
    <col min="7671" max="7671" width="13.6640625" style="28" customWidth="1"/>
    <col min="7672" max="7672" width="17.109375" style="28" bestFit="1" customWidth="1"/>
    <col min="7673" max="7673" width="4" style="28" customWidth="1"/>
    <col min="7674" max="7674" width="13.6640625" style="28" customWidth="1"/>
    <col min="7675" max="7916" width="13.6640625" style="28"/>
    <col min="7917" max="7917" width="22.109375" style="28" customWidth="1"/>
    <col min="7918" max="7924" width="13.6640625" style="28" customWidth="1"/>
    <col min="7925" max="7925" width="15.88671875" style="28" customWidth="1"/>
    <col min="7926" max="7926" width="16.5546875" style="28" bestFit="1" customWidth="1"/>
    <col min="7927" max="7927" width="13.6640625" style="28" customWidth="1"/>
    <col min="7928" max="7928" width="17.109375" style="28" bestFit="1" customWidth="1"/>
    <col min="7929" max="7929" width="4" style="28" customWidth="1"/>
    <col min="7930" max="7930" width="13.6640625" style="28" customWidth="1"/>
    <col min="7931" max="8172" width="13.6640625" style="28"/>
    <col min="8173" max="8173" width="22.109375" style="28" customWidth="1"/>
    <col min="8174" max="8180" width="13.6640625" style="28" customWidth="1"/>
    <col min="8181" max="8181" width="15.88671875" style="28" customWidth="1"/>
    <col min="8182" max="8182" width="16.5546875" style="28" bestFit="1" customWidth="1"/>
    <col min="8183" max="8183" width="13.6640625" style="28" customWidth="1"/>
    <col min="8184" max="8184" width="17.109375" style="28" bestFit="1" customWidth="1"/>
    <col min="8185" max="8185" width="4" style="28" customWidth="1"/>
    <col min="8186" max="8186" width="13.6640625" style="28" customWidth="1"/>
    <col min="8187" max="8428" width="13.6640625" style="28"/>
    <col min="8429" max="8429" width="22.109375" style="28" customWidth="1"/>
    <col min="8430" max="8436" width="13.6640625" style="28" customWidth="1"/>
    <col min="8437" max="8437" width="15.88671875" style="28" customWidth="1"/>
    <col min="8438" max="8438" width="16.5546875" style="28" bestFit="1" customWidth="1"/>
    <col min="8439" max="8439" width="13.6640625" style="28" customWidth="1"/>
    <col min="8440" max="8440" width="17.109375" style="28" bestFit="1" customWidth="1"/>
    <col min="8441" max="8441" width="4" style="28" customWidth="1"/>
    <col min="8442" max="8442" width="13.6640625" style="28" customWidth="1"/>
    <col min="8443" max="8684" width="13.6640625" style="28"/>
    <col min="8685" max="8685" width="22.109375" style="28" customWidth="1"/>
    <col min="8686" max="8692" width="13.6640625" style="28" customWidth="1"/>
    <col min="8693" max="8693" width="15.88671875" style="28" customWidth="1"/>
    <col min="8694" max="8694" width="16.5546875" style="28" bestFit="1" customWidth="1"/>
    <col min="8695" max="8695" width="13.6640625" style="28" customWidth="1"/>
    <col min="8696" max="8696" width="17.109375" style="28" bestFit="1" customWidth="1"/>
    <col min="8697" max="8697" width="4" style="28" customWidth="1"/>
    <col min="8698" max="8698" width="13.6640625" style="28" customWidth="1"/>
    <col min="8699" max="8940" width="13.6640625" style="28"/>
    <col min="8941" max="8941" width="22.109375" style="28" customWidth="1"/>
    <col min="8942" max="8948" width="13.6640625" style="28" customWidth="1"/>
    <col min="8949" max="8949" width="15.88671875" style="28" customWidth="1"/>
    <col min="8950" max="8950" width="16.5546875" style="28" bestFit="1" customWidth="1"/>
    <col min="8951" max="8951" width="13.6640625" style="28" customWidth="1"/>
    <col min="8952" max="8952" width="17.109375" style="28" bestFit="1" customWidth="1"/>
    <col min="8953" max="8953" width="4" style="28" customWidth="1"/>
    <col min="8954" max="8954" width="13.6640625" style="28" customWidth="1"/>
    <col min="8955" max="9196" width="13.6640625" style="28"/>
    <col min="9197" max="9197" width="22.109375" style="28" customWidth="1"/>
    <col min="9198" max="9204" width="13.6640625" style="28" customWidth="1"/>
    <col min="9205" max="9205" width="15.88671875" style="28" customWidth="1"/>
    <col min="9206" max="9206" width="16.5546875" style="28" bestFit="1" customWidth="1"/>
    <col min="9207" max="9207" width="13.6640625" style="28" customWidth="1"/>
    <col min="9208" max="9208" width="17.109375" style="28" bestFit="1" customWidth="1"/>
    <col min="9209" max="9209" width="4" style="28" customWidth="1"/>
    <col min="9210" max="9210" width="13.6640625" style="28" customWidth="1"/>
    <col min="9211" max="9452" width="13.6640625" style="28"/>
    <col min="9453" max="9453" width="22.109375" style="28" customWidth="1"/>
    <col min="9454" max="9460" width="13.6640625" style="28" customWidth="1"/>
    <col min="9461" max="9461" width="15.88671875" style="28" customWidth="1"/>
    <col min="9462" max="9462" width="16.5546875" style="28" bestFit="1" customWidth="1"/>
    <col min="9463" max="9463" width="13.6640625" style="28" customWidth="1"/>
    <col min="9464" max="9464" width="17.109375" style="28" bestFit="1" customWidth="1"/>
    <col min="9465" max="9465" width="4" style="28" customWidth="1"/>
    <col min="9466" max="9466" width="13.6640625" style="28" customWidth="1"/>
    <col min="9467" max="9708" width="13.6640625" style="28"/>
    <col min="9709" max="9709" width="22.109375" style="28" customWidth="1"/>
    <col min="9710" max="9716" width="13.6640625" style="28" customWidth="1"/>
    <col min="9717" max="9717" width="15.88671875" style="28" customWidth="1"/>
    <col min="9718" max="9718" width="16.5546875" style="28" bestFit="1" customWidth="1"/>
    <col min="9719" max="9719" width="13.6640625" style="28" customWidth="1"/>
    <col min="9720" max="9720" width="17.109375" style="28" bestFit="1" customWidth="1"/>
    <col min="9721" max="9721" width="4" style="28" customWidth="1"/>
    <col min="9722" max="9722" width="13.6640625" style="28" customWidth="1"/>
    <col min="9723" max="9964" width="13.6640625" style="28"/>
    <col min="9965" max="9965" width="22.109375" style="28" customWidth="1"/>
    <col min="9966" max="9972" width="13.6640625" style="28" customWidth="1"/>
    <col min="9973" max="9973" width="15.88671875" style="28" customWidth="1"/>
    <col min="9974" max="9974" width="16.5546875" style="28" bestFit="1" customWidth="1"/>
    <col min="9975" max="9975" width="13.6640625" style="28" customWidth="1"/>
    <col min="9976" max="9976" width="17.109375" style="28" bestFit="1" customWidth="1"/>
    <col min="9977" max="9977" width="4" style="28" customWidth="1"/>
    <col min="9978" max="9978" width="13.6640625" style="28" customWidth="1"/>
    <col min="9979" max="10220" width="13.6640625" style="28"/>
    <col min="10221" max="10221" width="22.109375" style="28" customWidth="1"/>
    <col min="10222" max="10228" width="13.6640625" style="28" customWidth="1"/>
    <col min="10229" max="10229" width="15.88671875" style="28" customWidth="1"/>
    <col min="10230" max="10230" width="16.5546875" style="28" bestFit="1" customWidth="1"/>
    <col min="10231" max="10231" width="13.6640625" style="28" customWidth="1"/>
    <col min="10232" max="10232" width="17.109375" style="28" bestFit="1" customWidth="1"/>
    <col min="10233" max="10233" width="4" style="28" customWidth="1"/>
    <col min="10234" max="10234" width="13.6640625" style="28" customWidth="1"/>
    <col min="10235" max="10476" width="13.6640625" style="28"/>
    <col min="10477" max="10477" width="22.109375" style="28" customWidth="1"/>
    <col min="10478" max="10484" width="13.6640625" style="28" customWidth="1"/>
    <col min="10485" max="10485" width="15.88671875" style="28" customWidth="1"/>
    <col min="10486" max="10486" width="16.5546875" style="28" bestFit="1" customWidth="1"/>
    <col min="10487" max="10487" width="13.6640625" style="28" customWidth="1"/>
    <col min="10488" max="10488" width="17.109375" style="28" bestFit="1" customWidth="1"/>
    <col min="10489" max="10489" width="4" style="28" customWidth="1"/>
    <col min="10490" max="10490" width="13.6640625" style="28" customWidth="1"/>
    <col min="10491" max="10732" width="13.6640625" style="28"/>
    <col min="10733" max="10733" width="22.109375" style="28" customWidth="1"/>
    <col min="10734" max="10740" width="13.6640625" style="28" customWidth="1"/>
    <col min="10741" max="10741" width="15.88671875" style="28" customWidth="1"/>
    <col min="10742" max="10742" width="16.5546875" style="28" bestFit="1" customWidth="1"/>
    <col min="10743" max="10743" width="13.6640625" style="28" customWidth="1"/>
    <col min="10744" max="10744" width="17.109375" style="28" bestFit="1" customWidth="1"/>
    <col min="10745" max="10745" width="4" style="28" customWidth="1"/>
    <col min="10746" max="10746" width="13.6640625" style="28" customWidth="1"/>
    <col min="10747" max="10988" width="13.6640625" style="28"/>
    <col min="10989" max="10989" width="22.109375" style="28" customWidth="1"/>
    <col min="10990" max="10996" width="13.6640625" style="28" customWidth="1"/>
    <col min="10997" max="10997" width="15.88671875" style="28" customWidth="1"/>
    <col min="10998" max="10998" width="16.5546875" style="28" bestFit="1" customWidth="1"/>
    <col min="10999" max="10999" width="13.6640625" style="28" customWidth="1"/>
    <col min="11000" max="11000" width="17.109375" style="28" bestFit="1" customWidth="1"/>
    <col min="11001" max="11001" width="4" style="28" customWidth="1"/>
    <col min="11002" max="11002" width="13.6640625" style="28" customWidth="1"/>
    <col min="11003" max="11244" width="13.6640625" style="28"/>
    <col min="11245" max="11245" width="22.109375" style="28" customWidth="1"/>
    <col min="11246" max="11252" width="13.6640625" style="28" customWidth="1"/>
    <col min="11253" max="11253" width="15.88671875" style="28" customWidth="1"/>
    <col min="11254" max="11254" width="16.5546875" style="28" bestFit="1" customWidth="1"/>
    <col min="11255" max="11255" width="13.6640625" style="28" customWidth="1"/>
    <col min="11256" max="11256" width="17.109375" style="28" bestFit="1" customWidth="1"/>
    <col min="11257" max="11257" width="4" style="28" customWidth="1"/>
    <col min="11258" max="11258" width="13.6640625" style="28" customWidth="1"/>
    <col min="11259" max="11500" width="13.6640625" style="28"/>
    <col min="11501" max="11501" width="22.109375" style="28" customWidth="1"/>
    <col min="11502" max="11508" width="13.6640625" style="28" customWidth="1"/>
    <col min="11509" max="11509" width="15.88671875" style="28" customWidth="1"/>
    <col min="11510" max="11510" width="16.5546875" style="28" bestFit="1" customWidth="1"/>
    <col min="11511" max="11511" width="13.6640625" style="28" customWidth="1"/>
    <col min="11512" max="11512" width="17.109375" style="28" bestFit="1" customWidth="1"/>
    <col min="11513" max="11513" width="4" style="28" customWidth="1"/>
    <col min="11514" max="11514" width="13.6640625" style="28" customWidth="1"/>
    <col min="11515" max="11756" width="13.6640625" style="28"/>
    <col min="11757" max="11757" width="22.109375" style="28" customWidth="1"/>
    <col min="11758" max="11764" width="13.6640625" style="28" customWidth="1"/>
    <col min="11765" max="11765" width="15.88671875" style="28" customWidth="1"/>
    <col min="11766" max="11766" width="16.5546875" style="28" bestFit="1" customWidth="1"/>
    <col min="11767" max="11767" width="13.6640625" style="28" customWidth="1"/>
    <col min="11768" max="11768" width="17.109375" style="28" bestFit="1" customWidth="1"/>
    <col min="11769" max="11769" width="4" style="28" customWidth="1"/>
    <col min="11770" max="11770" width="13.6640625" style="28" customWidth="1"/>
    <col min="11771" max="12012" width="13.6640625" style="28"/>
    <col min="12013" max="12013" width="22.109375" style="28" customWidth="1"/>
    <col min="12014" max="12020" width="13.6640625" style="28" customWidth="1"/>
    <col min="12021" max="12021" width="15.88671875" style="28" customWidth="1"/>
    <col min="12022" max="12022" width="16.5546875" style="28" bestFit="1" customWidth="1"/>
    <col min="12023" max="12023" width="13.6640625" style="28" customWidth="1"/>
    <col min="12024" max="12024" width="17.109375" style="28" bestFit="1" customWidth="1"/>
    <col min="12025" max="12025" width="4" style="28" customWidth="1"/>
    <col min="12026" max="12026" width="13.6640625" style="28" customWidth="1"/>
    <col min="12027" max="12268" width="13.6640625" style="28"/>
    <col min="12269" max="12269" width="22.109375" style="28" customWidth="1"/>
    <col min="12270" max="12276" width="13.6640625" style="28" customWidth="1"/>
    <col min="12277" max="12277" width="15.88671875" style="28" customWidth="1"/>
    <col min="12278" max="12278" width="16.5546875" style="28" bestFit="1" customWidth="1"/>
    <col min="12279" max="12279" width="13.6640625" style="28" customWidth="1"/>
    <col min="12280" max="12280" width="17.109375" style="28" bestFit="1" customWidth="1"/>
    <col min="12281" max="12281" width="4" style="28" customWidth="1"/>
    <col min="12282" max="12282" width="13.6640625" style="28" customWidth="1"/>
    <col min="12283" max="12524" width="13.6640625" style="28"/>
    <col min="12525" max="12525" width="22.109375" style="28" customWidth="1"/>
    <col min="12526" max="12532" width="13.6640625" style="28" customWidth="1"/>
    <col min="12533" max="12533" width="15.88671875" style="28" customWidth="1"/>
    <col min="12534" max="12534" width="16.5546875" style="28" bestFit="1" customWidth="1"/>
    <col min="12535" max="12535" width="13.6640625" style="28" customWidth="1"/>
    <col min="12536" max="12536" width="17.109375" style="28" bestFit="1" customWidth="1"/>
    <col min="12537" max="12537" width="4" style="28" customWidth="1"/>
    <col min="12538" max="12538" width="13.6640625" style="28" customWidth="1"/>
    <col min="12539" max="12780" width="13.6640625" style="28"/>
    <col min="12781" max="12781" width="22.109375" style="28" customWidth="1"/>
    <col min="12782" max="12788" width="13.6640625" style="28" customWidth="1"/>
    <col min="12789" max="12789" width="15.88671875" style="28" customWidth="1"/>
    <col min="12790" max="12790" width="16.5546875" style="28" bestFit="1" customWidth="1"/>
    <col min="12791" max="12791" width="13.6640625" style="28" customWidth="1"/>
    <col min="12792" max="12792" width="17.109375" style="28" bestFit="1" customWidth="1"/>
    <col min="12793" max="12793" width="4" style="28" customWidth="1"/>
    <col min="12794" max="12794" width="13.6640625" style="28" customWidth="1"/>
    <col min="12795" max="13036" width="13.6640625" style="28"/>
    <col min="13037" max="13037" width="22.109375" style="28" customWidth="1"/>
    <col min="13038" max="13044" width="13.6640625" style="28" customWidth="1"/>
    <col min="13045" max="13045" width="15.88671875" style="28" customWidth="1"/>
    <col min="13046" max="13046" width="16.5546875" style="28" bestFit="1" customWidth="1"/>
    <col min="13047" max="13047" width="13.6640625" style="28" customWidth="1"/>
    <col min="13048" max="13048" width="17.109375" style="28" bestFit="1" customWidth="1"/>
    <col min="13049" max="13049" width="4" style="28" customWidth="1"/>
    <col min="13050" max="13050" width="13.6640625" style="28" customWidth="1"/>
    <col min="13051" max="13292" width="13.6640625" style="28"/>
    <col min="13293" max="13293" width="22.109375" style="28" customWidth="1"/>
    <col min="13294" max="13300" width="13.6640625" style="28" customWidth="1"/>
    <col min="13301" max="13301" width="15.88671875" style="28" customWidth="1"/>
    <col min="13302" max="13302" width="16.5546875" style="28" bestFit="1" customWidth="1"/>
    <col min="13303" max="13303" width="13.6640625" style="28" customWidth="1"/>
    <col min="13304" max="13304" width="17.109375" style="28" bestFit="1" customWidth="1"/>
    <col min="13305" max="13305" width="4" style="28" customWidth="1"/>
    <col min="13306" max="13306" width="13.6640625" style="28" customWidth="1"/>
    <col min="13307" max="13548" width="13.6640625" style="28"/>
    <col min="13549" max="13549" width="22.109375" style="28" customWidth="1"/>
    <col min="13550" max="13556" width="13.6640625" style="28" customWidth="1"/>
    <col min="13557" max="13557" width="15.88671875" style="28" customWidth="1"/>
    <col min="13558" max="13558" width="16.5546875" style="28" bestFit="1" customWidth="1"/>
    <col min="13559" max="13559" width="13.6640625" style="28" customWidth="1"/>
    <col min="13560" max="13560" width="17.109375" style="28" bestFit="1" customWidth="1"/>
    <col min="13561" max="13561" width="4" style="28" customWidth="1"/>
    <col min="13562" max="13562" width="13.6640625" style="28" customWidth="1"/>
    <col min="13563" max="13804" width="13.6640625" style="28"/>
    <col min="13805" max="13805" width="22.109375" style="28" customWidth="1"/>
    <col min="13806" max="13812" width="13.6640625" style="28" customWidth="1"/>
    <col min="13813" max="13813" width="15.88671875" style="28" customWidth="1"/>
    <col min="13814" max="13814" width="16.5546875" style="28" bestFit="1" customWidth="1"/>
    <col min="13815" max="13815" width="13.6640625" style="28" customWidth="1"/>
    <col min="13816" max="13816" width="17.109375" style="28" bestFit="1" customWidth="1"/>
    <col min="13817" max="13817" width="4" style="28" customWidth="1"/>
    <col min="13818" max="13818" width="13.6640625" style="28" customWidth="1"/>
    <col min="13819" max="14060" width="13.6640625" style="28"/>
    <col min="14061" max="14061" width="22.109375" style="28" customWidth="1"/>
    <col min="14062" max="14068" width="13.6640625" style="28" customWidth="1"/>
    <col min="14069" max="14069" width="15.88671875" style="28" customWidth="1"/>
    <col min="14070" max="14070" width="16.5546875" style="28" bestFit="1" customWidth="1"/>
    <col min="14071" max="14071" width="13.6640625" style="28" customWidth="1"/>
    <col min="14072" max="14072" width="17.109375" style="28" bestFit="1" customWidth="1"/>
    <col min="14073" max="14073" width="4" style="28" customWidth="1"/>
    <col min="14074" max="14074" width="13.6640625" style="28" customWidth="1"/>
    <col min="14075" max="14316" width="13.6640625" style="28"/>
    <col min="14317" max="14317" width="22.109375" style="28" customWidth="1"/>
    <col min="14318" max="14324" width="13.6640625" style="28" customWidth="1"/>
    <col min="14325" max="14325" width="15.88671875" style="28" customWidth="1"/>
    <col min="14326" max="14326" width="16.5546875" style="28" bestFit="1" customWidth="1"/>
    <col min="14327" max="14327" width="13.6640625" style="28" customWidth="1"/>
    <col min="14328" max="14328" width="17.109375" style="28" bestFit="1" customWidth="1"/>
    <col min="14329" max="14329" width="4" style="28" customWidth="1"/>
    <col min="14330" max="14330" width="13.6640625" style="28" customWidth="1"/>
    <col min="14331" max="14572" width="13.6640625" style="28"/>
    <col min="14573" max="14573" width="22.109375" style="28" customWidth="1"/>
    <col min="14574" max="14580" width="13.6640625" style="28" customWidth="1"/>
    <col min="14581" max="14581" width="15.88671875" style="28" customWidth="1"/>
    <col min="14582" max="14582" width="16.5546875" style="28" bestFit="1" customWidth="1"/>
    <col min="14583" max="14583" width="13.6640625" style="28" customWidth="1"/>
    <col min="14584" max="14584" width="17.109375" style="28" bestFit="1" customWidth="1"/>
    <col min="14585" max="14585" width="4" style="28" customWidth="1"/>
    <col min="14586" max="14586" width="13.6640625" style="28" customWidth="1"/>
    <col min="14587" max="14828" width="13.6640625" style="28"/>
    <col min="14829" max="14829" width="22.109375" style="28" customWidth="1"/>
    <col min="14830" max="14836" width="13.6640625" style="28" customWidth="1"/>
    <col min="14837" max="14837" width="15.88671875" style="28" customWidth="1"/>
    <col min="14838" max="14838" width="16.5546875" style="28" bestFit="1" customWidth="1"/>
    <col min="14839" max="14839" width="13.6640625" style="28" customWidth="1"/>
    <col min="14840" max="14840" width="17.109375" style="28" bestFit="1" customWidth="1"/>
    <col min="14841" max="14841" width="4" style="28" customWidth="1"/>
    <col min="14842" max="14842" width="13.6640625" style="28" customWidth="1"/>
    <col min="14843" max="15084" width="13.6640625" style="28"/>
    <col min="15085" max="15085" width="22.109375" style="28" customWidth="1"/>
    <col min="15086" max="15092" width="13.6640625" style="28" customWidth="1"/>
    <col min="15093" max="15093" width="15.88671875" style="28" customWidth="1"/>
    <col min="15094" max="15094" width="16.5546875" style="28" bestFit="1" customWidth="1"/>
    <col min="15095" max="15095" width="13.6640625" style="28" customWidth="1"/>
    <col min="15096" max="15096" width="17.109375" style="28" bestFit="1" customWidth="1"/>
    <col min="15097" max="15097" width="4" style="28" customWidth="1"/>
    <col min="15098" max="15098" width="13.6640625" style="28" customWidth="1"/>
    <col min="15099" max="15340" width="13.6640625" style="28"/>
    <col min="15341" max="15341" width="22.109375" style="28" customWidth="1"/>
    <col min="15342" max="15348" width="13.6640625" style="28" customWidth="1"/>
    <col min="15349" max="15349" width="15.88671875" style="28" customWidth="1"/>
    <col min="15350" max="15350" width="16.5546875" style="28" bestFit="1" customWidth="1"/>
    <col min="15351" max="15351" width="13.6640625" style="28" customWidth="1"/>
    <col min="15352" max="15352" width="17.109375" style="28" bestFit="1" customWidth="1"/>
    <col min="15353" max="15353" width="4" style="28" customWidth="1"/>
    <col min="15354" max="15354" width="13.6640625" style="28" customWidth="1"/>
    <col min="15355" max="15596" width="13.6640625" style="28"/>
    <col min="15597" max="15597" width="22.109375" style="28" customWidth="1"/>
    <col min="15598" max="15604" width="13.6640625" style="28" customWidth="1"/>
    <col min="15605" max="15605" width="15.88671875" style="28" customWidth="1"/>
    <col min="15606" max="15606" width="16.5546875" style="28" bestFit="1" customWidth="1"/>
    <col min="15607" max="15607" width="13.6640625" style="28" customWidth="1"/>
    <col min="15608" max="15608" width="17.109375" style="28" bestFit="1" customWidth="1"/>
    <col min="15609" max="15609" width="4" style="28" customWidth="1"/>
    <col min="15610" max="15610" width="13.6640625" style="28" customWidth="1"/>
    <col min="15611" max="15852" width="13.6640625" style="28"/>
    <col min="15853" max="15853" width="22.109375" style="28" customWidth="1"/>
    <col min="15854" max="15860" width="13.6640625" style="28" customWidth="1"/>
    <col min="15861" max="15861" width="15.88671875" style="28" customWidth="1"/>
    <col min="15862" max="15862" width="16.5546875" style="28" bestFit="1" customWidth="1"/>
    <col min="15863" max="15863" width="13.6640625" style="28" customWidth="1"/>
    <col min="15864" max="15864" width="17.109375" style="28" bestFit="1" customWidth="1"/>
    <col min="15865" max="15865" width="4" style="28" customWidth="1"/>
    <col min="15866" max="15866" width="13.6640625" style="28" customWidth="1"/>
    <col min="15867" max="16108" width="13.6640625" style="28"/>
    <col min="16109" max="16109" width="22.109375" style="28" customWidth="1"/>
    <col min="16110" max="16116" width="13.6640625" style="28" customWidth="1"/>
    <col min="16117" max="16117" width="15.88671875" style="28" customWidth="1"/>
    <col min="16118" max="16118" width="16.5546875" style="28" bestFit="1" customWidth="1"/>
    <col min="16119" max="16119" width="13.6640625" style="28" customWidth="1"/>
    <col min="16120" max="16120" width="17.109375" style="28" bestFit="1" customWidth="1"/>
    <col min="16121" max="16121" width="4" style="28" customWidth="1"/>
    <col min="16122" max="16122" width="13.6640625" style="28" customWidth="1"/>
    <col min="16123" max="16384" width="13.6640625" style="28"/>
  </cols>
  <sheetData>
    <row r="1" spans="1:21" s="22" customFormat="1" ht="16.2">
      <c r="A1" s="529" t="s">
        <v>4</v>
      </c>
      <c r="B1" s="178"/>
      <c r="C1" s="178"/>
      <c r="D1" s="178"/>
      <c r="E1" s="178"/>
      <c r="F1" s="101"/>
    </row>
    <row r="2" spans="1:21" s="22" customFormat="1" ht="13.2" customHeight="1">
      <c r="A2" s="229"/>
      <c r="B2" s="178"/>
      <c r="C2" s="178"/>
      <c r="D2" s="178"/>
      <c r="E2" s="178"/>
      <c r="F2" s="180"/>
    </row>
    <row r="3" spans="1:21" s="22" customFormat="1" ht="18.600000000000001">
      <c r="A3" s="224" t="str">
        <f>'2-Kosten per locatie'!A3</f>
        <v>Naam opdrachtgever</v>
      </c>
      <c r="B3" s="164" t="str">
        <f>'2-Kosten per locatie'!B3</f>
        <v>Stadsschouwburg Utrecht</v>
      </c>
      <c r="C3" s="164"/>
      <c r="D3" s="164"/>
      <c r="E3" s="164"/>
      <c r="F3" s="180"/>
    </row>
    <row r="4" spans="1:21" s="22" customFormat="1" ht="18.600000000000001">
      <c r="A4" s="224" t="str">
        <f>'2-Kosten per locatie'!A4</f>
        <v>Calculatie onderdeel</v>
      </c>
      <c r="B4" s="164" t="str">
        <f ca="1">MID(CELL("bestandsnaam",$E$9),SEARCH("]",CELL("bestandsnaam",$E$9),1)+1,256)</f>
        <v>13-Plaagdierenbestrijding</v>
      </c>
      <c r="C4" s="164"/>
      <c r="D4" s="164"/>
      <c r="E4" s="164"/>
      <c r="F4" s="180"/>
    </row>
    <row r="5" spans="1:21" s="22" customFormat="1" ht="18.600000000000001">
      <c r="A5" s="224" t="str">
        <f>'2-Kosten per locatie'!A5</f>
        <v>Gebouw/plaats</v>
      </c>
      <c r="B5" s="164" t="str">
        <f>'2-Kosten per locatie'!B5</f>
        <v>Utrecht</v>
      </c>
      <c r="C5" s="164"/>
      <c r="D5" s="164"/>
      <c r="E5" s="164"/>
      <c r="F5" s="180"/>
      <c r="G5" s="24"/>
      <c r="H5" s="23"/>
      <c r="I5" s="24"/>
      <c r="J5" s="24"/>
      <c r="K5" s="23"/>
      <c r="L5" s="24"/>
      <c r="M5" s="24"/>
      <c r="N5" s="23"/>
    </row>
    <row r="6" spans="1:21" s="22" customFormat="1" ht="17.25" customHeight="1">
      <c r="A6" s="224" t="str">
        <f>'2-Kosten per locatie'!A6</f>
        <v>Referentie nummer</v>
      </c>
      <c r="B6" s="164" t="str">
        <f>'2-Kosten per locatie'!B6</f>
        <v>SSBU-EA-MK-DK-2024/TN479309</v>
      </c>
      <c r="C6" s="164"/>
      <c r="D6" s="164"/>
      <c r="E6" s="164"/>
      <c r="F6" s="180"/>
      <c r="G6" s="26"/>
      <c r="H6" s="27"/>
      <c r="I6" s="24"/>
      <c r="J6" s="26"/>
      <c r="K6" s="27"/>
      <c r="L6" s="24"/>
      <c r="M6" s="26"/>
      <c r="N6" s="27"/>
    </row>
    <row r="7" spans="1:21" s="22" customFormat="1" ht="17.25" customHeight="1">
      <c r="A7" s="224" t="str">
        <f>'2-Kosten per locatie'!A7</f>
        <v>Naam dienstverlener</v>
      </c>
      <c r="B7" s="164">
        <f>'2-Kosten per locatie'!B7</f>
        <v>0</v>
      </c>
      <c r="C7" s="164"/>
      <c r="D7" s="164"/>
      <c r="E7" s="125"/>
      <c r="F7" s="180"/>
    </row>
    <row r="8" spans="1:21" s="22" customFormat="1" ht="17.25" customHeight="1">
      <c r="A8" s="224" t="str">
        <f>'2-Kosten per locatie'!A8</f>
        <v>Prijspeil</v>
      </c>
      <c r="B8" s="303">
        <f>'2-Kosten per locatie'!B8</f>
        <v>45658</v>
      </c>
      <c r="C8" s="303"/>
      <c r="D8" s="303"/>
      <c r="E8" s="48"/>
      <c r="F8" s="180"/>
    </row>
    <row r="9" spans="1:21" s="22" customFormat="1" ht="17.25" customHeight="1">
      <c r="A9" s="180"/>
      <c r="B9" s="180"/>
      <c r="C9" s="180"/>
      <c r="D9" s="180"/>
      <c r="E9" s="180"/>
      <c r="F9" s="180"/>
    </row>
    <row r="10" spans="1:21" s="29" customFormat="1" ht="64.8">
      <c r="A10" s="478" t="s">
        <v>19</v>
      </c>
      <c r="B10" s="478" t="s">
        <v>553</v>
      </c>
      <c r="C10" s="536" t="s">
        <v>557</v>
      </c>
      <c r="D10" s="531"/>
      <c r="E10" s="479" t="s">
        <v>568</v>
      </c>
      <c r="F10" s="474" t="s">
        <v>565</v>
      </c>
      <c r="H10" s="474" t="s">
        <v>554</v>
      </c>
      <c r="J10" s="474" t="s">
        <v>556</v>
      </c>
    </row>
    <row r="11" spans="1:21">
      <c r="A11" s="480" t="s">
        <v>231</v>
      </c>
      <c r="B11" s="305">
        <v>0</v>
      </c>
      <c r="C11" s="539">
        <v>8</v>
      </c>
      <c r="D11" s="532"/>
      <c r="E11" s="538">
        <v>0</v>
      </c>
      <c r="F11" s="530">
        <f>(E11*B15)+B18</f>
        <v>0</v>
      </c>
      <c r="G11" s="304"/>
      <c r="H11" s="540">
        <f>B11+F11</f>
        <v>0</v>
      </c>
      <c r="I11" s="304"/>
      <c r="J11" s="305">
        <v>0</v>
      </c>
    </row>
    <row r="12" spans="1:21" s="185" customFormat="1">
      <c r="G12" s="28"/>
      <c r="H12" s="28"/>
      <c r="I12" s="28"/>
      <c r="J12" s="28"/>
      <c r="K12" s="28"/>
      <c r="L12" s="28"/>
      <c r="M12" s="28"/>
      <c r="N12" s="28"/>
      <c r="O12" s="28"/>
      <c r="P12" s="28"/>
      <c r="Q12" s="28"/>
      <c r="R12" s="28"/>
      <c r="S12" s="28"/>
      <c r="T12" s="28"/>
      <c r="U12" s="28"/>
    </row>
    <row r="13" spans="1:21" s="185" customFormat="1">
      <c r="G13" s="28"/>
      <c r="H13" s="28"/>
      <c r="I13" s="28"/>
      <c r="J13" s="28"/>
      <c r="K13" s="28"/>
      <c r="L13" s="28"/>
      <c r="M13" s="28"/>
      <c r="N13" s="28"/>
      <c r="O13" s="28"/>
      <c r="P13" s="28"/>
      <c r="Q13" s="28"/>
      <c r="R13" s="28"/>
      <c r="S13" s="28"/>
      <c r="T13" s="28"/>
      <c r="U13" s="28"/>
    </row>
    <row r="14" spans="1:21" s="185" customFormat="1" ht="16.2">
      <c r="A14" s="474" t="s">
        <v>567</v>
      </c>
      <c r="G14" s="28"/>
      <c r="H14" s="28"/>
      <c r="I14" s="28"/>
      <c r="J14" s="28"/>
      <c r="K14" s="28"/>
      <c r="L14" s="28"/>
      <c r="M14" s="28"/>
      <c r="N14" s="28"/>
      <c r="O14" s="28"/>
      <c r="P14" s="28"/>
      <c r="Q14" s="28"/>
      <c r="R14" s="28"/>
      <c r="S14" s="28"/>
      <c r="T14" s="28"/>
      <c r="U14" s="28"/>
    </row>
    <row r="15" spans="1:21" s="185" customFormat="1">
      <c r="A15" s="537" t="s">
        <v>561</v>
      </c>
      <c r="B15" s="305">
        <v>0</v>
      </c>
      <c r="G15" s="28"/>
      <c r="H15" s="28"/>
      <c r="I15" s="28"/>
      <c r="J15" s="28"/>
      <c r="K15" s="28"/>
      <c r="L15" s="28"/>
      <c r="M15" s="28"/>
      <c r="N15" s="28"/>
      <c r="O15" s="28"/>
      <c r="P15" s="28"/>
      <c r="Q15" s="28"/>
      <c r="R15" s="28"/>
      <c r="S15" s="28"/>
      <c r="T15" s="28"/>
      <c r="U15" s="28"/>
    </row>
    <row r="16" spans="1:21" s="185" customFormat="1">
      <c r="A16" s="537" t="s">
        <v>562</v>
      </c>
      <c r="B16" s="305">
        <v>0</v>
      </c>
      <c r="G16" s="28"/>
      <c r="H16" s="28"/>
      <c r="I16" s="28"/>
      <c r="J16" s="28"/>
      <c r="K16" s="28"/>
      <c r="L16" s="28"/>
      <c r="M16" s="28"/>
      <c r="N16" s="28"/>
      <c r="O16" s="28"/>
      <c r="P16" s="28"/>
      <c r="Q16" s="28"/>
      <c r="R16" s="28"/>
      <c r="S16" s="28"/>
      <c r="T16" s="28"/>
      <c r="U16" s="28"/>
    </row>
    <row r="17" spans="1:21" s="185" customFormat="1">
      <c r="A17" s="537" t="s">
        <v>563</v>
      </c>
      <c r="B17" s="305">
        <v>0</v>
      </c>
      <c r="G17" s="28"/>
      <c r="H17" s="28"/>
      <c r="I17" s="28"/>
      <c r="J17" s="28"/>
      <c r="K17" s="28"/>
      <c r="L17" s="28"/>
      <c r="M17" s="28"/>
      <c r="N17" s="28"/>
      <c r="O17" s="28"/>
      <c r="P17" s="28"/>
      <c r="Q17" s="28"/>
      <c r="R17" s="28"/>
      <c r="S17" s="28"/>
      <c r="T17" s="28"/>
      <c r="U17" s="28"/>
    </row>
    <row r="18" spans="1:21" s="185" customFormat="1">
      <c r="A18" s="537" t="s">
        <v>564</v>
      </c>
      <c r="B18" s="305">
        <v>0</v>
      </c>
      <c r="G18" s="28"/>
      <c r="H18" s="28"/>
      <c r="I18" s="28"/>
      <c r="J18" s="28"/>
      <c r="K18" s="28"/>
      <c r="L18" s="28"/>
      <c r="M18" s="28"/>
      <c r="N18" s="28"/>
      <c r="O18" s="28"/>
      <c r="P18" s="28"/>
      <c r="Q18" s="28"/>
      <c r="R18" s="28"/>
      <c r="S18" s="28"/>
      <c r="T18" s="28"/>
      <c r="U18" s="28"/>
    </row>
    <row r="19" spans="1:21" s="185" customFormat="1">
      <c r="A19" s="537" t="s">
        <v>566</v>
      </c>
      <c r="B19" s="305">
        <v>0</v>
      </c>
      <c r="G19" s="28"/>
      <c r="H19" s="28"/>
      <c r="I19" s="28"/>
      <c r="J19" s="28"/>
      <c r="K19" s="28"/>
      <c r="L19" s="28"/>
      <c r="M19" s="28"/>
      <c r="N19" s="28"/>
      <c r="O19" s="28"/>
      <c r="P19" s="28"/>
      <c r="Q19" s="28"/>
      <c r="R19" s="28"/>
      <c r="S19" s="28"/>
      <c r="T19" s="28"/>
      <c r="U19" s="28"/>
    </row>
    <row r="20" spans="1:21" s="185" customFormat="1">
      <c r="A20" s="537" t="s">
        <v>569</v>
      </c>
      <c r="B20" s="305">
        <v>0</v>
      </c>
      <c r="G20" s="28"/>
      <c r="H20" s="28"/>
      <c r="I20" s="28"/>
      <c r="J20" s="28"/>
      <c r="K20" s="28"/>
      <c r="L20" s="28"/>
      <c r="M20" s="28"/>
      <c r="N20" s="28"/>
      <c r="O20" s="28"/>
      <c r="P20" s="28"/>
      <c r="Q20" s="28"/>
      <c r="R20" s="28"/>
      <c r="S20" s="28"/>
      <c r="T20" s="28"/>
      <c r="U20" s="28"/>
    </row>
    <row r="21" spans="1:21" s="185" customFormat="1">
      <c r="B21" s="186"/>
      <c r="C21" s="186"/>
      <c r="D21" s="186"/>
      <c r="E21" s="186"/>
      <c r="G21" s="28"/>
      <c r="H21" s="28"/>
      <c r="I21" s="28"/>
      <c r="J21" s="28"/>
      <c r="K21" s="28"/>
      <c r="L21" s="28"/>
      <c r="M21" s="28"/>
      <c r="N21" s="28"/>
      <c r="O21" s="28"/>
      <c r="P21" s="28"/>
      <c r="Q21" s="28"/>
      <c r="R21" s="28"/>
      <c r="S21" s="28"/>
      <c r="T21" s="28"/>
      <c r="U21" s="28"/>
    </row>
    <row r="22" spans="1:21" s="185" customFormat="1" ht="44.4" customHeight="1">
      <c r="A22" s="600" t="s">
        <v>216</v>
      </c>
      <c r="B22" s="600"/>
      <c r="C22" s="600"/>
      <c r="D22" s="600"/>
      <c r="E22" s="600"/>
      <c r="G22" s="28"/>
      <c r="H22" s="28"/>
      <c r="I22" s="28"/>
      <c r="J22" s="28"/>
      <c r="K22" s="28"/>
      <c r="L22" s="28"/>
      <c r="M22" s="28"/>
      <c r="N22" s="28"/>
      <c r="O22" s="28"/>
      <c r="P22" s="28"/>
      <c r="Q22" s="28"/>
      <c r="R22" s="28"/>
      <c r="S22" s="28"/>
      <c r="T22" s="28"/>
      <c r="U22" s="28"/>
    </row>
    <row r="23" spans="1:21" s="185" customFormat="1">
      <c r="B23" s="186"/>
      <c r="C23" s="186"/>
      <c r="D23" s="186"/>
      <c r="E23" s="186"/>
      <c r="G23" s="28"/>
      <c r="H23" s="28"/>
      <c r="I23" s="28"/>
      <c r="J23" s="28"/>
      <c r="K23" s="28"/>
      <c r="L23" s="28"/>
      <c r="M23" s="28"/>
      <c r="N23" s="28"/>
      <c r="O23" s="28"/>
      <c r="P23" s="28"/>
      <c r="Q23" s="28"/>
      <c r="R23" s="28"/>
      <c r="S23" s="28"/>
      <c r="T23" s="28"/>
      <c r="U23" s="28"/>
    </row>
    <row r="24" spans="1:21" s="185" customFormat="1">
      <c r="B24" s="186"/>
      <c r="C24" s="186"/>
      <c r="D24" s="186"/>
      <c r="E24" s="186"/>
      <c r="G24" s="28"/>
      <c r="H24" s="28"/>
      <c r="I24" s="28"/>
      <c r="J24" s="28"/>
      <c r="K24" s="28"/>
      <c r="L24" s="28"/>
      <c r="M24" s="28"/>
      <c r="N24" s="28"/>
      <c r="O24" s="28"/>
      <c r="P24" s="28"/>
      <c r="Q24" s="28"/>
      <c r="R24" s="28"/>
      <c r="S24" s="28"/>
      <c r="T24" s="28"/>
      <c r="U24" s="28"/>
    </row>
    <row r="25" spans="1:21" s="185" customFormat="1">
      <c r="B25" s="186"/>
      <c r="C25" s="186"/>
      <c r="D25" s="186"/>
      <c r="E25" s="186"/>
      <c r="G25" s="28"/>
      <c r="H25" s="28"/>
      <c r="I25" s="28"/>
      <c r="J25" s="28"/>
      <c r="K25" s="28"/>
      <c r="L25" s="28"/>
      <c r="M25" s="28"/>
      <c r="N25" s="28"/>
      <c r="O25" s="28"/>
      <c r="P25" s="28"/>
      <c r="Q25" s="28"/>
      <c r="R25" s="28"/>
      <c r="S25" s="28"/>
      <c r="T25" s="28"/>
      <c r="U25" s="28"/>
    </row>
    <row r="26" spans="1:21" s="185" customFormat="1">
      <c r="B26" s="186"/>
      <c r="C26" s="186"/>
      <c r="D26" s="186"/>
      <c r="E26" s="186"/>
      <c r="G26" s="28"/>
      <c r="H26" s="28"/>
      <c r="I26" s="28"/>
      <c r="J26" s="28"/>
      <c r="K26" s="28"/>
      <c r="L26" s="28"/>
      <c r="M26" s="28"/>
      <c r="N26" s="28"/>
      <c r="O26" s="28"/>
      <c r="P26" s="28"/>
      <c r="Q26" s="28"/>
      <c r="R26" s="28"/>
      <c r="S26" s="28"/>
      <c r="T26" s="28"/>
      <c r="U26" s="28"/>
    </row>
  </sheetData>
  <mergeCells count="1">
    <mergeCell ref="A22:E22"/>
  </mergeCell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24"/>
  <sheetViews>
    <sheetView showGridLines="0" showZeros="0" zoomScale="70" zoomScaleNormal="70" workbookViewId="0">
      <pane xSplit="1" ySplit="14" topLeftCell="B15" activePane="bottomRight" state="frozen"/>
      <selection pane="topRight" activeCell="B1" sqref="B1"/>
      <selection pane="bottomLeft" activeCell="A15" sqref="A15"/>
      <selection pane="bottomRight"/>
    </sheetView>
  </sheetViews>
  <sheetFormatPr defaultColWidth="8.6640625" defaultRowHeight="14.1" customHeight="1"/>
  <cols>
    <col min="1" max="1" width="34.6640625" style="40" customWidth="1"/>
    <col min="2" max="2" width="19.33203125" style="40" customWidth="1"/>
    <col min="3" max="3" width="16" style="40" customWidth="1"/>
    <col min="4" max="4" width="13.6640625" style="41" customWidth="1"/>
    <col min="5" max="5" width="14.109375" style="41" customWidth="1"/>
    <col min="6" max="7" width="13.6640625" style="41" customWidth="1"/>
    <col min="8" max="8" width="14.44140625" style="41" bestFit="1" customWidth="1"/>
    <col min="9" max="9" width="13.6640625" style="41" customWidth="1"/>
    <col min="10" max="10" width="17.5546875" style="41" customWidth="1"/>
    <col min="11" max="11" width="15" style="41" bestFit="1" customWidth="1"/>
    <col min="12" max="12" width="14.77734375" style="41" bestFit="1" customWidth="1"/>
    <col min="13" max="14" width="13.6640625" style="41" customWidth="1"/>
    <col min="15" max="15" width="19.109375" style="41" customWidth="1"/>
    <col min="16" max="16" width="17.33203125" style="41" customWidth="1"/>
    <col min="17" max="17" width="13.6640625" style="41" customWidth="1"/>
    <col min="18" max="18" width="16.5546875" style="41" customWidth="1"/>
    <col min="19" max="19" width="13.6640625" style="41" customWidth="1"/>
    <col min="20" max="20" width="14.88671875" style="41" bestFit="1" customWidth="1"/>
    <col min="21" max="23" width="13.6640625" style="41" customWidth="1"/>
    <col min="24" max="28" width="13.33203125" style="41" customWidth="1"/>
    <col min="29" max="29" width="14.6640625" style="41" customWidth="1"/>
    <col min="30" max="33" width="13.33203125" style="41" customWidth="1"/>
    <col min="34" max="16384" width="8.6640625" style="40"/>
  </cols>
  <sheetData>
    <row r="1" spans="1:34" ht="14.1" customHeight="1">
      <c r="A1" s="324" t="s">
        <v>4</v>
      </c>
      <c r="E1" s="252" t="s">
        <v>5</v>
      </c>
      <c r="F1" s="253"/>
      <c r="G1" s="42"/>
      <c r="J1" s="254" t="s">
        <v>6</v>
      </c>
      <c r="K1" s="255"/>
      <c r="L1" s="255"/>
      <c r="M1" s="255"/>
      <c r="N1" s="255"/>
      <c r="O1" s="256"/>
      <c r="P1" s="238" t="e">
        <f>L23</f>
        <v>#DIV/0!</v>
      </c>
    </row>
    <row r="2" spans="1:34" ht="14.1" customHeight="1">
      <c r="E2" s="239"/>
      <c r="F2" s="43" t="s">
        <v>7</v>
      </c>
      <c r="G2" s="42"/>
      <c r="J2" s="44" t="s">
        <v>8</v>
      </c>
      <c r="K2" s="45"/>
      <c r="L2" s="45"/>
      <c r="M2" s="45"/>
      <c r="N2" s="45"/>
      <c r="O2" s="46">
        <v>0.21</v>
      </c>
      <c r="P2" s="241" t="e">
        <f>O2*P1</f>
        <v>#DIV/0!</v>
      </c>
    </row>
    <row r="3" spans="1:34" ht="14.1" customHeight="1">
      <c r="A3" s="38" t="s">
        <v>0</v>
      </c>
      <c r="B3" s="47" t="s">
        <v>231</v>
      </c>
      <c r="C3" s="38"/>
      <c r="D3" s="42"/>
      <c r="E3" s="42"/>
      <c r="G3" s="42"/>
      <c r="H3" s="42"/>
      <c r="I3" s="42"/>
      <c r="J3" s="44" t="s">
        <v>9</v>
      </c>
      <c r="K3" s="45"/>
      <c r="L3" s="45"/>
      <c r="M3" s="45"/>
      <c r="N3" s="45"/>
      <c r="O3" s="45"/>
      <c r="P3" s="242" t="e">
        <f>P1+P2</f>
        <v>#DIV/0!</v>
      </c>
      <c r="AF3" s="42"/>
      <c r="AG3" s="42"/>
    </row>
    <row r="4" spans="1:34" ht="14.1" customHeight="1">
      <c r="A4" s="38" t="s">
        <v>1</v>
      </c>
      <c r="B4" s="47" t="str">
        <f ca="1">MID(CELL("bestandsnaam",$B$13),SEARCH("]",CELL("bestandsnaam",$B$13),1)+1,256)</f>
        <v>2-Kosten per locatie</v>
      </c>
      <c r="C4" s="47"/>
      <c r="D4" s="42"/>
      <c r="E4" s="252" t="s">
        <v>10</v>
      </c>
      <c r="F4" s="253"/>
      <c r="G4" s="42"/>
      <c r="H4" s="42"/>
      <c r="I4" s="42"/>
      <c r="J4" s="45"/>
      <c r="K4" s="45"/>
      <c r="L4" s="45"/>
      <c r="M4" s="45"/>
      <c r="N4" s="45"/>
      <c r="O4" s="45"/>
      <c r="P4" s="240"/>
      <c r="AF4" s="42"/>
      <c r="AG4" s="42"/>
    </row>
    <row r="5" spans="1:34" ht="14.1" customHeight="1">
      <c r="A5" s="38" t="s">
        <v>2</v>
      </c>
      <c r="B5" s="47" t="s">
        <v>520</v>
      </c>
      <c r="C5" s="38"/>
      <c r="D5" s="42"/>
      <c r="E5" s="243"/>
      <c r="F5" s="43" t="s">
        <v>11</v>
      </c>
      <c r="G5" s="42"/>
      <c r="H5" s="42"/>
      <c r="I5" s="42"/>
      <c r="J5" s="257" t="s">
        <v>12</v>
      </c>
      <c r="K5" s="258"/>
      <c r="L5" s="258"/>
      <c r="M5" s="258"/>
      <c r="N5" s="258"/>
      <c r="O5" s="258"/>
      <c r="P5" s="244">
        <v>173000</v>
      </c>
      <c r="AF5" s="42"/>
      <c r="AG5" s="42"/>
    </row>
    <row r="6" spans="1:34" ht="14.1" customHeight="1">
      <c r="A6" s="38" t="s">
        <v>3</v>
      </c>
      <c r="B6" s="47" t="s">
        <v>558</v>
      </c>
      <c r="C6" s="38"/>
      <c r="D6" s="42"/>
      <c r="E6" s="42"/>
      <c r="F6" s="42"/>
      <c r="G6" s="42"/>
      <c r="H6" s="42"/>
      <c r="I6" s="42"/>
      <c r="J6" s="257" t="s">
        <v>13</v>
      </c>
      <c r="K6" s="258"/>
      <c r="L6" s="258"/>
      <c r="M6" s="258"/>
      <c r="N6" s="258"/>
      <c r="O6" s="258"/>
      <c r="P6" s="244">
        <v>154000</v>
      </c>
      <c r="AF6" s="42"/>
      <c r="AG6" s="42"/>
    </row>
    <row r="7" spans="1:34" ht="14.1" customHeight="1">
      <c r="A7" s="38" t="s">
        <v>14</v>
      </c>
      <c r="B7" s="203"/>
      <c r="C7" s="204"/>
      <c r="D7" s="42"/>
      <c r="E7" s="42"/>
      <c r="F7" s="42"/>
      <c r="G7" s="42"/>
      <c r="H7" s="42"/>
      <c r="I7" s="42"/>
      <c r="J7" s="42"/>
      <c r="K7" s="42"/>
      <c r="V7" s="42"/>
      <c r="W7" s="40"/>
      <c r="X7" s="40"/>
      <c r="Y7" s="40"/>
      <c r="AF7" s="42"/>
      <c r="AG7" s="42"/>
    </row>
    <row r="8" spans="1:34" ht="14.1" customHeight="1">
      <c r="A8" s="38" t="s">
        <v>15</v>
      </c>
      <c r="B8" s="48">
        <v>45658</v>
      </c>
      <c r="C8" s="38"/>
      <c r="D8" s="42"/>
      <c r="E8" s="42"/>
      <c r="F8" s="42"/>
      <c r="G8" s="42"/>
      <c r="H8" s="42"/>
      <c r="I8" s="42"/>
      <c r="J8" s="42"/>
      <c r="K8" s="42"/>
      <c r="L8" s="42"/>
      <c r="M8" s="42"/>
      <c r="N8" s="42"/>
      <c r="O8" s="42"/>
      <c r="P8" s="42"/>
      <c r="Q8" s="42"/>
      <c r="R8" s="42"/>
      <c r="S8" s="42"/>
      <c r="T8" s="42"/>
      <c r="U8" s="42"/>
      <c r="V8" s="42"/>
      <c r="W8" s="42"/>
      <c r="X8" s="42"/>
      <c r="Y8" s="42"/>
      <c r="Z8" s="42"/>
      <c r="AA8" s="49"/>
      <c r="AB8" s="49"/>
      <c r="AC8" s="49"/>
      <c r="AD8" s="49"/>
      <c r="AE8" s="49"/>
      <c r="AF8" s="42"/>
      <c r="AG8" s="42"/>
    </row>
    <row r="9" spans="1:34" ht="14.1" customHeight="1">
      <c r="A9" s="38" t="s">
        <v>16</v>
      </c>
      <c r="B9" s="50" t="s">
        <v>560</v>
      </c>
      <c r="C9" s="38"/>
      <c r="D9" s="42"/>
      <c r="E9" s="42"/>
      <c r="F9" s="42"/>
      <c r="G9" s="42"/>
      <c r="H9" s="42"/>
      <c r="I9" s="42"/>
      <c r="J9" s="51"/>
      <c r="L9" s="42"/>
      <c r="M9" s="42"/>
      <c r="P9" s="42"/>
      <c r="Q9" s="42"/>
      <c r="V9" s="42"/>
      <c r="W9" s="40"/>
      <c r="X9" s="40"/>
      <c r="Y9" s="40"/>
      <c r="Z9" s="40"/>
      <c r="AA9" s="40"/>
      <c r="AB9" s="40"/>
      <c r="AC9" s="40"/>
      <c r="AD9" s="40"/>
      <c r="AE9" s="40"/>
      <c r="AF9" s="42"/>
      <c r="AG9" s="42"/>
    </row>
    <row r="10" spans="1:34" ht="14.1" customHeight="1">
      <c r="A10" s="38"/>
      <c r="B10" s="38"/>
      <c r="C10" s="38"/>
      <c r="D10" s="42"/>
      <c r="E10" s="42"/>
      <c r="F10" s="42"/>
      <c r="G10" s="42"/>
      <c r="H10" s="42"/>
      <c r="I10" s="42"/>
      <c r="J10" s="51"/>
      <c r="K10" s="42"/>
      <c r="L10" s="42"/>
      <c r="M10" s="42"/>
      <c r="N10" s="42"/>
      <c r="O10" s="42"/>
      <c r="P10" s="42"/>
      <c r="Q10" s="42"/>
      <c r="R10" s="42"/>
      <c r="S10" s="42"/>
      <c r="T10" s="42"/>
      <c r="U10" s="42"/>
      <c r="V10" s="42"/>
      <c r="W10" s="42"/>
      <c r="X10" s="42"/>
      <c r="Y10" s="42"/>
      <c r="Z10" s="42"/>
      <c r="AA10" s="42"/>
      <c r="AB10" s="42"/>
      <c r="AC10" s="42"/>
      <c r="AD10" s="42"/>
      <c r="AE10" s="42"/>
      <c r="AF10" s="42"/>
      <c r="AG10" s="42"/>
    </row>
    <row r="11" spans="1:34" ht="14.1" customHeight="1">
      <c r="A11" s="38"/>
      <c r="B11" s="38"/>
      <c r="C11" s="38"/>
      <c r="D11" s="42"/>
      <c r="E11" s="42"/>
      <c r="F11" s="42"/>
      <c r="G11" s="42"/>
      <c r="H11" s="42"/>
      <c r="I11" s="42"/>
      <c r="J11" s="51"/>
      <c r="K11" s="42"/>
      <c r="L11" s="42"/>
      <c r="M11" s="42"/>
      <c r="N11" s="42"/>
      <c r="O11" s="42"/>
      <c r="P11" s="42"/>
      <c r="Q11" s="42"/>
      <c r="R11" s="42"/>
      <c r="S11" s="42"/>
      <c r="T11" s="42"/>
      <c r="U11" s="42"/>
      <c r="V11" s="42"/>
      <c r="W11" s="42"/>
      <c r="X11" s="42"/>
      <c r="Y11" s="42"/>
      <c r="Z11" s="42"/>
      <c r="AA11" s="42"/>
      <c r="AB11" s="42"/>
      <c r="AC11" s="42"/>
      <c r="AD11" s="42"/>
      <c r="AE11" s="42"/>
      <c r="AF11" s="42"/>
      <c r="AG11" s="42"/>
    </row>
    <row r="12" spans="1:34" ht="15.6">
      <c r="C12" s="48"/>
      <c r="J12" s="52"/>
      <c r="M12" s="42"/>
      <c r="N12" s="42"/>
      <c r="O12" s="42"/>
      <c r="P12" s="42"/>
      <c r="Q12" s="42"/>
      <c r="R12" s="42"/>
      <c r="S12" s="42"/>
      <c r="T12" s="42"/>
      <c r="U12" s="42"/>
      <c r="AA12" s="42"/>
      <c r="AB12" s="42"/>
      <c r="AC12" s="42"/>
      <c r="AD12" s="42"/>
      <c r="AE12" s="42"/>
      <c r="AF12" s="42"/>
      <c r="AG12" s="42"/>
    </row>
    <row r="13" spans="1:34" ht="18" customHeight="1">
      <c r="A13" s="53"/>
      <c r="B13" s="53"/>
      <c r="C13" s="53"/>
      <c r="D13" s="53"/>
      <c r="E13" s="53"/>
      <c r="F13" s="53"/>
      <c r="G13" s="541" t="s">
        <v>17</v>
      </c>
      <c r="H13" s="542"/>
      <c r="I13" s="542"/>
      <c r="J13" s="543" t="s">
        <v>18</v>
      </c>
      <c r="K13" s="544"/>
      <c r="L13" s="544"/>
      <c r="M13" s="42"/>
      <c r="N13" s="42"/>
      <c r="O13" s="42"/>
      <c r="P13" s="42"/>
      <c r="Q13" s="42"/>
      <c r="R13" s="42"/>
      <c r="S13" s="42"/>
      <c r="T13" s="42"/>
      <c r="U13" s="42"/>
      <c r="AB13" s="42"/>
      <c r="AC13" s="42"/>
      <c r="AD13" s="42"/>
      <c r="AE13" s="42"/>
      <c r="AF13" s="42"/>
      <c r="AG13" s="42"/>
      <c r="AH13" s="42"/>
    </row>
    <row r="14" spans="1:34" ht="64.5" customHeight="1">
      <c r="A14" s="325" t="s">
        <v>19</v>
      </c>
      <c r="B14" s="259" t="s">
        <v>20</v>
      </c>
      <c r="C14" s="259" t="s">
        <v>21</v>
      </c>
      <c r="D14" s="260" t="s">
        <v>22</v>
      </c>
      <c r="E14" s="260" t="s">
        <v>23</v>
      </c>
      <c r="F14" s="260" t="s">
        <v>24</v>
      </c>
      <c r="G14" s="261" t="s">
        <v>25</v>
      </c>
      <c r="H14" s="261" t="s">
        <v>26</v>
      </c>
      <c r="I14" s="261" t="s">
        <v>27</v>
      </c>
      <c r="J14" s="261" t="s">
        <v>28</v>
      </c>
      <c r="K14" s="261" t="s">
        <v>29</v>
      </c>
      <c r="L14" s="261" t="s">
        <v>30</v>
      </c>
      <c r="S14" s="42"/>
      <c r="T14" s="40"/>
      <c r="U14" s="40"/>
      <c r="V14" s="40"/>
      <c r="W14" s="40"/>
      <c r="X14" s="40"/>
      <c r="Y14" s="40"/>
      <c r="Z14" s="40"/>
      <c r="AA14" s="40"/>
      <c r="AB14" s="40"/>
      <c r="AC14" s="40"/>
      <c r="AD14" s="40"/>
      <c r="AE14" s="40"/>
      <c r="AF14" s="40"/>
      <c r="AG14" s="40"/>
    </row>
    <row r="15" spans="1:34" s="54" customFormat="1" ht="15" customHeight="1">
      <c r="A15" s="326" t="s">
        <v>231</v>
      </c>
      <c r="B15" s="498">
        <f>SUMIF('4-Basis ruimtestaat'!B:B,'2-Kosten per locatie'!A15,'4-Basis ruimtestaat'!I:I)</f>
        <v>3677.0002009999998</v>
      </c>
      <c r="C15" s="245">
        <v>1</v>
      </c>
      <c r="D15" s="246">
        <f>_xlfn.MAXIFS('4-Basis ruimtestaat'!K:K,'4-Basis ruimtestaat'!B:B,'2-Kosten per locatie'!A15)</f>
        <v>255</v>
      </c>
      <c r="E15" s="246">
        <f>_xlfn.MAXIFS('4-Basis ruimtestaat'!L:L,'4-Basis ruimtestaat'!B:B,'2-Kosten per locatie'!A15)</f>
        <v>102</v>
      </c>
      <c r="F15" s="246">
        <f>_xlfn.MAXIFS('4-Basis ruimtestaat'!M:M,'4-Basis ruimtestaat'!B:B,'2-Kosten per locatie'!A15)</f>
        <v>8</v>
      </c>
      <c r="G15" s="500" t="e">
        <f>SUMIF('4-Basis ruimtestaat'!B:B,'2-Kosten per locatie'!A15,'4-Basis ruimtestaat'!N:N)</f>
        <v>#DIV/0!</v>
      </c>
      <c r="H15" s="500" t="e">
        <f>SUMIF('4-Basis ruimtestaat'!B:B,'2-Kosten per locatie'!A15,'4-Basis ruimtestaat'!O:O)</f>
        <v>#DIV/0!</v>
      </c>
      <c r="I15" s="500" t="e">
        <f>SUMIF('4-Basis ruimtestaat'!B:B,'2-Kosten per locatie'!A15,'4-Basis ruimtestaat'!P:P)</f>
        <v>#DIV/0!</v>
      </c>
      <c r="J15" s="500" t="e">
        <f t="shared" ref="J15:L16" si="0">G15*$E$5</f>
        <v>#DIV/0!</v>
      </c>
      <c r="K15" s="500" t="e">
        <f t="shared" si="0"/>
        <v>#DIV/0!</v>
      </c>
      <c r="L15" s="500" t="e">
        <f t="shared" si="0"/>
        <v>#DIV/0!</v>
      </c>
      <c r="S15" s="42"/>
    </row>
    <row r="16" spans="1:34" ht="15" customHeight="1">
      <c r="A16" s="328" t="s">
        <v>31</v>
      </c>
      <c r="B16" s="498">
        <f>SUMIF('4-Basis ruimtestaat'!B:B,'2-Kosten per locatie'!A16,'4-Basis ruimtestaat'!I:I)</f>
        <v>0</v>
      </c>
      <c r="C16" s="535"/>
      <c r="D16" s="246">
        <f>_xlfn.MAXIFS('4-Basis ruimtestaat'!K:K,'4-Basis ruimtestaat'!B:B,'2-Kosten per locatie'!A16)</f>
        <v>0</v>
      </c>
      <c r="E16" s="246">
        <f>_xlfn.MAXIFS('4-Basis ruimtestaat'!L:L,'4-Basis ruimtestaat'!B:B,'2-Kosten per locatie'!A16)</f>
        <v>0</v>
      </c>
      <c r="F16" s="246">
        <f>_xlfn.MAXIFS('4-Basis ruimtestaat'!M:M,'4-Basis ruimtestaat'!B:B,'2-Kosten per locatie'!A16)</f>
        <v>0</v>
      </c>
      <c r="G16" s="500">
        <f>SUMIF('4-Basis ruimtestaat'!B:B,'2-Kosten per locatie'!A16,'4-Basis ruimtestaat'!N:N)</f>
        <v>0</v>
      </c>
      <c r="H16" s="500">
        <f>SUMIF('4-Basis ruimtestaat'!B:B,'2-Kosten per locatie'!A16,'4-Basis ruimtestaat'!O:O)</f>
        <v>0</v>
      </c>
      <c r="I16" s="500">
        <f>SUMIF('4-Basis ruimtestaat'!B:B,'2-Kosten per locatie'!A16,'4-Basis ruimtestaat'!P:P)</f>
        <v>0</v>
      </c>
      <c r="J16" s="500">
        <f t="shared" si="0"/>
        <v>0</v>
      </c>
      <c r="K16" s="500">
        <f t="shared" si="0"/>
        <v>0</v>
      </c>
      <c r="L16" s="500">
        <f t="shared" si="0"/>
        <v>0</v>
      </c>
      <c r="S16" s="42"/>
      <c r="T16" s="40"/>
      <c r="U16" s="40"/>
      <c r="V16" s="40"/>
      <c r="W16" s="40"/>
      <c r="X16" s="40"/>
      <c r="Y16" s="40"/>
      <c r="Z16" s="40"/>
      <c r="AA16" s="40"/>
      <c r="AB16" s="40"/>
      <c r="AC16" s="40"/>
      <c r="AD16" s="40"/>
      <c r="AE16" s="40"/>
      <c r="AF16" s="40"/>
      <c r="AG16" s="40"/>
    </row>
    <row r="17" spans="1:33" s="58" customFormat="1" ht="15" customHeight="1">
      <c r="A17" s="329" t="s">
        <v>32</v>
      </c>
      <c r="B17" s="499">
        <f>SUM(B15:B16)</f>
        <v>3677.0002009999998</v>
      </c>
      <c r="C17" s="247"/>
      <c r="D17" s="248"/>
      <c r="E17" s="248"/>
      <c r="F17" s="248"/>
      <c r="G17" s="501" t="e">
        <f t="shared" ref="G17:L17" si="1">SUM(G15:G16)</f>
        <v>#DIV/0!</v>
      </c>
      <c r="H17" s="501" t="e">
        <f t="shared" si="1"/>
        <v>#DIV/0!</v>
      </c>
      <c r="I17" s="501" t="e">
        <f t="shared" si="1"/>
        <v>#DIV/0!</v>
      </c>
      <c r="J17" s="501" t="e">
        <f t="shared" si="1"/>
        <v>#DIV/0!</v>
      </c>
      <c r="K17" s="501" t="e">
        <f t="shared" si="1"/>
        <v>#DIV/0!</v>
      </c>
      <c r="L17" s="501" t="e">
        <f t="shared" si="1"/>
        <v>#DIV/0!</v>
      </c>
      <c r="S17" s="42"/>
    </row>
    <row r="18" spans="1:33" s="58" customFormat="1" ht="15" customHeight="1">
      <c r="B18" s="525"/>
      <c r="C18" s="526"/>
      <c r="D18" s="527"/>
      <c r="E18" s="527"/>
      <c r="F18" s="527"/>
      <c r="G18" s="528"/>
      <c r="H18" s="528"/>
      <c r="I18" s="528"/>
      <c r="J18" s="528"/>
      <c r="K18" s="528"/>
      <c r="L18" s="528"/>
      <c r="S18" s="42"/>
    </row>
    <row r="19" spans="1:33" s="54" customFormat="1" ht="14.1" customHeight="1">
      <c r="AD19" s="40"/>
    </row>
    <row r="20" spans="1:33" ht="83.4" customHeight="1">
      <c r="A20" s="262" t="s">
        <v>19</v>
      </c>
      <c r="B20" s="263" t="s">
        <v>517</v>
      </c>
      <c r="C20" s="263" t="s">
        <v>518</v>
      </c>
      <c r="D20" s="263" t="s">
        <v>519</v>
      </c>
      <c r="E20" s="263" t="s">
        <v>33</v>
      </c>
      <c r="F20" s="263" t="s">
        <v>34</v>
      </c>
      <c r="G20" s="263" t="s">
        <v>35</v>
      </c>
      <c r="H20" s="261" t="s">
        <v>36</v>
      </c>
      <c r="I20" s="261" t="s">
        <v>37</v>
      </c>
      <c r="J20" s="263" t="s">
        <v>550</v>
      </c>
      <c r="K20" s="263" t="s">
        <v>555</v>
      </c>
      <c r="L20" s="263" t="s">
        <v>38</v>
      </c>
      <c r="M20" s="263" t="s">
        <v>39</v>
      </c>
      <c r="AA20" s="54"/>
      <c r="AB20" s="40"/>
      <c r="AC20" s="40"/>
      <c r="AD20" s="40"/>
      <c r="AE20" s="40"/>
      <c r="AF20" s="40"/>
      <c r="AG20" s="40"/>
    </row>
    <row r="21" spans="1:33" s="54" customFormat="1" ht="15" customHeight="1">
      <c r="A21" s="327" t="str">
        <f>A15</f>
        <v>Stadsschouwburg Utrecht</v>
      </c>
      <c r="B21" s="55" t="e">
        <f>G15*'6-Opbouw uurtarief productie'!$E$47</f>
        <v>#DIV/0!</v>
      </c>
      <c r="C21" s="56" t="e">
        <f>H15*'6-Opbouw uurtarief productie'!$E$51</f>
        <v>#DIV/0!</v>
      </c>
      <c r="D21" s="56" t="e">
        <f>I15*'6-Opbouw uurtarief productie'!$E$53</f>
        <v>#DIV/0!</v>
      </c>
      <c r="E21" s="57" t="e">
        <f>SUM(B21:D21)</f>
        <v>#DIV/0!</v>
      </c>
      <c r="F21" s="57" t="e">
        <f>J15*'7-Opbouw uurtarief toezicht'!$E$47</f>
        <v>#DIV/0!</v>
      </c>
      <c r="G21" s="330" t="e">
        <f>K15*'7-Opbouw uurtarief toezicht'!$E$51</f>
        <v>#DIV/0!</v>
      </c>
      <c r="H21" s="249" t="e">
        <f>L15*'7-Opbouw uurtarief toezicht'!$E$53</f>
        <v>#DIV/0!</v>
      </c>
      <c r="I21" s="250" t="e">
        <f>SUM(F21:H21)</f>
        <v>#DIV/0!</v>
      </c>
      <c r="J21" s="251">
        <f>SUMIF('10-Vloeronderh. en additioneel'!A:A,'2-Kosten per locatie'!A21,'10-Vloeronderh. en additioneel'!H:H)</f>
        <v>0</v>
      </c>
      <c r="K21" s="534">
        <f>'13-Plaagdierenbestrijding'!H11</f>
        <v>0</v>
      </c>
      <c r="L21" s="330" t="e">
        <f>E21+I21+J21+K21</f>
        <v>#DIV/0!</v>
      </c>
      <c r="M21" s="330" t="e">
        <f>L21/12</f>
        <v>#DIV/0!</v>
      </c>
      <c r="O21" s="41"/>
      <c r="P21" s="41"/>
      <c r="Q21" s="41"/>
      <c r="R21" s="41"/>
      <c r="S21" s="41"/>
    </row>
    <row r="22" spans="1:33" ht="15" customHeight="1">
      <c r="A22" s="327" t="str">
        <f>A16</f>
        <v>Algemeen</v>
      </c>
      <c r="B22" s="55"/>
      <c r="C22" s="56"/>
      <c r="D22" s="56"/>
      <c r="E22" s="57"/>
      <c r="F22" s="57"/>
      <c r="G22" s="330"/>
      <c r="H22" s="249"/>
      <c r="I22" s="250"/>
      <c r="J22" s="251">
        <f>'12-Machinekosten'!Q19</f>
        <v>0</v>
      </c>
      <c r="K22" s="533"/>
      <c r="L22" s="330">
        <f>E22+I22+J22+K22</f>
        <v>0</v>
      </c>
      <c r="M22" s="330">
        <f t="shared" ref="M22" si="2">L22/12</f>
        <v>0</v>
      </c>
      <c r="W22" s="54"/>
      <c r="X22" s="54"/>
      <c r="Y22" s="54"/>
      <c r="Z22" s="54"/>
      <c r="AA22" s="54"/>
      <c r="AB22" s="40"/>
      <c r="AC22" s="40"/>
      <c r="AD22" s="40"/>
      <c r="AE22" s="40"/>
      <c r="AF22" s="40"/>
      <c r="AG22" s="40"/>
    </row>
    <row r="23" spans="1:33" s="58" customFormat="1" ht="15" customHeight="1">
      <c r="A23" s="329" t="s">
        <v>32</v>
      </c>
      <c r="B23" s="331" t="e">
        <f t="shared" ref="B23:K23" si="3">SUM(B21:B22)</f>
        <v>#DIV/0!</v>
      </c>
      <c r="C23" s="331" t="e">
        <f t="shared" si="3"/>
        <v>#DIV/0!</v>
      </c>
      <c r="D23" s="331" t="e">
        <f t="shared" si="3"/>
        <v>#DIV/0!</v>
      </c>
      <c r="E23" s="331" t="e">
        <f t="shared" si="3"/>
        <v>#DIV/0!</v>
      </c>
      <c r="F23" s="331" t="e">
        <f t="shared" si="3"/>
        <v>#DIV/0!</v>
      </c>
      <c r="G23" s="331" t="e">
        <f t="shared" si="3"/>
        <v>#DIV/0!</v>
      </c>
      <c r="H23" s="331" t="e">
        <f t="shared" si="3"/>
        <v>#DIV/0!</v>
      </c>
      <c r="I23" s="331" t="e">
        <f t="shared" si="3"/>
        <v>#DIV/0!</v>
      </c>
      <c r="J23" s="331">
        <f t="shared" si="3"/>
        <v>0</v>
      </c>
      <c r="K23" s="331">
        <f t="shared" si="3"/>
        <v>0</v>
      </c>
      <c r="L23" s="331" t="e">
        <f>SUM(L21:L22)</f>
        <v>#DIV/0!</v>
      </c>
      <c r="M23" s="332" t="e">
        <f>SUM(M21:M22)</f>
        <v>#DIV/0!</v>
      </c>
      <c r="W23" s="54"/>
      <c r="X23" s="54"/>
      <c r="Y23" s="54"/>
      <c r="Z23" s="54"/>
      <c r="AA23" s="54"/>
    </row>
    <row r="24" spans="1:33" ht="14.1" customHeight="1">
      <c r="AC24" s="54"/>
      <c r="AD24" s="54"/>
      <c r="AE24" s="54"/>
      <c r="AF24" s="54"/>
      <c r="AG24" s="54"/>
    </row>
  </sheetData>
  <mergeCells count="2">
    <mergeCell ref="G13:I13"/>
    <mergeCell ref="J13:L13"/>
  </mergeCells>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5"/>
  <sheetViews>
    <sheetView showGridLines="0" zoomScale="85" zoomScaleNormal="85" workbookViewId="0">
      <pane ySplit="9" topLeftCell="A10" activePane="bottomLeft" state="frozen"/>
      <selection activeCell="B1" sqref="B1"/>
      <selection pane="bottomLeft"/>
    </sheetView>
  </sheetViews>
  <sheetFormatPr defaultColWidth="9.109375" defaultRowHeight="13.2"/>
  <cols>
    <col min="1" max="1" width="29.6640625" style="59" customWidth="1"/>
    <col min="2" max="2" width="9.109375" style="59" customWidth="1"/>
    <col min="3" max="5" width="9.109375" style="59"/>
    <col min="6" max="6" width="11.33203125" style="59" customWidth="1"/>
    <col min="7" max="7" width="17.33203125" style="59" bestFit="1" customWidth="1"/>
    <col min="8" max="8" width="11" style="59" customWidth="1"/>
    <col min="9" max="9" width="2.109375" style="59" customWidth="1"/>
    <col min="10" max="10" width="9.109375" style="60"/>
    <col min="11" max="11" width="11.6640625" style="59" customWidth="1"/>
    <col min="12" max="12" width="3" style="59" customWidth="1"/>
    <col min="13" max="13" width="9.109375" style="60"/>
    <col min="14" max="14" width="9.109375" style="2"/>
    <col min="15" max="15" width="30.44140625" style="2" customWidth="1"/>
    <col min="16" max="16384" width="9.109375" style="2"/>
  </cols>
  <sheetData>
    <row r="1" spans="1:13" ht="16.2">
      <c r="A1" s="333" t="s">
        <v>4</v>
      </c>
    </row>
    <row r="2" spans="1:13" ht="16.2">
      <c r="A2" s="212"/>
    </row>
    <row r="3" spans="1:13" ht="18.600000000000001">
      <c r="A3" s="208" t="str">
        <f>'2-Kosten per locatie'!A3</f>
        <v>Naam opdrachtgever</v>
      </c>
      <c r="B3" s="47" t="str">
        <f>'2-Kosten per locatie'!B3</f>
        <v>Stadsschouwburg Utrecht</v>
      </c>
      <c r="C3" s="61"/>
    </row>
    <row r="4" spans="1:13" ht="18.600000000000001">
      <c r="A4" s="208" t="str">
        <f>'2-Kosten per locatie'!A4</f>
        <v>Calculatie onderdeel</v>
      </c>
      <c r="B4" s="47" t="str">
        <f ca="1">MID(CELL("bestandsnaam",$B$7),SEARCH("]",CELL("bestandsnaam",$B$7),1)+1,256)</f>
        <v>3-Productie normen</v>
      </c>
      <c r="C4" s="47"/>
    </row>
    <row r="5" spans="1:13" ht="18.600000000000001">
      <c r="A5" s="208" t="str">
        <f>'2-Kosten per locatie'!A5</f>
        <v>Gebouw/plaats</v>
      </c>
      <c r="B5" s="47" t="str">
        <f>'2-Kosten per locatie'!B5</f>
        <v>Utrecht</v>
      </c>
      <c r="C5" s="47"/>
      <c r="E5" s="334" t="s">
        <v>40</v>
      </c>
      <c r="F5" s="335"/>
      <c r="G5" s="336" t="e">
        <f>SUM('4-Basis ruimtestaat'!V:V)/SUM('4-Basis ruimtestaat'!N:P)</f>
        <v>#DIV/0!</v>
      </c>
      <c r="H5" s="337" t="s">
        <v>41</v>
      </c>
    </row>
    <row r="6" spans="1:13" ht="18.600000000000001">
      <c r="A6" s="208" t="str">
        <f>'2-Kosten per locatie'!A6</f>
        <v>Referentie nummer</v>
      </c>
      <c r="B6" s="47" t="str">
        <f>'2-Kosten per locatie'!B6</f>
        <v>SSBU-EA-MK-DK-2024/TN479309</v>
      </c>
      <c r="C6" s="47"/>
    </row>
    <row r="7" spans="1:13">
      <c r="A7" s="62"/>
      <c r="B7" s="63"/>
      <c r="C7" s="63"/>
      <c r="D7" s="64"/>
      <c r="E7" s="65"/>
      <c r="F7" s="65"/>
      <c r="G7" s="66"/>
      <c r="H7" s="67"/>
      <c r="I7" s="68"/>
      <c r="K7" s="69"/>
      <c r="L7" s="68"/>
      <c r="M7" s="70"/>
    </row>
    <row r="8" spans="1:13" ht="27.75" customHeight="1">
      <c r="A8" s="338" t="s">
        <v>42</v>
      </c>
      <c r="B8" s="339">
        <v>12</v>
      </c>
      <c r="C8" s="339">
        <v>52</v>
      </c>
      <c r="D8" s="339">
        <v>104</v>
      </c>
      <c r="E8" s="339">
        <v>255</v>
      </c>
      <c r="F8" s="65"/>
      <c r="G8" s="210"/>
      <c r="H8" s="340">
        <v>1</v>
      </c>
      <c r="I8" s="211"/>
    </row>
    <row r="9" spans="1:13" ht="60.6" customHeight="1">
      <c r="A9" s="341" t="s">
        <v>43</v>
      </c>
      <c r="B9" s="545" t="s">
        <v>44</v>
      </c>
      <c r="C9" s="546"/>
      <c r="D9" s="546"/>
      <c r="E9" s="546"/>
      <c r="F9" s="65"/>
      <c r="G9" s="342" t="s">
        <v>45</v>
      </c>
      <c r="H9" s="343" t="s">
        <v>46</v>
      </c>
      <c r="I9" s="211"/>
      <c r="J9" s="342" t="s">
        <v>47</v>
      </c>
    </row>
    <row r="10" spans="1:13">
      <c r="A10" s="344" t="s">
        <v>48</v>
      </c>
      <c r="B10" s="345"/>
      <c r="C10" s="345"/>
      <c r="D10" s="345"/>
      <c r="E10" s="345"/>
      <c r="F10" s="65"/>
      <c r="G10" s="346">
        <f>SUMIF('4-Basis ruimtestaat'!G:G,'3-Productie normen'!A10,'4-Basis ruimtestaat'!I:I)</f>
        <v>525</v>
      </c>
      <c r="I10" s="68"/>
      <c r="J10" s="347" t="s">
        <v>49</v>
      </c>
    </row>
    <row r="11" spans="1:13">
      <c r="A11" s="344" t="s">
        <v>462</v>
      </c>
      <c r="B11" s="349"/>
      <c r="C11" s="349"/>
      <c r="D11" s="349"/>
      <c r="E11" s="345"/>
      <c r="F11" s="65"/>
      <c r="G11" s="346">
        <f>SUMIF('4-Basis ruimtestaat'!G:G,'3-Productie normen'!A11,'4-Basis ruimtestaat'!I:I)</f>
        <v>24</v>
      </c>
      <c r="I11" s="68"/>
      <c r="J11" s="347" t="s">
        <v>51</v>
      </c>
    </row>
    <row r="12" spans="1:13">
      <c r="A12" s="344" t="s">
        <v>468</v>
      </c>
      <c r="B12" s="349"/>
      <c r="C12" s="349"/>
      <c r="D12" s="349"/>
      <c r="E12" s="345"/>
      <c r="F12" s="65"/>
      <c r="G12" s="346">
        <f>SUMIF('4-Basis ruimtestaat'!G:G,'3-Productie normen'!A12,'4-Basis ruimtestaat'!I:I)</f>
        <v>474</v>
      </c>
      <c r="J12" s="347" t="s">
        <v>53</v>
      </c>
    </row>
    <row r="13" spans="1:13">
      <c r="A13" s="344" t="s">
        <v>52</v>
      </c>
      <c r="B13" s="349"/>
      <c r="C13" s="345"/>
      <c r="D13" s="345"/>
      <c r="E13" s="345"/>
      <c r="F13" s="65"/>
      <c r="G13" s="346">
        <f>SUMIF('4-Basis ruimtestaat'!G:G,'3-Productie normen'!A13,'4-Basis ruimtestaat'!I:I)</f>
        <v>1119</v>
      </c>
      <c r="J13" s="347" t="s">
        <v>53</v>
      </c>
    </row>
    <row r="14" spans="1:13">
      <c r="A14" s="348" t="s">
        <v>465</v>
      </c>
      <c r="B14" s="349"/>
      <c r="C14" s="345"/>
      <c r="D14" s="349"/>
      <c r="E14" s="349"/>
      <c r="F14" s="65"/>
      <c r="G14" s="346">
        <f>SUMIF('4-Basis ruimtestaat'!G:G,'3-Productie normen'!A14,'4-Basis ruimtestaat'!I:I)</f>
        <v>12</v>
      </c>
      <c r="J14" s="347" t="s">
        <v>53</v>
      </c>
    </row>
    <row r="15" spans="1:13">
      <c r="A15" s="344" t="s">
        <v>463</v>
      </c>
      <c r="B15" s="349"/>
      <c r="C15" s="345"/>
      <c r="D15" s="349"/>
      <c r="E15" s="345"/>
      <c r="F15" s="65"/>
      <c r="G15" s="346">
        <f>SUMIF('4-Basis ruimtestaat'!G:G,'3-Productie normen'!A15,'4-Basis ruimtestaat'!I:I)</f>
        <v>352</v>
      </c>
      <c r="J15" s="347" t="s">
        <v>51</v>
      </c>
    </row>
    <row r="16" spans="1:13">
      <c r="A16" s="344" t="s">
        <v>56</v>
      </c>
      <c r="B16" s="349"/>
      <c r="C16" s="345"/>
      <c r="D16" s="349"/>
      <c r="E16" s="345"/>
      <c r="F16" s="65"/>
      <c r="G16" s="346">
        <f>SUMIF('4-Basis ruimtestaat'!G:G,'3-Productie normen'!A16,'4-Basis ruimtestaat'!I:I)</f>
        <v>8</v>
      </c>
      <c r="J16" s="347" t="s">
        <v>53</v>
      </c>
    </row>
    <row r="17" spans="1:13">
      <c r="A17" s="344" t="s">
        <v>464</v>
      </c>
      <c r="B17" s="349"/>
      <c r="C17" s="345"/>
      <c r="D17" s="349"/>
      <c r="E17" s="349"/>
      <c r="F17" s="65"/>
      <c r="G17" s="346">
        <f>SUMIF('4-Basis ruimtestaat'!G:G,'3-Productie normen'!A17,'4-Basis ruimtestaat'!I:I)</f>
        <v>19</v>
      </c>
      <c r="J17" s="347" t="s">
        <v>53</v>
      </c>
    </row>
    <row r="18" spans="1:13">
      <c r="A18" s="344" t="s">
        <v>54</v>
      </c>
      <c r="B18" s="349"/>
      <c r="C18" s="349"/>
      <c r="D18" s="349"/>
      <c r="E18" s="345"/>
      <c r="F18" s="65"/>
      <c r="G18" s="346">
        <f>SUMIF('4-Basis ruimtestaat'!G:G,'3-Productie normen'!A18,'4-Basis ruimtestaat'!I:I)</f>
        <v>381</v>
      </c>
      <c r="J18" s="347" t="s">
        <v>53</v>
      </c>
    </row>
    <row r="19" spans="1:13">
      <c r="A19" s="344" t="s">
        <v>50</v>
      </c>
      <c r="B19" s="349"/>
      <c r="C19" s="349"/>
      <c r="D19" s="349"/>
      <c r="E19" s="345"/>
      <c r="F19" s="65"/>
      <c r="G19" s="346">
        <f>SUMIF('4-Basis ruimtestaat'!G:G,'3-Productie normen'!A19,'4-Basis ruimtestaat'!I:I)</f>
        <v>235</v>
      </c>
      <c r="J19" s="347" t="s">
        <v>51</v>
      </c>
    </row>
    <row r="20" spans="1:13">
      <c r="A20" s="348" t="s">
        <v>55</v>
      </c>
      <c r="B20" s="345"/>
      <c r="C20" s="345"/>
      <c r="D20" s="349"/>
      <c r="E20" s="345"/>
      <c r="F20" s="65"/>
      <c r="G20" s="346">
        <f>SUMIF('4-Basis ruimtestaat'!G:G,'3-Productie normen'!A20,'4-Basis ruimtestaat'!I:I)</f>
        <v>273</v>
      </c>
      <c r="J20" s="347" t="s">
        <v>53</v>
      </c>
    </row>
    <row r="21" spans="1:13">
      <c r="A21" s="348"/>
      <c r="B21" s="349"/>
      <c r="C21" s="349"/>
      <c r="D21" s="349"/>
      <c r="E21" s="349"/>
      <c r="F21" s="65"/>
      <c r="G21" s="346">
        <f>SUMIF('4-Basis ruimtestaat'!G:G,'3-Productie normen'!A21,'4-Basis ruimtestaat'!I:I)</f>
        <v>0</v>
      </c>
      <c r="J21" s="347"/>
    </row>
    <row r="22" spans="1:13">
      <c r="A22" s="348" t="s">
        <v>467</v>
      </c>
      <c r="B22" s="349"/>
      <c r="C22" s="349"/>
      <c r="D22" s="349"/>
      <c r="E22" s="349"/>
      <c r="F22" s="65"/>
      <c r="G22" s="346">
        <f>SUMIF('4-Basis ruimtestaat'!G:G,'3-Productie normen'!A22,'4-Basis ruimtestaat'!I:I)</f>
        <v>255.000201</v>
      </c>
      <c r="J22" s="347"/>
    </row>
    <row r="23" spans="1:13">
      <c r="A23" s="348"/>
      <c r="B23" s="350"/>
      <c r="C23" s="350"/>
      <c r="D23" s="350"/>
      <c r="E23" s="350"/>
      <c r="F23" s="65"/>
      <c r="G23" s="346"/>
      <c r="I23" s="71"/>
      <c r="J23" s="347"/>
    </row>
    <row r="24" spans="1:13">
      <c r="A24" s="351" t="s">
        <v>32</v>
      </c>
      <c r="B24" s="352"/>
      <c r="C24" s="352"/>
      <c r="D24" s="352"/>
      <c r="E24" s="352"/>
      <c r="F24" s="65"/>
      <c r="G24" s="353">
        <f>SUM(G10:G23)</f>
        <v>3677.0002009999998</v>
      </c>
      <c r="H24" s="502"/>
      <c r="I24" s="68"/>
      <c r="J24" s="354"/>
    </row>
    <row r="25" spans="1:13">
      <c r="J25" s="59"/>
      <c r="L25" s="68"/>
      <c r="M25" s="59"/>
    </row>
    <row r="26" spans="1:13" ht="16.2">
      <c r="A26" s="355" t="s">
        <v>57</v>
      </c>
      <c r="B26" s="356">
        <v>2</v>
      </c>
      <c r="C26" s="356">
        <v>3</v>
      </c>
      <c r="D26" s="356">
        <v>4</v>
      </c>
      <c r="E26" s="356">
        <v>5</v>
      </c>
      <c r="I26" s="68"/>
    </row>
    <row r="28" spans="1:13">
      <c r="A28" s="201" t="s">
        <v>58</v>
      </c>
      <c r="B28" s="201" t="s">
        <v>59</v>
      </c>
      <c r="C28" s="202" t="s">
        <v>60</v>
      </c>
    </row>
    <row r="29" spans="1:13">
      <c r="A29" s="72" t="s">
        <v>61</v>
      </c>
      <c r="B29" s="73">
        <v>12</v>
      </c>
      <c r="C29" s="213">
        <v>2</v>
      </c>
    </row>
    <row r="30" spans="1:13">
      <c r="A30" s="72" t="s">
        <v>62</v>
      </c>
      <c r="B30" s="73">
        <v>52</v>
      </c>
      <c r="C30" s="213">
        <v>3</v>
      </c>
    </row>
    <row r="31" spans="1:13">
      <c r="A31" s="72" t="s">
        <v>63</v>
      </c>
      <c r="B31" s="73">
        <v>104</v>
      </c>
      <c r="C31" s="213">
        <v>4</v>
      </c>
    </row>
    <row r="32" spans="1:13">
      <c r="A32" s="72" t="s">
        <v>64</v>
      </c>
      <c r="B32" s="73">
        <v>255</v>
      </c>
      <c r="C32" s="213">
        <v>5</v>
      </c>
    </row>
    <row r="33" spans="1:3">
      <c r="A33" s="72"/>
      <c r="B33" s="73"/>
      <c r="C33" s="213"/>
    </row>
    <row r="34" spans="1:3">
      <c r="A34" s="72"/>
      <c r="B34" s="74"/>
      <c r="C34" s="213"/>
    </row>
    <row r="35" spans="1:3">
      <c r="A35" s="72"/>
      <c r="B35" s="74"/>
      <c r="C35" s="213"/>
    </row>
  </sheetData>
  <mergeCells count="1">
    <mergeCell ref="B9:E9"/>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W439"/>
  <sheetViews>
    <sheetView showGridLines="0" showZeros="0" zoomScale="80" zoomScaleNormal="80" zoomScalePageLayoutView="75" workbookViewId="0">
      <pane xSplit="1" ySplit="9" topLeftCell="B10" activePane="bottomRight" state="frozen"/>
      <selection pane="topRight" activeCell="B1" sqref="B1"/>
      <selection pane="bottomLeft" activeCell="B1" sqref="B1"/>
      <selection pane="bottomRight" activeCell="B1" sqref="B1"/>
    </sheetView>
  </sheetViews>
  <sheetFormatPr defaultColWidth="8.6640625" defaultRowHeight="14.1" customHeight="1"/>
  <cols>
    <col min="1" max="1" width="5" style="59" bestFit="1" customWidth="1"/>
    <col min="2" max="2" width="27.5546875" style="59" customWidth="1"/>
    <col min="3" max="3" width="23.88671875" style="59" bestFit="1" customWidth="1"/>
    <col min="4" max="4" width="17.77734375" style="59" bestFit="1" customWidth="1"/>
    <col min="5" max="5" width="11.44140625" style="265" customWidth="1"/>
    <col min="6" max="6" width="23.44140625" style="59" customWidth="1"/>
    <col min="7" max="7" width="26" style="59" bestFit="1" customWidth="1"/>
    <col min="8" max="8" width="12.109375" style="59" bestFit="1" customWidth="1"/>
    <col min="9" max="9" width="8" style="59" bestFit="1" customWidth="1"/>
    <col min="10" max="10" width="11.88671875" style="75" customWidth="1"/>
    <col min="11" max="13" width="9.109375" style="99" customWidth="1"/>
    <col min="14" max="14" width="12.5546875" style="59" bestFit="1" customWidth="1"/>
    <col min="15" max="16" width="9.88671875" style="59" customWidth="1"/>
    <col min="17" max="17" width="12" style="59" bestFit="1" customWidth="1"/>
    <col min="18" max="18" width="18.6640625" style="59" customWidth="1"/>
    <col min="19" max="19" width="9.33203125" style="59" customWidth="1"/>
    <col min="20" max="20" width="35.109375" style="59" customWidth="1"/>
    <col min="21" max="21" width="3" style="59" customWidth="1"/>
    <col min="22" max="22" width="11.109375" style="59" customWidth="1"/>
    <col min="23" max="23" width="15.5546875" style="2" bestFit="1" customWidth="1"/>
    <col min="24" max="16384" width="8.6640625" style="2"/>
  </cols>
  <sheetData>
    <row r="1" spans="1:22" ht="13.2">
      <c r="K1" s="59"/>
      <c r="L1" s="59"/>
      <c r="M1" s="59"/>
    </row>
    <row r="2" spans="1:22" ht="14.1" customHeight="1">
      <c r="A2" s="76">
        <v>2</v>
      </c>
      <c r="B2" s="214"/>
      <c r="C2" s="77"/>
      <c r="D2" s="78"/>
      <c r="E2" s="266"/>
      <c r="F2" s="79"/>
      <c r="G2" s="79"/>
      <c r="H2" s="80"/>
      <c r="I2" s="81"/>
      <c r="J2" s="82"/>
      <c r="K2" s="83"/>
      <c r="L2" s="83"/>
      <c r="M2" s="83"/>
      <c r="N2" s="80"/>
      <c r="O2" s="84"/>
      <c r="P2" s="84"/>
      <c r="Q2" s="84"/>
      <c r="R2" s="84"/>
      <c r="S2" s="79"/>
      <c r="T2" s="79"/>
    </row>
    <row r="3" spans="1:22" ht="18.600000000000001">
      <c r="A3" s="76">
        <v>3</v>
      </c>
      <c r="B3" s="208" t="str">
        <f>'2-Kosten per locatie'!A3</f>
        <v>Naam opdrachtgever</v>
      </c>
      <c r="C3" s="47" t="str">
        <f>'2-Kosten per locatie'!B3</f>
        <v>Stadsschouwburg Utrecht</v>
      </c>
      <c r="E3" s="267"/>
      <c r="H3" s="80"/>
      <c r="I3" s="81"/>
      <c r="J3" s="82"/>
      <c r="K3" s="83"/>
      <c r="L3" s="83"/>
      <c r="M3" s="83"/>
      <c r="N3" s="80"/>
      <c r="O3" s="84"/>
      <c r="P3" s="84"/>
      <c r="Q3" s="84"/>
      <c r="R3" s="84"/>
      <c r="S3" s="79"/>
      <c r="T3" s="79"/>
    </row>
    <row r="4" spans="1:22" ht="18.600000000000001">
      <c r="A4" s="76">
        <v>4</v>
      </c>
      <c r="B4" s="208" t="str">
        <f>'2-Kosten per locatie'!A4</f>
        <v>Calculatie onderdeel</v>
      </c>
      <c r="C4" s="47" t="str">
        <f ca="1">MID(CELL("bestandsnaam",$D$9),SEARCH("]",CELL("bestandsnaam",$D$9),1)+1,256)</f>
        <v>4-Basis ruimtestaat</v>
      </c>
      <c r="E4" s="268"/>
      <c r="H4" s="80"/>
      <c r="I4" s="81"/>
      <c r="J4" s="82"/>
      <c r="K4" s="83"/>
      <c r="L4" s="83"/>
      <c r="M4" s="83"/>
      <c r="N4" s="80"/>
      <c r="O4" s="84"/>
      <c r="P4" s="84"/>
      <c r="Q4" s="84"/>
      <c r="R4" s="84"/>
      <c r="S4" s="79"/>
      <c r="T4" s="79"/>
    </row>
    <row r="5" spans="1:22" ht="18.600000000000001">
      <c r="A5" s="76">
        <v>5</v>
      </c>
      <c r="B5" s="208" t="str">
        <f>'2-Kosten per locatie'!A5</f>
        <v>Gebouw/plaats</v>
      </c>
      <c r="C5" s="47" t="str">
        <f>'2-Kosten per locatie'!B5</f>
        <v>Utrecht</v>
      </c>
      <c r="E5" s="267"/>
      <c r="H5" s="80"/>
      <c r="I5" s="81"/>
      <c r="J5" s="82"/>
      <c r="K5" s="83"/>
      <c r="L5" s="83"/>
      <c r="M5" s="83"/>
      <c r="N5" s="80"/>
      <c r="O5" s="84"/>
      <c r="P5" s="84"/>
      <c r="Q5" s="84"/>
      <c r="R5" s="84"/>
      <c r="S5" s="79"/>
      <c r="T5" s="79"/>
    </row>
    <row r="6" spans="1:22" ht="18.600000000000001">
      <c r="A6" s="76">
        <v>6</v>
      </c>
      <c r="B6" s="208" t="str">
        <f>'2-Kosten per locatie'!A6</f>
        <v>Referentie nummer</v>
      </c>
      <c r="C6" s="47" t="str">
        <f>'2-Kosten per locatie'!B6</f>
        <v>SSBU-EA-MK-DK-2024/TN479309</v>
      </c>
      <c r="E6" s="267"/>
      <c r="H6" s="80"/>
      <c r="I6" s="81"/>
      <c r="J6" s="82"/>
      <c r="K6" s="83"/>
      <c r="L6" s="83"/>
      <c r="M6" s="83"/>
      <c r="N6" s="80"/>
      <c r="O6" s="84"/>
      <c r="P6" s="84"/>
      <c r="Q6" s="84"/>
      <c r="R6" s="547" t="s">
        <v>522</v>
      </c>
      <c r="S6" s="79"/>
      <c r="T6" s="79"/>
    </row>
    <row r="7" spans="1:22" ht="18.600000000000001">
      <c r="A7" s="76">
        <v>7</v>
      </c>
      <c r="B7" s="208" t="str">
        <f>'2-Kosten per locatie'!A7</f>
        <v>Naam dienstverlener</v>
      </c>
      <c r="C7" s="47">
        <f>'2-Kosten per locatie'!B7</f>
        <v>0</v>
      </c>
      <c r="E7" s="267"/>
      <c r="H7" s="80"/>
      <c r="I7" s="81"/>
      <c r="J7" s="82"/>
      <c r="K7" s="83"/>
      <c r="L7" s="83"/>
      <c r="M7" s="83"/>
      <c r="N7" s="80"/>
      <c r="O7" s="84"/>
      <c r="P7" s="84"/>
      <c r="Q7" s="84"/>
      <c r="R7" s="548"/>
      <c r="S7" s="79"/>
      <c r="T7" s="79"/>
    </row>
    <row r="8" spans="1:22" ht="14.1" customHeight="1">
      <c r="A8" s="76">
        <v>8</v>
      </c>
      <c r="B8" s="79"/>
      <c r="C8" s="79"/>
      <c r="D8" s="78"/>
      <c r="E8" s="266"/>
      <c r="F8" s="79"/>
      <c r="G8" s="79"/>
      <c r="H8" s="80"/>
      <c r="I8" s="81"/>
      <c r="J8" s="82"/>
      <c r="K8" s="83"/>
      <c r="L8" s="83"/>
      <c r="M8" s="83"/>
      <c r="N8" s="80"/>
      <c r="O8" s="80"/>
      <c r="P8" s="80"/>
      <c r="Q8" s="80"/>
      <c r="R8" s="357">
        <f>'3-Productie normen'!H8</f>
        <v>1</v>
      </c>
      <c r="S8" s="79"/>
      <c r="T8" s="79"/>
    </row>
    <row r="9" spans="1:22" ht="50.4" customHeight="1">
      <c r="A9" s="76">
        <v>9</v>
      </c>
      <c r="B9" s="236" t="s">
        <v>65</v>
      </c>
      <c r="C9" s="236" t="s">
        <v>66</v>
      </c>
      <c r="D9" s="236" t="s">
        <v>67</v>
      </c>
      <c r="E9" s="236" t="s">
        <v>68</v>
      </c>
      <c r="F9" s="236" t="s">
        <v>69</v>
      </c>
      <c r="G9" s="236" t="s">
        <v>70</v>
      </c>
      <c r="H9" s="358" t="s">
        <v>71</v>
      </c>
      <c r="I9" s="359" t="s">
        <v>72</v>
      </c>
      <c r="J9" s="360" t="s">
        <v>73</v>
      </c>
      <c r="K9" s="209" t="s">
        <v>74</v>
      </c>
      <c r="L9" s="209" t="s">
        <v>75</v>
      </c>
      <c r="M9" s="209" t="s">
        <v>76</v>
      </c>
      <c r="N9" s="360" t="s">
        <v>77</v>
      </c>
      <c r="O9" s="360" t="s">
        <v>78</v>
      </c>
      <c r="P9" s="360" t="s">
        <v>79</v>
      </c>
      <c r="Q9" s="360" t="s">
        <v>80</v>
      </c>
      <c r="R9" s="360" t="s">
        <v>46</v>
      </c>
      <c r="S9" s="215" t="s">
        <v>81</v>
      </c>
      <c r="T9" s="215" t="s">
        <v>82</v>
      </c>
      <c r="U9" s="216"/>
      <c r="V9" s="215" t="s">
        <v>83</v>
      </c>
    </row>
    <row r="10" spans="1:22" s="13" customFormat="1" ht="14.1" customHeight="1">
      <c r="A10" s="76">
        <v>10</v>
      </c>
      <c r="B10" s="326" t="s">
        <v>231</v>
      </c>
      <c r="C10" s="326" t="s">
        <v>466</v>
      </c>
      <c r="D10" s="361" t="s">
        <v>380</v>
      </c>
      <c r="E10" s="362" t="s">
        <v>232</v>
      </c>
      <c r="F10" s="326" t="s">
        <v>386</v>
      </c>
      <c r="G10" s="326" t="s">
        <v>48</v>
      </c>
      <c r="H10" s="72" t="s">
        <v>451</v>
      </c>
      <c r="I10" s="363">
        <v>376</v>
      </c>
      <c r="J10" s="364">
        <f t="shared" ref="J10:J41" si="0">SUM(K10:M10)</f>
        <v>104</v>
      </c>
      <c r="K10" s="272">
        <v>104</v>
      </c>
      <c r="L10" s="272"/>
      <c r="M10" s="272"/>
      <c r="N10" s="271" t="e">
        <f>IF(K10="nio",0,IF(K10&gt;0,K10*I10/Q10,0))*VLOOKUP(B10,'2-Kosten per locatie'!$A$14:$C$17,3,FALSE)</f>
        <v>#DIV/0!</v>
      </c>
      <c r="O10" s="271">
        <f>IF(L10&gt;0,L10*I10/R10,0)*VLOOKUP(B10,'2-Kosten per locatie'!$A$14:$C$17,3,FALSE)</f>
        <v>0</v>
      </c>
      <c r="P10" s="271">
        <f>IF(M10&gt;0,M10*I10/R10,0)*VLOOKUP(B10,'2-Kosten per locatie'!$A$14:$C$17,3,FALSE)</f>
        <v>0</v>
      </c>
      <c r="Q10" s="365">
        <f>IF(K10="nio",0,IF(K10&gt;0,VLOOKUP(G10,'3-Productie normen'!A:K,VLOOKUP(K10,'3-Productie normen'!$B$29:$C$35,2,FALSE),FALSE)))</f>
        <v>0</v>
      </c>
      <c r="R10" s="365">
        <f t="shared" ref="R10:R41" si="1">IF((OR(L10&gt;0,M10&gt;0)),Q10*$R$8,0)</f>
        <v>0</v>
      </c>
      <c r="S10" s="366" t="str">
        <f>VLOOKUP(G10,'3-Productie normen'!A:J,10,FALSE)</f>
        <v>B</v>
      </c>
      <c r="T10" s="366"/>
      <c r="U10" s="59"/>
      <c r="V10" s="367">
        <f t="shared" ref="V10:V41" si="2">J10*I10</f>
        <v>39104</v>
      </c>
    </row>
    <row r="11" spans="1:22" ht="14.1" customHeight="1">
      <c r="A11" s="76">
        <v>11</v>
      </c>
      <c r="B11" s="326" t="s">
        <v>231</v>
      </c>
      <c r="C11" s="326" t="s">
        <v>466</v>
      </c>
      <c r="D11" s="361" t="s">
        <v>380</v>
      </c>
      <c r="E11" s="362" t="s">
        <v>233</v>
      </c>
      <c r="F11" s="326" t="s">
        <v>387</v>
      </c>
      <c r="G11" s="326" t="s">
        <v>52</v>
      </c>
      <c r="H11" s="72" t="s">
        <v>451</v>
      </c>
      <c r="I11" s="363">
        <v>5</v>
      </c>
      <c r="J11" s="364">
        <f t="shared" si="0"/>
        <v>104</v>
      </c>
      <c r="K11" s="272">
        <v>104</v>
      </c>
      <c r="L11" s="272"/>
      <c r="M11" s="272"/>
      <c r="N11" s="271" t="e">
        <f>IF(K11="nio",0,IF(K11&gt;0,K11*I11/Q11,0))*VLOOKUP(B11,'2-Kosten per locatie'!$A$14:$C$17,3,FALSE)</f>
        <v>#DIV/0!</v>
      </c>
      <c r="O11" s="271">
        <f>IF(L11&gt;0,L11*I11/R11,0)*VLOOKUP(B11,'2-Kosten per locatie'!$A$14:$C$17,3,FALSE)</f>
        <v>0</v>
      </c>
      <c r="P11" s="271">
        <f>IF(M11&gt;0,M11*I11/R11,0)*VLOOKUP(B11,'2-Kosten per locatie'!$A$14:$C$17,3,FALSE)</f>
        <v>0</v>
      </c>
      <c r="Q11" s="365">
        <f>IF(K11="nio",0,IF(K11&gt;0,VLOOKUP(G11,'3-Productie normen'!A:K,VLOOKUP(K11,'3-Productie normen'!$B$29:$C$35,2,FALSE),FALSE)))/VLOOKUP(B11,'2-Kosten per locatie'!$A$14:$C$17,3,FALSE)</f>
        <v>0</v>
      </c>
      <c r="R11" s="365">
        <f t="shared" si="1"/>
        <v>0</v>
      </c>
      <c r="S11" s="366" t="str">
        <f>VLOOKUP(G11,'3-Productie normen'!A:J,10,FALSE)</f>
        <v>V</v>
      </c>
      <c r="T11" s="366"/>
      <c r="V11" s="367">
        <f t="shared" si="2"/>
        <v>520</v>
      </c>
    </row>
    <row r="12" spans="1:22" ht="14.1" customHeight="1">
      <c r="A12" s="76">
        <v>12</v>
      </c>
      <c r="B12" s="326" t="s">
        <v>231</v>
      </c>
      <c r="C12" s="326" t="s">
        <v>466</v>
      </c>
      <c r="D12" s="361" t="s">
        <v>380</v>
      </c>
      <c r="E12" s="362" t="s">
        <v>234</v>
      </c>
      <c r="F12" s="326" t="s">
        <v>388</v>
      </c>
      <c r="G12" s="326" t="s">
        <v>48</v>
      </c>
      <c r="H12" s="72" t="s">
        <v>451</v>
      </c>
      <c r="I12" s="363">
        <v>6</v>
      </c>
      <c r="J12" s="364">
        <f t="shared" si="0"/>
        <v>104</v>
      </c>
      <c r="K12" s="272">
        <v>104</v>
      </c>
      <c r="L12" s="272"/>
      <c r="M12" s="272"/>
      <c r="N12" s="271" t="e">
        <f>IF(K12="nio",0,IF(K12&gt;0,K12*I12/Q12,0))*VLOOKUP(B12,'2-Kosten per locatie'!$A$14:$C$17,3,FALSE)</f>
        <v>#DIV/0!</v>
      </c>
      <c r="O12" s="271">
        <f>IF(L12&gt;0,L12*I12/R12,0)*VLOOKUP(B12,'2-Kosten per locatie'!$A$14:$C$17,3,FALSE)</f>
        <v>0</v>
      </c>
      <c r="P12" s="271">
        <f>IF(M12&gt;0,M12*I12/R12,0)*VLOOKUP(B12,'2-Kosten per locatie'!$A$14:$C$17,3,FALSE)</f>
        <v>0</v>
      </c>
      <c r="Q12" s="365">
        <f>IF(K12="nio",0,IF(K12&gt;0,VLOOKUP(G12,'3-Productie normen'!A:K,VLOOKUP(K12,'3-Productie normen'!$B$29:$C$35,2,FALSE),FALSE)))/VLOOKUP(B12,'2-Kosten per locatie'!$A$14:$C$17,3,FALSE)</f>
        <v>0</v>
      </c>
      <c r="R12" s="365">
        <f t="shared" si="1"/>
        <v>0</v>
      </c>
      <c r="S12" s="366" t="str">
        <f>VLOOKUP(G12,'3-Productie normen'!A:J,10,FALSE)</f>
        <v>B</v>
      </c>
      <c r="T12" s="366"/>
      <c r="V12" s="367">
        <f t="shared" si="2"/>
        <v>624</v>
      </c>
    </row>
    <row r="13" spans="1:22" ht="14.1" customHeight="1">
      <c r="A13" s="76">
        <v>13</v>
      </c>
      <c r="B13" s="326" t="s">
        <v>231</v>
      </c>
      <c r="C13" s="326" t="s">
        <v>466</v>
      </c>
      <c r="D13" s="361" t="s">
        <v>380</v>
      </c>
      <c r="E13" s="362" t="s">
        <v>235</v>
      </c>
      <c r="F13" s="72" t="s">
        <v>389</v>
      </c>
      <c r="G13" s="72" t="s">
        <v>467</v>
      </c>
      <c r="H13" s="72" t="s">
        <v>452</v>
      </c>
      <c r="I13" s="363">
        <v>1E-4</v>
      </c>
      <c r="J13" s="364">
        <f t="shared" si="0"/>
        <v>0</v>
      </c>
      <c r="K13" s="272" t="s">
        <v>460</v>
      </c>
      <c r="L13" s="272"/>
      <c r="M13" s="272"/>
      <c r="N13" s="271">
        <f>IF(K13="nio",0,IF(K13&gt;0,K13*I13/Q13,0))*VLOOKUP(B13,'2-Kosten per locatie'!$A$14:$C$17,3,FALSE)</f>
        <v>0</v>
      </c>
      <c r="O13" s="271">
        <f>IF(L13&gt;0,L13*I13/R13,0)*VLOOKUP(B13,'2-Kosten per locatie'!$A$14:$C$17,3,FALSE)</f>
        <v>0</v>
      </c>
      <c r="P13" s="271">
        <f>IF(M13&gt;0,M13*I13/R13,0)*VLOOKUP(B13,'2-Kosten per locatie'!$A$14:$C$17,3,FALSE)</f>
        <v>0</v>
      </c>
      <c r="Q13" s="365">
        <f>IF(K13="nio",0,IF(K13&gt;0,VLOOKUP(G13,'3-Productie normen'!A:K,VLOOKUP(K13,'3-Productie normen'!$B$29:$C$35,2,FALSE),FALSE)))/VLOOKUP(B13,'2-Kosten per locatie'!$A$14:$C$17,3,FALSE)</f>
        <v>0</v>
      </c>
      <c r="R13" s="365">
        <f t="shared" si="1"/>
        <v>0</v>
      </c>
      <c r="S13" s="366">
        <f>VLOOKUP(G13,'3-Productie normen'!A:J,10,FALSE)</f>
        <v>0</v>
      </c>
      <c r="T13" s="366"/>
      <c r="V13" s="367">
        <f t="shared" si="2"/>
        <v>0</v>
      </c>
    </row>
    <row r="14" spans="1:22" ht="14.1" customHeight="1">
      <c r="A14" s="76">
        <v>14</v>
      </c>
      <c r="B14" s="326" t="s">
        <v>231</v>
      </c>
      <c r="C14" s="326" t="s">
        <v>466</v>
      </c>
      <c r="D14" s="361" t="s">
        <v>380</v>
      </c>
      <c r="E14" s="269" t="s">
        <v>236</v>
      </c>
      <c r="F14" s="86" t="s">
        <v>390</v>
      </c>
      <c r="G14" s="344" t="s">
        <v>467</v>
      </c>
      <c r="H14" s="72" t="s">
        <v>214</v>
      </c>
      <c r="I14" s="363">
        <v>9.9999999999999995E-7</v>
      </c>
      <c r="J14" s="364">
        <f t="shared" si="0"/>
        <v>0</v>
      </c>
      <c r="K14" s="272" t="s">
        <v>460</v>
      </c>
      <c r="L14" s="272"/>
      <c r="M14" s="272"/>
      <c r="N14" s="271">
        <f>IF(K14="nio",0,IF(K14&gt;0,K14*I14/Q14,0))*VLOOKUP(B14,'2-Kosten per locatie'!$A$14:$C$17,3,FALSE)</f>
        <v>0</v>
      </c>
      <c r="O14" s="271">
        <f>IF(L14&gt;0,L14*I14/R14,0)*VLOOKUP(B14,'2-Kosten per locatie'!$A$14:$C$17,3,FALSE)</f>
        <v>0</v>
      </c>
      <c r="P14" s="271">
        <f>IF(M14&gt;0,M14*I14/R14,0)*VLOOKUP(B14,'2-Kosten per locatie'!$A$14:$C$17,3,FALSE)</f>
        <v>0</v>
      </c>
      <c r="Q14" s="365">
        <f>IF(K14="nio",0,IF(K14&gt;0,VLOOKUP(G14,'3-Productie normen'!A:K,VLOOKUP(K14,'3-Productie normen'!$B$29:$C$35,2,FALSE),FALSE)))/VLOOKUP(B14,'2-Kosten per locatie'!$A$14:$C$17,3,FALSE)</f>
        <v>0</v>
      </c>
      <c r="R14" s="365">
        <f t="shared" si="1"/>
        <v>0</v>
      </c>
      <c r="S14" s="366">
        <f>VLOOKUP(G14,'3-Productie normen'!A:J,10,FALSE)</f>
        <v>0</v>
      </c>
      <c r="T14" s="366"/>
      <c r="V14" s="367">
        <f t="shared" si="2"/>
        <v>0</v>
      </c>
    </row>
    <row r="15" spans="1:22" ht="14.1" customHeight="1">
      <c r="A15" s="76">
        <v>15</v>
      </c>
      <c r="B15" s="326" t="s">
        <v>231</v>
      </c>
      <c r="C15" s="326" t="s">
        <v>466</v>
      </c>
      <c r="D15" s="361" t="s">
        <v>380</v>
      </c>
      <c r="E15" s="362" t="s">
        <v>237</v>
      </c>
      <c r="F15" s="326" t="s">
        <v>391</v>
      </c>
      <c r="G15" s="326" t="s">
        <v>467</v>
      </c>
      <c r="H15" s="72" t="s">
        <v>214</v>
      </c>
      <c r="I15" s="363">
        <v>1E-4</v>
      </c>
      <c r="J15" s="364">
        <f t="shared" si="0"/>
        <v>0</v>
      </c>
      <c r="K15" s="272" t="s">
        <v>460</v>
      </c>
      <c r="L15" s="272"/>
      <c r="M15" s="272"/>
      <c r="N15" s="271">
        <f>IF(K15="nio",0,IF(K15&gt;0,K15*I15/Q15,0))*VLOOKUP(B15,'2-Kosten per locatie'!$A$14:$C$17,3,FALSE)</f>
        <v>0</v>
      </c>
      <c r="O15" s="271">
        <f>IF(L15&gt;0,L15*I15/R15,0)*VLOOKUP(B15,'2-Kosten per locatie'!$A$14:$C$17,3,FALSE)</f>
        <v>0</v>
      </c>
      <c r="P15" s="271">
        <f>IF(M15&gt;0,M15*I15/R15,0)*VLOOKUP(B15,'2-Kosten per locatie'!$A$14:$C$17,3,FALSE)</f>
        <v>0</v>
      </c>
      <c r="Q15" s="365">
        <f>IF(K15="nio",0,IF(K15&gt;0,VLOOKUP(G15,'3-Productie normen'!A:K,VLOOKUP(K15,'3-Productie normen'!$B$29:$C$35,2,FALSE),FALSE)))/VLOOKUP(B15,'2-Kosten per locatie'!$A$14:$C$17,3,FALSE)</f>
        <v>0</v>
      </c>
      <c r="R15" s="365">
        <f t="shared" si="1"/>
        <v>0</v>
      </c>
      <c r="S15" s="366">
        <f>VLOOKUP(G15,'3-Productie normen'!A:J,10,FALSE)</f>
        <v>0</v>
      </c>
      <c r="T15" s="366"/>
      <c r="V15" s="367">
        <f t="shared" si="2"/>
        <v>0</v>
      </c>
    </row>
    <row r="16" spans="1:22" ht="14.1" customHeight="1">
      <c r="A16" s="76">
        <v>16</v>
      </c>
      <c r="B16" s="326" t="s">
        <v>231</v>
      </c>
      <c r="C16" s="326" t="s">
        <v>466</v>
      </c>
      <c r="D16" s="361" t="s">
        <v>380</v>
      </c>
      <c r="E16" s="362" t="s">
        <v>238</v>
      </c>
      <c r="F16" s="326" t="s">
        <v>392</v>
      </c>
      <c r="G16" s="326" t="s">
        <v>55</v>
      </c>
      <c r="H16" s="72" t="s">
        <v>453</v>
      </c>
      <c r="I16" s="363">
        <v>15</v>
      </c>
      <c r="J16" s="364">
        <f t="shared" si="0"/>
        <v>255</v>
      </c>
      <c r="K16" s="272">
        <v>255</v>
      </c>
      <c r="L16" s="272"/>
      <c r="M16" s="272"/>
      <c r="N16" s="271" t="e">
        <f>IF(K16="nio",0,IF(K16&gt;0,K16*I16/Q16,0))*VLOOKUP(B16,'2-Kosten per locatie'!$A$14:$C$17,3,FALSE)</f>
        <v>#DIV/0!</v>
      </c>
      <c r="O16" s="271">
        <f>IF(L16&gt;0,L16*I16/R16,0)*VLOOKUP(B16,'2-Kosten per locatie'!$A$14:$C$17,3,FALSE)</f>
        <v>0</v>
      </c>
      <c r="P16" s="271">
        <f>IF(M16&gt;0,M16*I16/R16,0)*VLOOKUP(B16,'2-Kosten per locatie'!$A$14:$C$17,3,FALSE)</f>
        <v>0</v>
      </c>
      <c r="Q16" s="365">
        <f>IF(K16="nio",0,IF(K16&gt;0,VLOOKUP(G16,'3-Productie normen'!A:K,VLOOKUP(K16,'3-Productie normen'!$B$29:$C$35,2,FALSE),FALSE)))/VLOOKUP(B16,'2-Kosten per locatie'!$A$14:$C$17,3,FALSE)</f>
        <v>0</v>
      </c>
      <c r="R16" s="365">
        <f t="shared" si="1"/>
        <v>0</v>
      </c>
      <c r="S16" s="366" t="str">
        <f>VLOOKUP(G16,'3-Productie normen'!A:J,10,FALSE)</f>
        <v>V</v>
      </c>
      <c r="T16" s="366"/>
      <c r="V16" s="367">
        <f t="shared" si="2"/>
        <v>3825</v>
      </c>
    </row>
    <row r="17" spans="1:22" ht="14.1" customHeight="1">
      <c r="A17" s="76">
        <v>17</v>
      </c>
      <c r="B17" s="326" t="s">
        <v>231</v>
      </c>
      <c r="C17" s="326" t="s">
        <v>466</v>
      </c>
      <c r="D17" s="361" t="s">
        <v>380</v>
      </c>
      <c r="E17" s="362" t="s">
        <v>239</v>
      </c>
      <c r="F17" s="326" t="s">
        <v>393</v>
      </c>
      <c r="G17" s="326" t="s">
        <v>50</v>
      </c>
      <c r="H17" s="72" t="s">
        <v>523</v>
      </c>
      <c r="I17" s="363">
        <v>2</v>
      </c>
      <c r="J17" s="364">
        <f t="shared" si="0"/>
        <v>255</v>
      </c>
      <c r="K17" s="272">
        <v>255</v>
      </c>
      <c r="L17" s="272"/>
      <c r="M17" s="272"/>
      <c r="N17" s="271" t="e">
        <f>IF(K17="nio",0,IF(K17&gt;0,K17*I17/Q17,0))*VLOOKUP(B17,'2-Kosten per locatie'!$A$14:$C$17,3,FALSE)</f>
        <v>#DIV/0!</v>
      </c>
      <c r="O17" s="271">
        <f>IF(L17&gt;0,L17*I17/R17,0)*VLOOKUP(B17,'2-Kosten per locatie'!$A$14:$C$17,3,FALSE)</f>
        <v>0</v>
      </c>
      <c r="P17" s="271">
        <f>IF(M17&gt;0,M17*I17/R17,0)*VLOOKUP(B17,'2-Kosten per locatie'!$A$14:$C$17,3,FALSE)</f>
        <v>0</v>
      </c>
      <c r="Q17" s="365">
        <f>IF(K17="nio",0,IF(K17&gt;0,VLOOKUP(G17,'3-Productie normen'!A:K,VLOOKUP(K17,'3-Productie normen'!$B$29:$C$35,2,FALSE),FALSE)))/VLOOKUP(B17,'2-Kosten per locatie'!$A$14:$C$17,3,FALSE)</f>
        <v>0</v>
      </c>
      <c r="R17" s="365">
        <f t="shared" si="1"/>
        <v>0</v>
      </c>
      <c r="S17" s="366" t="str">
        <f>VLOOKUP(G17,'3-Productie normen'!A:J,10,FALSE)</f>
        <v>S</v>
      </c>
      <c r="T17" s="366"/>
      <c r="V17" s="367">
        <f t="shared" si="2"/>
        <v>510</v>
      </c>
    </row>
    <row r="18" spans="1:22" ht="14.1" customHeight="1">
      <c r="A18" s="76">
        <v>18</v>
      </c>
      <c r="B18" s="326" t="s">
        <v>231</v>
      </c>
      <c r="C18" s="326" t="s">
        <v>466</v>
      </c>
      <c r="D18" s="361" t="s">
        <v>380</v>
      </c>
      <c r="E18" s="362" t="s">
        <v>240</v>
      </c>
      <c r="F18" s="72" t="s">
        <v>394</v>
      </c>
      <c r="G18" s="72" t="s">
        <v>50</v>
      </c>
      <c r="H18" s="72" t="s">
        <v>523</v>
      </c>
      <c r="I18" s="363">
        <v>2</v>
      </c>
      <c r="J18" s="364">
        <f t="shared" si="0"/>
        <v>255</v>
      </c>
      <c r="K18" s="272">
        <v>255</v>
      </c>
      <c r="L18" s="272"/>
      <c r="M18" s="272"/>
      <c r="N18" s="271" t="e">
        <f>IF(K18="nio",0,IF(K18&gt;0,K18*I18/Q18,0))*VLOOKUP(B18,'2-Kosten per locatie'!$A$14:$C$17,3,FALSE)</f>
        <v>#DIV/0!</v>
      </c>
      <c r="O18" s="271">
        <f>IF(L18&gt;0,L18*I18/R18,0)*VLOOKUP(B18,'2-Kosten per locatie'!$A$14:$C$17,3,FALSE)</f>
        <v>0</v>
      </c>
      <c r="P18" s="271">
        <f>IF(M18&gt;0,M18*I18/R18,0)*VLOOKUP(B18,'2-Kosten per locatie'!$A$14:$C$17,3,FALSE)</f>
        <v>0</v>
      </c>
      <c r="Q18" s="365">
        <f>IF(K18="nio",0,IF(K18&gt;0,VLOOKUP(G18,'3-Productie normen'!A:K,VLOOKUP(K18,'3-Productie normen'!$B$29:$C$35,2,FALSE),FALSE)))/VLOOKUP(B18,'2-Kosten per locatie'!$A$14:$C$17,3,FALSE)</f>
        <v>0</v>
      </c>
      <c r="R18" s="365">
        <f t="shared" si="1"/>
        <v>0</v>
      </c>
      <c r="S18" s="366" t="str">
        <f>VLOOKUP(G18,'3-Productie normen'!A:J,10,FALSE)</f>
        <v>S</v>
      </c>
      <c r="T18" s="366"/>
      <c r="V18" s="367">
        <f t="shared" si="2"/>
        <v>510</v>
      </c>
    </row>
    <row r="19" spans="1:22" ht="14.1" customHeight="1">
      <c r="A19" s="76">
        <v>19</v>
      </c>
      <c r="B19" s="326" t="s">
        <v>231</v>
      </c>
      <c r="C19" s="326" t="s">
        <v>466</v>
      </c>
      <c r="D19" s="361" t="s">
        <v>380</v>
      </c>
      <c r="E19" s="269" t="s">
        <v>241</v>
      </c>
      <c r="F19" s="86" t="s">
        <v>395</v>
      </c>
      <c r="G19" s="344" t="s">
        <v>50</v>
      </c>
      <c r="H19" s="72" t="s">
        <v>523</v>
      </c>
      <c r="I19" s="363">
        <v>2</v>
      </c>
      <c r="J19" s="364">
        <f t="shared" si="0"/>
        <v>255</v>
      </c>
      <c r="K19" s="272">
        <v>255</v>
      </c>
      <c r="L19" s="272"/>
      <c r="M19" s="272"/>
      <c r="N19" s="271" t="e">
        <f>IF(K19="nio",0,IF(K19&gt;0,K19*I19/Q19,0))*VLOOKUP(B19,'2-Kosten per locatie'!$A$14:$C$17,3,FALSE)</f>
        <v>#DIV/0!</v>
      </c>
      <c r="O19" s="271">
        <f>IF(L19&gt;0,L19*I19/R19,0)*VLOOKUP(B19,'2-Kosten per locatie'!$A$14:$C$17,3,FALSE)</f>
        <v>0</v>
      </c>
      <c r="P19" s="271">
        <f>IF(M19&gt;0,M19*I19/R19,0)*VLOOKUP(B19,'2-Kosten per locatie'!$A$14:$C$17,3,FALSE)</f>
        <v>0</v>
      </c>
      <c r="Q19" s="365">
        <f>IF(K19="nio",0,IF(K19&gt;0,VLOOKUP(G19,'3-Productie normen'!A:K,VLOOKUP(K19,'3-Productie normen'!$B$29:$C$35,2,FALSE),FALSE)))/VLOOKUP(B19,'2-Kosten per locatie'!$A$14:$C$17,3,FALSE)</f>
        <v>0</v>
      </c>
      <c r="R19" s="365">
        <f t="shared" si="1"/>
        <v>0</v>
      </c>
      <c r="S19" s="366" t="str">
        <f>VLOOKUP(G19,'3-Productie normen'!A:J,10,FALSE)</f>
        <v>S</v>
      </c>
      <c r="T19" s="366"/>
      <c r="V19" s="367">
        <f t="shared" si="2"/>
        <v>510</v>
      </c>
    </row>
    <row r="20" spans="1:22" ht="14.1" customHeight="1">
      <c r="A20" s="76">
        <v>20</v>
      </c>
      <c r="B20" s="326" t="s">
        <v>231</v>
      </c>
      <c r="C20" s="326" t="s">
        <v>466</v>
      </c>
      <c r="D20" s="361" t="s">
        <v>380</v>
      </c>
      <c r="E20" s="362" t="s">
        <v>242</v>
      </c>
      <c r="F20" s="326" t="s">
        <v>387</v>
      </c>
      <c r="G20" s="326" t="s">
        <v>52</v>
      </c>
      <c r="H20" s="72" t="s">
        <v>523</v>
      </c>
      <c r="I20" s="363">
        <v>45</v>
      </c>
      <c r="J20" s="364">
        <f t="shared" si="0"/>
        <v>255</v>
      </c>
      <c r="K20" s="272">
        <v>255</v>
      </c>
      <c r="L20" s="272"/>
      <c r="M20" s="272"/>
      <c r="N20" s="271" t="e">
        <f>IF(K20="nio",0,IF(K20&gt;0,K20*I20/Q20,0))*VLOOKUP(B20,'2-Kosten per locatie'!$A$14:$C$17,3,FALSE)</f>
        <v>#DIV/0!</v>
      </c>
      <c r="O20" s="271">
        <f>IF(L20&gt;0,L20*I20/R20,0)*VLOOKUP(B20,'2-Kosten per locatie'!$A$14:$C$17,3,FALSE)</f>
        <v>0</v>
      </c>
      <c r="P20" s="271">
        <f>IF(M20&gt;0,M20*I20/R20,0)*VLOOKUP(B20,'2-Kosten per locatie'!$A$14:$C$17,3,FALSE)</f>
        <v>0</v>
      </c>
      <c r="Q20" s="365">
        <f>IF(K20="nio",0,IF(K20&gt;0,VLOOKUP(G20,'3-Productie normen'!A:K,VLOOKUP(K20,'3-Productie normen'!$B$29:$C$35,2,FALSE),FALSE)))/VLOOKUP(B20,'2-Kosten per locatie'!$A$14:$C$17,3,FALSE)</f>
        <v>0</v>
      </c>
      <c r="R20" s="365">
        <f t="shared" si="1"/>
        <v>0</v>
      </c>
      <c r="S20" s="366" t="str">
        <f>VLOOKUP(G20,'3-Productie normen'!A:J,10,FALSE)</f>
        <v>V</v>
      </c>
      <c r="T20" s="366"/>
      <c r="V20" s="367">
        <f t="shared" si="2"/>
        <v>11475</v>
      </c>
    </row>
    <row r="21" spans="1:22" ht="14.1" customHeight="1">
      <c r="A21" s="76">
        <v>21</v>
      </c>
      <c r="B21" s="326" t="s">
        <v>231</v>
      </c>
      <c r="C21" s="326" t="s">
        <v>466</v>
      </c>
      <c r="D21" s="361" t="s">
        <v>380</v>
      </c>
      <c r="E21" s="362" t="s">
        <v>243</v>
      </c>
      <c r="F21" s="326" t="s">
        <v>396</v>
      </c>
      <c r="G21" s="326" t="s">
        <v>467</v>
      </c>
      <c r="H21" s="72" t="s">
        <v>523</v>
      </c>
      <c r="I21" s="363">
        <v>7</v>
      </c>
      <c r="J21" s="364">
        <f t="shared" si="0"/>
        <v>0</v>
      </c>
      <c r="K21" s="272" t="s">
        <v>460</v>
      </c>
      <c r="L21" s="272"/>
      <c r="M21" s="272"/>
      <c r="N21" s="271">
        <f>IF(K21="nio",0,IF(K21&gt;0,K21*I21/Q21,0))*VLOOKUP(B21,'2-Kosten per locatie'!$A$14:$C$17,3,FALSE)</f>
        <v>0</v>
      </c>
      <c r="O21" s="271">
        <f>IF(L21&gt;0,L21*I21/R21,0)*VLOOKUP(B21,'2-Kosten per locatie'!$A$14:$C$17,3,FALSE)</f>
        <v>0</v>
      </c>
      <c r="P21" s="271">
        <f>IF(M21&gt;0,M21*I21/R21,0)*VLOOKUP(B21,'2-Kosten per locatie'!$A$14:$C$17,3,FALSE)</f>
        <v>0</v>
      </c>
      <c r="Q21" s="365">
        <f>IF(K21="nio",0,IF(K21&gt;0,VLOOKUP(G21,'3-Productie normen'!A:K,VLOOKUP(K21,'3-Productie normen'!$B$29:$C$35,2,FALSE),FALSE)))/VLOOKUP(B21,'2-Kosten per locatie'!$A$14:$C$17,3,FALSE)</f>
        <v>0</v>
      </c>
      <c r="R21" s="365">
        <f t="shared" si="1"/>
        <v>0</v>
      </c>
      <c r="S21" s="366">
        <f>VLOOKUP(G21,'3-Productie normen'!A:J,10,FALSE)</f>
        <v>0</v>
      </c>
      <c r="T21" s="366"/>
      <c r="V21" s="367">
        <f t="shared" si="2"/>
        <v>0</v>
      </c>
    </row>
    <row r="22" spans="1:22" ht="14.1" customHeight="1">
      <c r="A22" s="76">
        <v>22</v>
      </c>
      <c r="B22" s="326" t="s">
        <v>231</v>
      </c>
      <c r="C22" s="326" t="s">
        <v>466</v>
      </c>
      <c r="D22" s="361" t="s">
        <v>380</v>
      </c>
      <c r="E22" s="362" t="s">
        <v>244</v>
      </c>
      <c r="F22" s="326" t="s">
        <v>397</v>
      </c>
      <c r="G22" s="326" t="s">
        <v>467</v>
      </c>
      <c r="H22" s="72" t="s">
        <v>523</v>
      </c>
      <c r="I22" s="363">
        <v>16</v>
      </c>
      <c r="J22" s="364">
        <f t="shared" si="0"/>
        <v>0</v>
      </c>
      <c r="K22" s="272" t="s">
        <v>460</v>
      </c>
      <c r="L22" s="272"/>
      <c r="M22" s="272"/>
      <c r="N22" s="271">
        <f>IF(K22="nio",0,IF(K22&gt;0,K22*I22/Q22,0))*VLOOKUP(B22,'2-Kosten per locatie'!$A$14:$C$17,3,FALSE)</f>
        <v>0</v>
      </c>
      <c r="O22" s="271">
        <f>IF(L22&gt;0,L22*I22/R22,0)*VLOOKUP(B22,'2-Kosten per locatie'!$A$14:$C$17,3,FALSE)</f>
        <v>0</v>
      </c>
      <c r="P22" s="271">
        <f>IF(M22&gt;0,M22*I22/R22,0)*VLOOKUP(B22,'2-Kosten per locatie'!$A$14:$C$17,3,FALSE)</f>
        <v>0</v>
      </c>
      <c r="Q22" s="365">
        <f>IF(K22="nio",0,IF(K22&gt;0,VLOOKUP(G22,'3-Productie normen'!A:K,VLOOKUP(K22,'3-Productie normen'!$B$29:$C$35,2,FALSE),FALSE)))/VLOOKUP(B22,'2-Kosten per locatie'!$A$14:$C$17,3,FALSE)</f>
        <v>0</v>
      </c>
      <c r="R22" s="365">
        <f t="shared" si="1"/>
        <v>0</v>
      </c>
      <c r="S22" s="366">
        <f>VLOOKUP(G22,'3-Productie normen'!A:J,10,FALSE)</f>
        <v>0</v>
      </c>
      <c r="T22" s="366"/>
      <c r="V22" s="367">
        <f t="shared" si="2"/>
        <v>0</v>
      </c>
    </row>
    <row r="23" spans="1:22" ht="14.1" customHeight="1">
      <c r="A23" s="76">
        <v>23</v>
      </c>
      <c r="B23" s="326" t="s">
        <v>231</v>
      </c>
      <c r="C23" s="326" t="s">
        <v>466</v>
      </c>
      <c r="D23" s="361" t="s">
        <v>380</v>
      </c>
      <c r="E23" s="362" t="s">
        <v>245</v>
      </c>
      <c r="F23" s="72" t="s">
        <v>398</v>
      </c>
      <c r="G23" s="72" t="s">
        <v>55</v>
      </c>
      <c r="H23" s="72" t="s">
        <v>453</v>
      </c>
      <c r="I23" s="363">
        <v>30</v>
      </c>
      <c r="J23" s="364">
        <f t="shared" si="0"/>
        <v>365</v>
      </c>
      <c r="K23" s="272">
        <v>255</v>
      </c>
      <c r="L23" s="272">
        <v>102</v>
      </c>
      <c r="M23" s="272">
        <v>8</v>
      </c>
      <c r="N23" s="271" t="e">
        <f>IF(K23="nio",0,IF(K23&gt;0,K23*I23/Q23,0))*VLOOKUP(B23,'2-Kosten per locatie'!$A$14:$C$17,3,FALSE)</f>
        <v>#DIV/0!</v>
      </c>
      <c r="O23" s="271" t="e">
        <f>IF(L23&gt;0,L23*I23/R23,0)*VLOOKUP(B23,'2-Kosten per locatie'!$A$14:$C$17,3,FALSE)</f>
        <v>#DIV/0!</v>
      </c>
      <c r="P23" s="271" t="e">
        <f>IF(M23&gt;0,M23*I23/R23,0)*VLOOKUP(B23,'2-Kosten per locatie'!$A$14:$C$17,3,FALSE)</f>
        <v>#DIV/0!</v>
      </c>
      <c r="Q23" s="365">
        <f>IF(K23="nio",0,IF(K23&gt;0,VLOOKUP(G23,'3-Productie normen'!A:K,VLOOKUP(K23,'3-Productie normen'!$B$29:$C$35,2,FALSE),FALSE)))/VLOOKUP(B23,'2-Kosten per locatie'!$A$14:$C$17,3,FALSE)</f>
        <v>0</v>
      </c>
      <c r="R23" s="365">
        <f t="shared" si="1"/>
        <v>0</v>
      </c>
      <c r="S23" s="366" t="str">
        <f>VLOOKUP(G23,'3-Productie normen'!A:J,10,FALSE)</f>
        <v>V</v>
      </c>
      <c r="T23" s="366"/>
      <c r="V23" s="367">
        <f t="shared" si="2"/>
        <v>10950</v>
      </c>
    </row>
    <row r="24" spans="1:22" ht="14.1" customHeight="1">
      <c r="A24" s="76">
        <v>24</v>
      </c>
      <c r="B24" s="326" t="s">
        <v>231</v>
      </c>
      <c r="C24" s="326" t="s">
        <v>466</v>
      </c>
      <c r="D24" s="361" t="s">
        <v>380</v>
      </c>
      <c r="E24" s="269" t="s">
        <v>246</v>
      </c>
      <c r="F24" s="86" t="s">
        <v>399</v>
      </c>
      <c r="G24" s="344" t="s">
        <v>50</v>
      </c>
      <c r="H24" s="72" t="s">
        <v>523</v>
      </c>
      <c r="I24" s="363">
        <v>100</v>
      </c>
      <c r="J24" s="364">
        <f t="shared" si="0"/>
        <v>365</v>
      </c>
      <c r="K24" s="272">
        <v>255</v>
      </c>
      <c r="L24" s="272">
        <v>102</v>
      </c>
      <c r="M24" s="272">
        <v>8</v>
      </c>
      <c r="N24" s="271" t="e">
        <f>IF(K24="nio",0,IF(K24&gt;0,K24*I24/Q24,0))*VLOOKUP(B24,'2-Kosten per locatie'!$A$14:$C$17,3,FALSE)</f>
        <v>#DIV/0!</v>
      </c>
      <c r="O24" s="271" t="e">
        <f>IF(L24&gt;0,L24*I24/R24,0)*VLOOKUP(B24,'2-Kosten per locatie'!$A$14:$C$17,3,FALSE)</f>
        <v>#DIV/0!</v>
      </c>
      <c r="P24" s="271" t="e">
        <f>IF(M24&gt;0,M24*I24/R24,0)*VLOOKUP(B24,'2-Kosten per locatie'!$A$14:$C$17,3,FALSE)</f>
        <v>#DIV/0!</v>
      </c>
      <c r="Q24" s="365">
        <f>IF(K24="nio",0,IF(K24&gt;0,VLOOKUP(G24,'3-Productie normen'!A:K,VLOOKUP(K24,'3-Productie normen'!$B$29:$C$35,2,FALSE),FALSE)))/VLOOKUP(B24,'2-Kosten per locatie'!$A$14:$C$17,3,FALSE)</f>
        <v>0</v>
      </c>
      <c r="R24" s="365">
        <f t="shared" si="1"/>
        <v>0</v>
      </c>
      <c r="S24" s="366" t="str">
        <f>VLOOKUP(G24,'3-Productie normen'!A:J,10,FALSE)</f>
        <v>S</v>
      </c>
      <c r="T24" s="366"/>
      <c r="V24" s="367">
        <f t="shared" si="2"/>
        <v>36500</v>
      </c>
    </row>
    <row r="25" spans="1:22" ht="14.1" customHeight="1">
      <c r="A25" s="76">
        <v>25</v>
      </c>
      <c r="B25" s="326" t="s">
        <v>231</v>
      </c>
      <c r="C25" s="326" t="s">
        <v>466</v>
      </c>
      <c r="D25" s="361" t="s">
        <v>380</v>
      </c>
      <c r="E25" s="362" t="s">
        <v>247</v>
      </c>
      <c r="F25" s="326" t="s">
        <v>400</v>
      </c>
      <c r="G25" s="326" t="s">
        <v>50</v>
      </c>
      <c r="H25" s="72" t="s">
        <v>523</v>
      </c>
      <c r="I25" s="363">
        <v>27</v>
      </c>
      <c r="J25" s="364">
        <f t="shared" si="0"/>
        <v>365</v>
      </c>
      <c r="K25" s="272">
        <v>255</v>
      </c>
      <c r="L25" s="272">
        <v>102</v>
      </c>
      <c r="M25" s="272">
        <v>8</v>
      </c>
      <c r="N25" s="271" t="e">
        <f>IF(K25="nio",0,IF(K25&gt;0,K25*I25/Q25,0))*VLOOKUP(B25,'2-Kosten per locatie'!$A$14:$C$17,3,FALSE)</f>
        <v>#DIV/0!</v>
      </c>
      <c r="O25" s="271" t="e">
        <f>IF(L25&gt;0,L25*I25/R25,0)*VLOOKUP(B25,'2-Kosten per locatie'!$A$14:$C$17,3,FALSE)</f>
        <v>#DIV/0!</v>
      </c>
      <c r="P25" s="271" t="e">
        <f>IF(M25&gt;0,M25*I25/R25,0)*VLOOKUP(B25,'2-Kosten per locatie'!$A$14:$C$17,3,FALSE)</f>
        <v>#DIV/0!</v>
      </c>
      <c r="Q25" s="365">
        <f>IF(K25="nio",0,IF(K25&gt;0,VLOOKUP(G25,'3-Productie normen'!A:K,VLOOKUP(K25,'3-Productie normen'!$B$29:$C$35,2,FALSE),FALSE)))/VLOOKUP(B25,'2-Kosten per locatie'!$A$14:$C$17,3,FALSE)</f>
        <v>0</v>
      </c>
      <c r="R25" s="365">
        <f t="shared" si="1"/>
        <v>0</v>
      </c>
      <c r="S25" s="366" t="str">
        <f>VLOOKUP(G25,'3-Productie normen'!A:J,10,FALSE)</f>
        <v>S</v>
      </c>
      <c r="T25" s="366"/>
      <c r="V25" s="367">
        <f t="shared" si="2"/>
        <v>9855</v>
      </c>
    </row>
    <row r="26" spans="1:22" ht="14.1" customHeight="1">
      <c r="A26" s="76">
        <v>26</v>
      </c>
      <c r="B26" s="326" t="s">
        <v>231</v>
      </c>
      <c r="C26" s="326" t="s">
        <v>466</v>
      </c>
      <c r="D26" s="361" t="s">
        <v>380</v>
      </c>
      <c r="E26" s="362" t="s">
        <v>248</v>
      </c>
      <c r="F26" s="326" t="s">
        <v>387</v>
      </c>
      <c r="G26" s="326" t="s">
        <v>52</v>
      </c>
      <c r="H26" s="72" t="s">
        <v>523</v>
      </c>
      <c r="I26" s="363">
        <v>35</v>
      </c>
      <c r="J26" s="364">
        <f t="shared" si="0"/>
        <v>365</v>
      </c>
      <c r="K26" s="272">
        <v>255</v>
      </c>
      <c r="L26" s="272">
        <v>102</v>
      </c>
      <c r="M26" s="272">
        <v>8</v>
      </c>
      <c r="N26" s="271" t="e">
        <f>IF(K26="nio",0,IF(K26&gt;0,K26*I26/Q26,0))*VLOOKUP(B26,'2-Kosten per locatie'!$A$14:$C$17,3,FALSE)</f>
        <v>#DIV/0!</v>
      </c>
      <c r="O26" s="271" t="e">
        <f>IF(L26&gt;0,L26*I26/R26,0)*VLOOKUP(B26,'2-Kosten per locatie'!$A$14:$C$17,3,FALSE)</f>
        <v>#DIV/0!</v>
      </c>
      <c r="P26" s="271" t="e">
        <f>IF(M26&gt;0,M26*I26/R26,0)*VLOOKUP(B26,'2-Kosten per locatie'!$A$14:$C$17,3,FALSE)</f>
        <v>#DIV/0!</v>
      </c>
      <c r="Q26" s="365">
        <f>IF(K26="nio",0,IF(K26&gt;0,VLOOKUP(G26,'3-Productie normen'!A:K,VLOOKUP(K26,'3-Productie normen'!$B$29:$C$35,2,FALSE),FALSE)))/VLOOKUP(B26,'2-Kosten per locatie'!$A$14:$C$17,3,FALSE)</f>
        <v>0</v>
      </c>
      <c r="R26" s="365">
        <f t="shared" si="1"/>
        <v>0</v>
      </c>
      <c r="S26" s="366" t="str">
        <f>VLOOKUP(G26,'3-Productie normen'!A:J,10,FALSE)</f>
        <v>V</v>
      </c>
      <c r="T26" s="366"/>
      <c r="V26" s="367">
        <f t="shared" si="2"/>
        <v>12775</v>
      </c>
    </row>
    <row r="27" spans="1:22" ht="14.1" customHeight="1">
      <c r="A27" s="76">
        <v>27</v>
      </c>
      <c r="B27" s="326" t="s">
        <v>231</v>
      </c>
      <c r="C27" s="326" t="s">
        <v>466</v>
      </c>
      <c r="D27" s="361" t="s">
        <v>380</v>
      </c>
      <c r="E27" s="362" t="s">
        <v>249</v>
      </c>
      <c r="F27" s="326" t="s">
        <v>387</v>
      </c>
      <c r="G27" s="326" t="s">
        <v>52</v>
      </c>
      <c r="H27" s="72" t="s">
        <v>523</v>
      </c>
      <c r="I27" s="363">
        <v>18</v>
      </c>
      <c r="J27" s="364">
        <f t="shared" si="0"/>
        <v>52</v>
      </c>
      <c r="K27" s="272">
        <v>52</v>
      </c>
      <c r="L27" s="272"/>
      <c r="M27" s="272"/>
      <c r="N27" s="271" t="e">
        <f>IF(K27="nio",0,IF(K27&gt;0,K27*I27/Q27,0))*VLOOKUP(B27,'2-Kosten per locatie'!$A$14:$C$17,3,FALSE)</f>
        <v>#DIV/0!</v>
      </c>
      <c r="O27" s="271">
        <f>IF(L27&gt;0,L27*I27/R27,0)*VLOOKUP(B27,'2-Kosten per locatie'!$A$14:$C$17,3,FALSE)</f>
        <v>0</v>
      </c>
      <c r="P27" s="271">
        <f>IF(M27&gt;0,M27*I27/R27,0)*VLOOKUP(B27,'2-Kosten per locatie'!$A$14:$C$17,3,FALSE)</f>
        <v>0</v>
      </c>
      <c r="Q27" s="365">
        <f>IF(K27="nio",0,IF(K27&gt;0,VLOOKUP(G27,'3-Productie normen'!A:K,VLOOKUP(K27,'3-Productie normen'!$B$29:$C$35,2,FALSE),FALSE)))/VLOOKUP(B27,'2-Kosten per locatie'!$A$14:$C$17,3,FALSE)</f>
        <v>0</v>
      </c>
      <c r="R27" s="365">
        <f t="shared" si="1"/>
        <v>0</v>
      </c>
      <c r="S27" s="366" t="str">
        <f>VLOOKUP(G27,'3-Productie normen'!A:J,10,FALSE)</f>
        <v>V</v>
      </c>
      <c r="T27" s="366"/>
      <c r="V27" s="367">
        <f t="shared" si="2"/>
        <v>936</v>
      </c>
    </row>
    <row r="28" spans="1:22" ht="14.1" customHeight="1">
      <c r="A28" s="76">
        <v>28</v>
      </c>
      <c r="B28" s="326" t="s">
        <v>231</v>
      </c>
      <c r="C28" s="326" t="s">
        <v>466</v>
      </c>
      <c r="D28" s="361" t="s">
        <v>380</v>
      </c>
      <c r="E28" s="362" t="s">
        <v>250</v>
      </c>
      <c r="F28" s="72" t="s">
        <v>387</v>
      </c>
      <c r="G28" s="72" t="s">
        <v>52</v>
      </c>
      <c r="H28" s="72" t="s">
        <v>523</v>
      </c>
      <c r="I28" s="363">
        <v>16</v>
      </c>
      <c r="J28" s="364">
        <f t="shared" si="0"/>
        <v>52</v>
      </c>
      <c r="K28" s="272">
        <v>52</v>
      </c>
      <c r="L28" s="272"/>
      <c r="M28" s="272"/>
      <c r="N28" s="271" t="e">
        <f>IF(K28="nio",0,IF(K28&gt;0,K28*I28/Q28,0))*VLOOKUP(B28,'2-Kosten per locatie'!$A$14:$C$17,3,FALSE)</f>
        <v>#DIV/0!</v>
      </c>
      <c r="O28" s="271">
        <f>IF(L28&gt;0,L28*I28/R28,0)*VLOOKUP(B28,'2-Kosten per locatie'!$A$14:$C$17,3,FALSE)</f>
        <v>0</v>
      </c>
      <c r="P28" s="271">
        <f>IF(M28&gt;0,M28*I28/R28,0)*VLOOKUP(B28,'2-Kosten per locatie'!$A$14:$C$17,3,FALSE)</f>
        <v>0</v>
      </c>
      <c r="Q28" s="365">
        <f>IF(K28="nio",0,IF(K28&gt;0,VLOOKUP(G28,'3-Productie normen'!A:K,VLOOKUP(K28,'3-Productie normen'!$B$29:$C$35,2,FALSE),FALSE)))/VLOOKUP(B28,'2-Kosten per locatie'!$A$14:$C$17,3,FALSE)</f>
        <v>0</v>
      </c>
      <c r="R28" s="365">
        <f t="shared" si="1"/>
        <v>0</v>
      </c>
      <c r="S28" s="366" t="str">
        <f>VLOOKUP(G28,'3-Productie normen'!A:J,10,FALSE)</f>
        <v>V</v>
      </c>
      <c r="T28" s="366"/>
      <c r="V28" s="367">
        <f t="shared" si="2"/>
        <v>832</v>
      </c>
    </row>
    <row r="29" spans="1:22" ht="14.1" customHeight="1">
      <c r="A29" s="76">
        <v>29</v>
      </c>
      <c r="B29" s="326" t="s">
        <v>231</v>
      </c>
      <c r="C29" s="326" t="s">
        <v>466</v>
      </c>
      <c r="D29" s="361" t="s">
        <v>380</v>
      </c>
      <c r="E29" s="269" t="s">
        <v>250</v>
      </c>
      <c r="F29" s="86" t="s">
        <v>387</v>
      </c>
      <c r="G29" s="86" t="s">
        <v>52</v>
      </c>
      <c r="H29" s="72" t="s">
        <v>455</v>
      </c>
      <c r="I29" s="363">
        <v>7</v>
      </c>
      <c r="J29" s="364">
        <f t="shared" si="0"/>
        <v>52</v>
      </c>
      <c r="K29" s="272">
        <v>52</v>
      </c>
      <c r="L29" s="272"/>
      <c r="M29" s="272"/>
      <c r="N29" s="271" t="e">
        <f>IF(K29="nio",0,IF(K29&gt;0,K29*I29/Q29,0))*VLOOKUP(B29,'2-Kosten per locatie'!$A$14:$C$17,3,FALSE)</f>
        <v>#DIV/0!</v>
      </c>
      <c r="O29" s="271">
        <f>IF(L29&gt;0,L29*I29/R29,0)*VLOOKUP(B29,'2-Kosten per locatie'!$A$14:$C$17,3,FALSE)</f>
        <v>0</v>
      </c>
      <c r="P29" s="271">
        <f>IF(M29&gt;0,M29*I29/R29,0)*VLOOKUP(B29,'2-Kosten per locatie'!$A$14:$C$17,3,FALSE)</f>
        <v>0</v>
      </c>
      <c r="Q29" s="365">
        <f>IF(K29="nio",0,IF(K29&gt;0,VLOOKUP(G29,'3-Productie normen'!A:K,VLOOKUP(K29,'3-Productie normen'!$B$29:$C$35,2,FALSE),FALSE)))/VLOOKUP(B29,'2-Kosten per locatie'!$A$14:$C$17,3,FALSE)</f>
        <v>0</v>
      </c>
      <c r="R29" s="365">
        <f t="shared" si="1"/>
        <v>0</v>
      </c>
      <c r="S29" s="366" t="str">
        <f>VLOOKUP(G29,'3-Productie normen'!A:J,10,FALSE)</f>
        <v>V</v>
      </c>
      <c r="T29" s="366"/>
      <c r="V29" s="367">
        <f t="shared" si="2"/>
        <v>364</v>
      </c>
    </row>
    <row r="30" spans="1:22" ht="14.1" customHeight="1">
      <c r="A30" s="76">
        <v>30</v>
      </c>
      <c r="B30" s="326" t="s">
        <v>231</v>
      </c>
      <c r="C30" s="326" t="s">
        <v>466</v>
      </c>
      <c r="D30" s="361" t="s">
        <v>380</v>
      </c>
      <c r="E30" s="362" t="s">
        <v>251</v>
      </c>
      <c r="F30" s="72" t="s">
        <v>401</v>
      </c>
      <c r="G30" s="72" t="s">
        <v>467</v>
      </c>
      <c r="H30" s="368" t="s">
        <v>523</v>
      </c>
      <c r="I30" s="363">
        <v>23</v>
      </c>
      <c r="J30" s="364">
        <f t="shared" si="0"/>
        <v>0</v>
      </c>
      <c r="K30" s="272" t="s">
        <v>460</v>
      </c>
      <c r="L30" s="272"/>
      <c r="M30" s="272"/>
      <c r="N30" s="271">
        <f>IF(K30="nio",0,IF(K30&gt;0,K30*I30/Q30,0))*VLOOKUP(B30,'2-Kosten per locatie'!$A$14:$C$17,3,FALSE)</f>
        <v>0</v>
      </c>
      <c r="O30" s="271">
        <f>IF(L30&gt;0,L30*I30/R30,0)*VLOOKUP(B30,'2-Kosten per locatie'!$A$14:$C$17,3,FALSE)</f>
        <v>0</v>
      </c>
      <c r="P30" s="271">
        <f>IF(M30&gt;0,M30*I30/R30,0)*VLOOKUP(B30,'2-Kosten per locatie'!$A$14:$C$17,3,FALSE)</f>
        <v>0</v>
      </c>
      <c r="Q30" s="365">
        <f>IF(K30="nio",0,IF(K30&gt;0,VLOOKUP(G30,'3-Productie normen'!A:K,VLOOKUP(K30,'3-Productie normen'!$B$29:$C$35,2,FALSE),FALSE)))/VLOOKUP(B30,'2-Kosten per locatie'!$A$14:$C$17,3,FALSE)</f>
        <v>0</v>
      </c>
      <c r="R30" s="365">
        <f t="shared" si="1"/>
        <v>0</v>
      </c>
      <c r="S30" s="366">
        <f>VLOOKUP(G30,'3-Productie normen'!A:J,10,FALSE)</f>
        <v>0</v>
      </c>
      <c r="T30" s="366"/>
      <c r="V30" s="367">
        <f t="shared" si="2"/>
        <v>0</v>
      </c>
    </row>
    <row r="31" spans="1:22" ht="14.1" customHeight="1">
      <c r="A31" s="76">
        <v>31</v>
      </c>
      <c r="B31" s="326" t="s">
        <v>231</v>
      </c>
      <c r="C31" s="326" t="s">
        <v>466</v>
      </c>
      <c r="D31" s="87" t="s">
        <v>380</v>
      </c>
      <c r="E31" s="269" t="s">
        <v>252</v>
      </c>
      <c r="F31" s="86" t="s">
        <v>398</v>
      </c>
      <c r="G31" s="86" t="s">
        <v>55</v>
      </c>
      <c r="H31" s="72" t="s">
        <v>452</v>
      </c>
      <c r="I31" s="363">
        <v>12</v>
      </c>
      <c r="J31" s="364">
        <f t="shared" si="0"/>
        <v>12</v>
      </c>
      <c r="K31" s="272">
        <v>12</v>
      </c>
      <c r="L31" s="272"/>
      <c r="M31" s="272"/>
      <c r="N31" s="271" t="e">
        <f>IF(K31="nio",0,IF(K31&gt;0,K31*I31/Q31,0))*VLOOKUP(B31,'2-Kosten per locatie'!$A$14:$C$17,3,FALSE)</f>
        <v>#DIV/0!</v>
      </c>
      <c r="O31" s="271">
        <f>IF(L31&gt;0,L31*I31/R31,0)*VLOOKUP(B31,'2-Kosten per locatie'!$A$14:$C$17,3,FALSE)</f>
        <v>0</v>
      </c>
      <c r="P31" s="271">
        <f>IF(M31&gt;0,M31*I31/R31,0)*VLOOKUP(B31,'2-Kosten per locatie'!$A$14:$C$17,3,FALSE)</f>
        <v>0</v>
      </c>
      <c r="Q31" s="365">
        <f>IF(K31="nio",0,IF(K31&gt;0,VLOOKUP(G31,'3-Productie normen'!A:K,VLOOKUP(K31,'3-Productie normen'!$B$29:$C$35,2,FALSE),FALSE)))/VLOOKUP(B31,'2-Kosten per locatie'!$A$14:$C$17,3,FALSE)</f>
        <v>0</v>
      </c>
      <c r="R31" s="365">
        <f t="shared" si="1"/>
        <v>0</v>
      </c>
      <c r="S31" s="366" t="str">
        <f>VLOOKUP(G31,'3-Productie normen'!A:J,10,FALSE)</f>
        <v>V</v>
      </c>
      <c r="T31" s="366"/>
      <c r="V31" s="367">
        <f t="shared" si="2"/>
        <v>144</v>
      </c>
    </row>
    <row r="32" spans="1:22" ht="14.1" customHeight="1">
      <c r="A32" s="76">
        <v>32</v>
      </c>
      <c r="B32" s="326" t="s">
        <v>231</v>
      </c>
      <c r="C32" s="326" t="s">
        <v>466</v>
      </c>
      <c r="D32" s="361" t="s">
        <v>380</v>
      </c>
      <c r="E32" s="362" t="s">
        <v>253</v>
      </c>
      <c r="F32" s="72" t="s">
        <v>402</v>
      </c>
      <c r="G32" s="72" t="s">
        <v>463</v>
      </c>
      <c r="H32" s="72" t="s">
        <v>452</v>
      </c>
      <c r="I32" s="363">
        <v>11</v>
      </c>
      <c r="J32" s="364">
        <f t="shared" si="0"/>
        <v>365</v>
      </c>
      <c r="K32" s="272">
        <v>255</v>
      </c>
      <c r="L32" s="272">
        <v>102</v>
      </c>
      <c r="M32" s="272">
        <v>8</v>
      </c>
      <c r="N32" s="271" t="e">
        <f>IF(K32="nio",0,IF(K32&gt;0,K32*I32/Q32,0))*VLOOKUP(B32,'2-Kosten per locatie'!$A$14:$C$17,3,FALSE)</f>
        <v>#DIV/0!</v>
      </c>
      <c r="O32" s="271" t="e">
        <f>IF(L32&gt;0,L32*I32/R32,0)*VLOOKUP(B32,'2-Kosten per locatie'!$A$14:$C$17,3,FALSE)</f>
        <v>#DIV/0!</v>
      </c>
      <c r="P32" s="271" t="e">
        <f>IF(M32&gt;0,M32*I32/R32,0)*VLOOKUP(B32,'2-Kosten per locatie'!$A$14:$C$17,3,FALSE)</f>
        <v>#DIV/0!</v>
      </c>
      <c r="Q32" s="365">
        <f>IF(K32="nio",0,IF(K32&gt;0,VLOOKUP(G32,'3-Productie normen'!A:K,VLOOKUP(K32,'3-Productie normen'!$B$29:$C$35,2,FALSE),FALSE)))/VLOOKUP(B32,'2-Kosten per locatie'!$A$14:$C$17,3,FALSE)</f>
        <v>0</v>
      </c>
      <c r="R32" s="365">
        <f t="shared" si="1"/>
        <v>0</v>
      </c>
      <c r="S32" s="366" t="str">
        <f>VLOOKUP(G32,'3-Productie normen'!A:J,10,FALSE)</f>
        <v>S</v>
      </c>
      <c r="T32" s="366"/>
      <c r="V32" s="367">
        <f t="shared" si="2"/>
        <v>4015</v>
      </c>
    </row>
    <row r="33" spans="1:22" ht="14.1" customHeight="1">
      <c r="A33" s="76">
        <v>33</v>
      </c>
      <c r="B33" s="326" t="s">
        <v>231</v>
      </c>
      <c r="C33" s="326" t="s">
        <v>466</v>
      </c>
      <c r="D33" s="361" t="s">
        <v>380</v>
      </c>
      <c r="E33" s="362" t="s">
        <v>254</v>
      </c>
      <c r="F33" s="72" t="s">
        <v>403</v>
      </c>
      <c r="G33" s="72" t="s">
        <v>50</v>
      </c>
      <c r="H33" s="72" t="s">
        <v>523</v>
      </c>
      <c r="I33" s="363">
        <v>2</v>
      </c>
      <c r="J33" s="364">
        <f t="shared" si="0"/>
        <v>365</v>
      </c>
      <c r="K33" s="272">
        <v>255</v>
      </c>
      <c r="L33" s="272">
        <v>102</v>
      </c>
      <c r="M33" s="272">
        <v>8</v>
      </c>
      <c r="N33" s="271" t="e">
        <f>IF(K33="nio",0,IF(K33&gt;0,K33*I33/Q33,0))*VLOOKUP(B33,'2-Kosten per locatie'!$A$14:$C$17,3,FALSE)</f>
        <v>#DIV/0!</v>
      </c>
      <c r="O33" s="271" t="e">
        <f>IF(L33&gt;0,L33*I33/R33,0)*VLOOKUP(B33,'2-Kosten per locatie'!$A$14:$C$17,3,FALSE)</f>
        <v>#DIV/0!</v>
      </c>
      <c r="P33" s="271" t="e">
        <f>IF(M33&gt;0,M33*I33/R33,0)*VLOOKUP(B33,'2-Kosten per locatie'!$A$14:$C$17,3,FALSE)</f>
        <v>#DIV/0!</v>
      </c>
      <c r="Q33" s="365">
        <f>IF(K33="nio",0,IF(K33&gt;0,VLOOKUP(G33,'3-Productie normen'!A:K,VLOOKUP(K33,'3-Productie normen'!$B$29:$C$35,2,FALSE),FALSE)))/VLOOKUP(B33,'2-Kosten per locatie'!$A$14:$C$17,3,FALSE)</f>
        <v>0</v>
      </c>
      <c r="R33" s="365">
        <f t="shared" si="1"/>
        <v>0</v>
      </c>
      <c r="S33" s="366" t="str">
        <f>VLOOKUP(G33,'3-Productie normen'!A:J,10,FALSE)</f>
        <v>S</v>
      </c>
      <c r="T33" s="366"/>
      <c r="V33" s="367">
        <f t="shared" si="2"/>
        <v>730</v>
      </c>
    </row>
    <row r="34" spans="1:22" ht="14.1" customHeight="1">
      <c r="A34" s="76">
        <v>34</v>
      </c>
      <c r="B34" s="326" t="s">
        <v>231</v>
      </c>
      <c r="C34" s="326" t="s">
        <v>466</v>
      </c>
      <c r="D34" s="361" t="s">
        <v>380</v>
      </c>
      <c r="E34" s="362" t="s">
        <v>255</v>
      </c>
      <c r="F34" s="72" t="s">
        <v>404</v>
      </c>
      <c r="G34" s="72" t="s">
        <v>463</v>
      </c>
      <c r="H34" s="72" t="s">
        <v>452</v>
      </c>
      <c r="I34" s="363">
        <v>30</v>
      </c>
      <c r="J34" s="364">
        <f t="shared" si="0"/>
        <v>52</v>
      </c>
      <c r="K34" s="272">
        <v>52</v>
      </c>
      <c r="L34" s="272"/>
      <c r="M34" s="272"/>
      <c r="N34" s="271" t="e">
        <f>IF(K34="nio",0,IF(K34&gt;0,K34*I34/Q34,0))*VLOOKUP(B34,'2-Kosten per locatie'!$A$14:$C$17,3,FALSE)</f>
        <v>#DIV/0!</v>
      </c>
      <c r="O34" s="271">
        <f>IF(L34&gt;0,L34*I34/R34,0)*VLOOKUP(B34,'2-Kosten per locatie'!$A$14:$C$17,3,FALSE)</f>
        <v>0</v>
      </c>
      <c r="P34" s="271">
        <f>IF(M34&gt;0,M34*I34/R34,0)*VLOOKUP(B34,'2-Kosten per locatie'!$A$14:$C$17,3,FALSE)</f>
        <v>0</v>
      </c>
      <c r="Q34" s="365">
        <f>IF(K34="nio",0,IF(K34&gt;0,VLOOKUP(G34,'3-Productie normen'!A:K,VLOOKUP(K34,'3-Productie normen'!$B$29:$C$35,2,FALSE),FALSE)))/VLOOKUP(B34,'2-Kosten per locatie'!$A$14:$C$17,3,FALSE)</f>
        <v>0</v>
      </c>
      <c r="R34" s="365">
        <f t="shared" si="1"/>
        <v>0</v>
      </c>
      <c r="S34" s="366" t="str">
        <f>VLOOKUP(G34,'3-Productie normen'!A:J,10,FALSE)</f>
        <v>S</v>
      </c>
      <c r="T34" s="366"/>
      <c r="V34" s="367">
        <f t="shared" si="2"/>
        <v>1560</v>
      </c>
    </row>
    <row r="35" spans="1:22" ht="14.1" customHeight="1">
      <c r="A35" s="76">
        <v>35</v>
      </c>
      <c r="B35" s="326" t="s">
        <v>231</v>
      </c>
      <c r="C35" s="326" t="s">
        <v>466</v>
      </c>
      <c r="D35" s="361" t="s">
        <v>380</v>
      </c>
      <c r="E35" s="362" t="s">
        <v>256</v>
      </c>
      <c r="F35" s="72" t="s">
        <v>405</v>
      </c>
      <c r="G35" s="72" t="s">
        <v>463</v>
      </c>
      <c r="H35" s="72" t="s">
        <v>452</v>
      </c>
      <c r="I35" s="363">
        <v>7</v>
      </c>
      <c r="J35" s="364">
        <f t="shared" si="0"/>
        <v>365</v>
      </c>
      <c r="K35" s="272">
        <v>255</v>
      </c>
      <c r="L35" s="272">
        <v>102</v>
      </c>
      <c r="M35" s="272">
        <v>8</v>
      </c>
      <c r="N35" s="271" t="e">
        <f>IF(K35="nio",0,IF(K35&gt;0,K35*I35/Q35,0))*VLOOKUP(B35,'2-Kosten per locatie'!$A$14:$C$17,3,FALSE)</f>
        <v>#DIV/0!</v>
      </c>
      <c r="O35" s="271" t="e">
        <f>IF(L35&gt;0,L35*I35/R35,0)*VLOOKUP(B35,'2-Kosten per locatie'!$A$14:$C$17,3,FALSE)</f>
        <v>#DIV/0!</v>
      </c>
      <c r="P35" s="271" t="e">
        <f>IF(M35&gt;0,M35*I35/R35,0)*VLOOKUP(B35,'2-Kosten per locatie'!$A$14:$C$17,3,FALSE)</f>
        <v>#DIV/0!</v>
      </c>
      <c r="Q35" s="365">
        <f>IF(K35="nio",0,IF(K35&gt;0,VLOOKUP(G35,'3-Productie normen'!A:K,VLOOKUP(K35,'3-Productie normen'!$B$29:$C$35,2,FALSE),FALSE)))/VLOOKUP(B35,'2-Kosten per locatie'!$A$14:$C$17,3,FALSE)</f>
        <v>0</v>
      </c>
      <c r="R35" s="365">
        <f t="shared" si="1"/>
        <v>0</v>
      </c>
      <c r="S35" s="366" t="str">
        <f>VLOOKUP(G35,'3-Productie normen'!A:J,10,FALSE)</f>
        <v>S</v>
      </c>
      <c r="T35" s="366"/>
      <c r="V35" s="367">
        <f t="shared" si="2"/>
        <v>2555</v>
      </c>
    </row>
    <row r="36" spans="1:22" ht="14.1" customHeight="1">
      <c r="A36" s="76">
        <v>36</v>
      </c>
      <c r="B36" s="326" t="s">
        <v>231</v>
      </c>
      <c r="C36" s="326" t="s">
        <v>466</v>
      </c>
      <c r="D36" s="361" t="s">
        <v>380</v>
      </c>
      <c r="E36" s="362" t="s">
        <v>257</v>
      </c>
      <c r="F36" s="72" t="s">
        <v>387</v>
      </c>
      <c r="G36" s="72" t="s">
        <v>52</v>
      </c>
      <c r="H36" s="72" t="s">
        <v>452</v>
      </c>
      <c r="I36" s="363">
        <v>12</v>
      </c>
      <c r="J36" s="364">
        <f t="shared" si="0"/>
        <v>365</v>
      </c>
      <c r="K36" s="272">
        <v>255</v>
      </c>
      <c r="L36" s="272">
        <v>102</v>
      </c>
      <c r="M36" s="272">
        <v>8</v>
      </c>
      <c r="N36" s="271" t="e">
        <f>IF(K36="nio",0,IF(K36&gt;0,K36*I36/Q36,0))*VLOOKUP(B36,'2-Kosten per locatie'!$A$14:$C$17,3,FALSE)</f>
        <v>#DIV/0!</v>
      </c>
      <c r="O36" s="271" t="e">
        <f>IF(L36&gt;0,L36*I36/R36,0)*VLOOKUP(B36,'2-Kosten per locatie'!$A$14:$C$17,3,FALSE)</f>
        <v>#DIV/0!</v>
      </c>
      <c r="P36" s="271" t="e">
        <f>IF(M36&gt;0,M36*I36/R36,0)*VLOOKUP(B36,'2-Kosten per locatie'!$A$14:$C$17,3,FALSE)</f>
        <v>#DIV/0!</v>
      </c>
      <c r="Q36" s="365">
        <f>IF(K36="nio",0,IF(K36&gt;0,VLOOKUP(G36,'3-Productie normen'!A:K,VLOOKUP(K36,'3-Productie normen'!$B$29:$C$35,2,FALSE),FALSE)))/VLOOKUP(B36,'2-Kosten per locatie'!$A$14:$C$17,3,FALSE)</f>
        <v>0</v>
      </c>
      <c r="R36" s="365">
        <f t="shared" si="1"/>
        <v>0</v>
      </c>
      <c r="S36" s="366" t="str">
        <f>VLOOKUP(G36,'3-Productie normen'!A:J,10,FALSE)</f>
        <v>V</v>
      </c>
      <c r="T36" s="366"/>
      <c r="V36" s="367">
        <f t="shared" si="2"/>
        <v>4380</v>
      </c>
    </row>
    <row r="37" spans="1:22" ht="14.1" customHeight="1">
      <c r="A37" s="76">
        <v>37</v>
      </c>
      <c r="B37" s="326" t="s">
        <v>231</v>
      </c>
      <c r="C37" s="326" t="s">
        <v>466</v>
      </c>
      <c r="D37" s="361" t="s">
        <v>380</v>
      </c>
      <c r="E37" s="362" t="s">
        <v>258</v>
      </c>
      <c r="F37" s="72" t="s">
        <v>406</v>
      </c>
      <c r="G37" s="72" t="s">
        <v>463</v>
      </c>
      <c r="H37" s="72" t="s">
        <v>452</v>
      </c>
      <c r="I37" s="363">
        <v>39</v>
      </c>
      <c r="J37" s="364">
        <f t="shared" si="0"/>
        <v>365</v>
      </c>
      <c r="K37" s="272">
        <v>255</v>
      </c>
      <c r="L37" s="272">
        <v>102</v>
      </c>
      <c r="M37" s="272">
        <v>8</v>
      </c>
      <c r="N37" s="271" t="e">
        <f>IF(K37="nio",0,IF(K37&gt;0,K37*I37/Q37,0))*VLOOKUP(B37,'2-Kosten per locatie'!$A$14:$C$17,3,FALSE)</f>
        <v>#DIV/0!</v>
      </c>
      <c r="O37" s="271" t="e">
        <f>IF(L37&gt;0,L37*I37/R37,0)*VLOOKUP(B37,'2-Kosten per locatie'!$A$14:$C$17,3,FALSE)</f>
        <v>#DIV/0!</v>
      </c>
      <c r="P37" s="271" t="e">
        <f>IF(M37&gt;0,M37*I37/R37,0)*VLOOKUP(B37,'2-Kosten per locatie'!$A$14:$C$17,3,FALSE)</f>
        <v>#DIV/0!</v>
      </c>
      <c r="Q37" s="365">
        <f>IF(K37="nio",0,IF(K37&gt;0,VLOOKUP(G37,'3-Productie normen'!A:K,VLOOKUP(K37,'3-Productie normen'!$B$29:$C$35,2,FALSE),FALSE)))/VLOOKUP(B37,'2-Kosten per locatie'!$A$14:$C$17,3,FALSE)</f>
        <v>0</v>
      </c>
      <c r="R37" s="365">
        <f t="shared" si="1"/>
        <v>0</v>
      </c>
      <c r="S37" s="366" t="str">
        <f>VLOOKUP(G37,'3-Productie normen'!A:J,10,FALSE)</f>
        <v>S</v>
      </c>
      <c r="T37" s="366" t="s">
        <v>461</v>
      </c>
      <c r="V37" s="367">
        <f t="shared" si="2"/>
        <v>14235</v>
      </c>
    </row>
    <row r="38" spans="1:22" ht="14.1" customHeight="1">
      <c r="A38" s="76">
        <v>38</v>
      </c>
      <c r="B38" s="326" t="s">
        <v>231</v>
      </c>
      <c r="C38" s="326" t="s">
        <v>466</v>
      </c>
      <c r="D38" s="361" t="s">
        <v>380</v>
      </c>
      <c r="E38" s="362" t="s">
        <v>259</v>
      </c>
      <c r="F38" s="72" t="s">
        <v>406</v>
      </c>
      <c r="G38" s="72" t="s">
        <v>463</v>
      </c>
      <c r="H38" s="72" t="s">
        <v>452</v>
      </c>
      <c r="I38" s="363">
        <v>36</v>
      </c>
      <c r="J38" s="364">
        <f t="shared" si="0"/>
        <v>365</v>
      </c>
      <c r="K38" s="272">
        <v>255</v>
      </c>
      <c r="L38" s="272">
        <v>102</v>
      </c>
      <c r="M38" s="272">
        <v>8</v>
      </c>
      <c r="N38" s="271" t="e">
        <f>IF(K38="nio",0,IF(K38&gt;0,K38*I38/Q38,0))*VLOOKUP(B38,'2-Kosten per locatie'!$A$14:$C$17,3,FALSE)</f>
        <v>#DIV/0!</v>
      </c>
      <c r="O38" s="271" t="e">
        <f>IF(L38&gt;0,L38*I38/R38,0)*VLOOKUP(B38,'2-Kosten per locatie'!$A$14:$C$17,3,FALSE)</f>
        <v>#DIV/0!</v>
      </c>
      <c r="P38" s="271" t="e">
        <f>IF(M38&gt;0,M38*I38/R38,0)*VLOOKUP(B38,'2-Kosten per locatie'!$A$14:$C$17,3,FALSE)</f>
        <v>#DIV/0!</v>
      </c>
      <c r="Q38" s="365">
        <f>IF(K38="nio",0,IF(K38&gt;0,VLOOKUP(G38,'3-Productie normen'!A:K,VLOOKUP(K38,'3-Productie normen'!$B$29:$C$35,2,FALSE),FALSE)))/VLOOKUP(B38,'2-Kosten per locatie'!$A$14:$C$17,3,FALSE)</f>
        <v>0</v>
      </c>
      <c r="R38" s="365">
        <f t="shared" si="1"/>
        <v>0</v>
      </c>
      <c r="S38" s="366" t="str">
        <f>VLOOKUP(G38,'3-Productie normen'!A:J,10,FALSE)</f>
        <v>S</v>
      </c>
      <c r="T38" s="366" t="s">
        <v>461</v>
      </c>
      <c r="V38" s="367">
        <f t="shared" si="2"/>
        <v>13140</v>
      </c>
    </row>
    <row r="39" spans="1:22" ht="14.1" customHeight="1">
      <c r="A39" s="76">
        <v>39</v>
      </c>
      <c r="B39" s="326" t="s">
        <v>231</v>
      </c>
      <c r="C39" s="326" t="s">
        <v>466</v>
      </c>
      <c r="D39" s="361" t="s">
        <v>380</v>
      </c>
      <c r="E39" s="362" t="s">
        <v>260</v>
      </c>
      <c r="F39" s="72" t="s">
        <v>406</v>
      </c>
      <c r="G39" s="72" t="s">
        <v>463</v>
      </c>
      <c r="H39" s="72" t="s">
        <v>452</v>
      </c>
      <c r="I39" s="363">
        <v>25</v>
      </c>
      <c r="J39" s="364">
        <f t="shared" si="0"/>
        <v>365</v>
      </c>
      <c r="K39" s="272">
        <v>255</v>
      </c>
      <c r="L39" s="272">
        <v>102</v>
      </c>
      <c r="M39" s="272">
        <v>8</v>
      </c>
      <c r="N39" s="271" t="e">
        <f>IF(K39="nio",0,IF(K39&gt;0,K39*I39/Q39,0))*VLOOKUP(B39,'2-Kosten per locatie'!$A$14:$C$17,3,FALSE)</f>
        <v>#DIV/0!</v>
      </c>
      <c r="O39" s="271" t="e">
        <f>IF(L39&gt;0,L39*I39/R39,0)*VLOOKUP(B39,'2-Kosten per locatie'!$A$14:$C$17,3,FALSE)</f>
        <v>#DIV/0!</v>
      </c>
      <c r="P39" s="271" t="e">
        <f>IF(M39&gt;0,M39*I39/R39,0)*VLOOKUP(B39,'2-Kosten per locatie'!$A$14:$C$17,3,FALSE)</f>
        <v>#DIV/0!</v>
      </c>
      <c r="Q39" s="365">
        <f>IF(K39="nio",0,IF(K39&gt;0,VLOOKUP(G39,'3-Productie normen'!A:K,VLOOKUP(K39,'3-Productie normen'!$B$29:$C$35,2,FALSE),FALSE)))/VLOOKUP(B39,'2-Kosten per locatie'!$A$14:$C$17,3,FALSE)</f>
        <v>0</v>
      </c>
      <c r="R39" s="365">
        <f t="shared" si="1"/>
        <v>0</v>
      </c>
      <c r="S39" s="366" t="str">
        <f>VLOOKUP(G39,'3-Productie normen'!A:J,10,FALSE)</f>
        <v>S</v>
      </c>
      <c r="T39" s="366" t="s">
        <v>461</v>
      </c>
      <c r="V39" s="367">
        <f t="shared" si="2"/>
        <v>9125</v>
      </c>
    </row>
    <row r="40" spans="1:22" ht="14.1" customHeight="1">
      <c r="A40" s="76">
        <v>40</v>
      </c>
      <c r="B40" s="326" t="s">
        <v>231</v>
      </c>
      <c r="C40" s="326" t="s">
        <v>466</v>
      </c>
      <c r="D40" s="361" t="s">
        <v>380</v>
      </c>
      <c r="E40" s="362" t="s">
        <v>261</v>
      </c>
      <c r="F40" s="72" t="s">
        <v>387</v>
      </c>
      <c r="G40" s="72" t="s">
        <v>52</v>
      </c>
      <c r="H40" s="72" t="s">
        <v>452</v>
      </c>
      <c r="I40" s="363">
        <v>49</v>
      </c>
      <c r="J40" s="364">
        <f t="shared" si="0"/>
        <v>52</v>
      </c>
      <c r="K40" s="272">
        <v>52</v>
      </c>
      <c r="L40" s="272"/>
      <c r="M40" s="272"/>
      <c r="N40" s="271" t="e">
        <f>IF(K40="nio",0,IF(K40&gt;0,K40*I40/Q40,0))*VLOOKUP(B40,'2-Kosten per locatie'!$A$14:$C$17,3,FALSE)</f>
        <v>#DIV/0!</v>
      </c>
      <c r="O40" s="271">
        <f>IF(L40&gt;0,L40*I40/R40,0)*VLOOKUP(B40,'2-Kosten per locatie'!$A$14:$C$17,3,FALSE)</f>
        <v>0</v>
      </c>
      <c r="P40" s="271">
        <f>IF(M40&gt;0,M40*I40/R40,0)*VLOOKUP(B40,'2-Kosten per locatie'!$A$14:$C$17,3,FALSE)</f>
        <v>0</v>
      </c>
      <c r="Q40" s="365">
        <f>IF(K40="nio",0,IF(K40&gt;0,VLOOKUP(G40,'3-Productie normen'!A:K,VLOOKUP(K40,'3-Productie normen'!$B$29:$C$35,2,FALSE),FALSE)))/VLOOKUP(B40,'2-Kosten per locatie'!$A$14:$C$17,3,FALSE)</f>
        <v>0</v>
      </c>
      <c r="R40" s="365">
        <f t="shared" si="1"/>
        <v>0</v>
      </c>
      <c r="S40" s="366" t="str">
        <f>VLOOKUP(G40,'3-Productie normen'!A:J,10,FALSE)</f>
        <v>V</v>
      </c>
      <c r="T40" s="366"/>
      <c r="V40" s="367">
        <f t="shared" si="2"/>
        <v>2548</v>
      </c>
    </row>
    <row r="41" spans="1:22" ht="14.1" customHeight="1">
      <c r="A41" s="76">
        <v>41</v>
      </c>
      <c r="B41" s="326" t="s">
        <v>231</v>
      </c>
      <c r="C41" s="326" t="s">
        <v>466</v>
      </c>
      <c r="D41" s="361" t="s">
        <v>380</v>
      </c>
      <c r="E41" s="362" t="s">
        <v>262</v>
      </c>
      <c r="F41" s="72" t="s">
        <v>407</v>
      </c>
      <c r="G41" s="72" t="s">
        <v>52</v>
      </c>
      <c r="H41" s="72" t="s">
        <v>452</v>
      </c>
      <c r="I41" s="363">
        <v>11</v>
      </c>
      <c r="J41" s="364">
        <f t="shared" si="0"/>
        <v>52</v>
      </c>
      <c r="K41" s="272">
        <v>52</v>
      </c>
      <c r="L41" s="272"/>
      <c r="M41" s="272"/>
      <c r="N41" s="271" t="e">
        <f>IF(K41="nio",0,IF(K41&gt;0,K41*I41/Q41,0))*VLOOKUP(B41,'2-Kosten per locatie'!$A$14:$C$17,3,FALSE)</f>
        <v>#DIV/0!</v>
      </c>
      <c r="O41" s="271">
        <f>IF(L41&gt;0,L41*I41/R41,0)*VLOOKUP(B41,'2-Kosten per locatie'!$A$14:$C$17,3,FALSE)</f>
        <v>0</v>
      </c>
      <c r="P41" s="271">
        <f>IF(M41&gt;0,M41*I41/R41,0)*VLOOKUP(B41,'2-Kosten per locatie'!$A$14:$C$17,3,FALSE)</f>
        <v>0</v>
      </c>
      <c r="Q41" s="365">
        <f>IF(K41="nio",0,IF(K41&gt;0,VLOOKUP(G41,'3-Productie normen'!A:K,VLOOKUP(K41,'3-Productie normen'!$B$29:$C$35,2,FALSE),FALSE)))/VLOOKUP(B41,'2-Kosten per locatie'!$A$14:$C$17,3,FALSE)</f>
        <v>0</v>
      </c>
      <c r="R41" s="365">
        <f t="shared" si="1"/>
        <v>0</v>
      </c>
      <c r="S41" s="366" t="str">
        <f>VLOOKUP(G41,'3-Productie normen'!A:J,10,FALSE)</f>
        <v>V</v>
      </c>
      <c r="T41" s="366"/>
      <c r="V41" s="367">
        <f t="shared" si="2"/>
        <v>572</v>
      </c>
    </row>
    <row r="42" spans="1:22" ht="14.1" customHeight="1">
      <c r="A42" s="76">
        <v>42</v>
      </c>
      <c r="B42" s="326" t="s">
        <v>231</v>
      </c>
      <c r="C42" s="326" t="s">
        <v>466</v>
      </c>
      <c r="D42" s="361" t="s">
        <v>380</v>
      </c>
      <c r="E42" s="362" t="s">
        <v>263</v>
      </c>
      <c r="F42" s="72" t="s">
        <v>408</v>
      </c>
      <c r="G42" s="72" t="s">
        <v>50</v>
      </c>
      <c r="H42" s="72" t="s">
        <v>523</v>
      </c>
      <c r="I42" s="363">
        <v>7</v>
      </c>
      <c r="J42" s="364">
        <f t="shared" ref="J42:J73" si="3">SUM(K42:M42)</f>
        <v>365</v>
      </c>
      <c r="K42" s="272">
        <v>255</v>
      </c>
      <c r="L42" s="272">
        <v>102</v>
      </c>
      <c r="M42" s="272">
        <v>8</v>
      </c>
      <c r="N42" s="271" t="e">
        <f>IF(K42="nio",0,IF(K42&gt;0,K42*I42/Q42,0))*VLOOKUP(B42,'2-Kosten per locatie'!$A$14:$C$17,3,FALSE)</f>
        <v>#DIV/0!</v>
      </c>
      <c r="O42" s="271" t="e">
        <f>IF(L42&gt;0,L42*I42/R42,0)*VLOOKUP(B42,'2-Kosten per locatie'!$A$14:$C$17,3,FALSE)</f>
        <v>#DIV/0!</v>
      </c>
      <c r="P42" s="271" t="e">
        <f>IF(M42&gt;0,M42*I42/R42,0)*VLOOKUP(B42,'2-Kosten per locatie'!$A$14:$C$17,3,FALSE)</f>
        <v>#DIV/0!</v>
      </c>
      <c r="Q42" s="365">
        <f>IF(K42="nio",0,IF(K42&gt;0,VLOOKUP(G42,'3-Productie normen'!A:K,VLOOKUP(K42,'3-Productie normen'!$B$29:$C$35,2,FALSE),FALSE)))/VLOOKUP(B42,'2-Kosten per locatie'!$A$14:$C$17,3,FALSE)</f>
        <v>0</v>
      </c>
      <c r="R42" s="365">
        <f t="shared" ref="R42:R73" si="4">IF((OR(L42&gt;0,M42&gt;0)),Q42*$R$8,0)</f>
        <v>0</v>
      </c>
      <c r="S42" s="366" t="str">
        <f>VLOOKUP(G42,'3-Productie normen'!A:J,10,FALSE)</f>
        <v>S</v>
      </c>
      <c r="T42" s="366"/>
      <c r="V42" s="367">
        <f t="shared" ref="V42:V73" si="5">J42*I42</f>
        <v>2555</v>
      </c>
    </row>
    <row r="43" spans="1:22" ht="14.1" customHeight="1">
      <c r="A43" s="76">
        <v>43</v>
      </c>
      <c r="B43" s="326" t="s">
        <v>231</v>
      </c>
      <c r="C43" s="326" t="s">
        <v>466</v>
      </c>
      <c r="D43" s="361" t="s">
        <v>380</v>
      </c>
      <c r="E43" s="362" t="s">
        <v>264</v>
      </c>
      <c r="F43" s="72" t="s">
        <v>409</v>
      </c>
      <c r="G43" s="72" t="s">
        <v>463</v>
      </c>
      <c r="H43" s="72" t="s">
        <v>452</v>
      </c>
      <c r="I43" s="363">
        <v>14</v>
      </c>
      <c r="J43" s="364">
        <f t="shared" si="3"/>
        <v>365</v>
      </c>
      <c r="K43" s="272">
        <v>255</v>
      </c>
      <c r="L43" s="272">
        <v>102</v>
      </c>
      <c r="M43" s="272">
        <v>8</v>
      </c>
      <c r="N43" s="271" t="e">
        <f>IF(K43="nio",0,IF(K43&gt;0,K43*I43/Q43,0))*VLOOKUP(B43,'2-Kosten per locatie'!$A$14:$C$17,3,FALSE)</f>
        <v>#DIV/0!</v>
      </c>
      <c r="O43" s="271" t="e">
        <f>IF(L43&gt;0,L43*I43/R43,0)*VLOOKUP(B43,'2-Kosten per locatie'!$A$14:$C$17,3,FALSE)</f>
        <v>#DIV/0!</v>
      </c>
      <c r="P43" s="271" t="e">
        <f>IF(M43&gt;0,M43*I43/R43,0)*VLOOKUP(B43,'2-Kosten per locatie'!$A$14:$C$17,3,FALSE)</f>
        <v>#DIV/0!</v>
      </c>
      <c r="Q43" s="365">
        <f>IF(K43="nio",0,IF(K43&gt;0,VLOOKUP(G43,'3-Productie normen'!A:K,VLOOKUP(K43,'3-Productie normen'!$B$29:$C$35,2,FALSE),FALSE)))/VLOOKUP(B43,'2-Kosten per locatie'!$A$14:$C$17,3,FALSE)</f>
        <v>0</v>
      </c>
      <c r="R43" s="365">
        <f t="shared" si="4"/>
        <v>0</v>
      </c>
      <c r="S43" s="366" t="str">
        <f>VLOOKUP(G43,'3-Productie normen'!A:J,10,FALSE)</f>
        <v>S</v>
      </c>
      <c r="T43" s="366" t="s">
        <v>461</v>
      </c>
      <c r="V43" s="367">
        <f t="shared" si="5"/>
        <v>5110</v>
      </c>
    </row>
    <row r="44" spans="1:22" ht="14.1" customHeight="1">
      <c r="A44" s="76">
        <v>44</v>
      </c>
      <c r="B44" s="326" t="s">
        <v>231</v>
      </c>
      <c r="C44" s="326" t="s">
        <v>466</v>
      </c>
      <c r="D44" s="361" t="s">
        <v>380</v>
      </c>
      <c r="E44" s="362" t="s">
        <v>265</v>
      </c>
      <c r="F44" s="72" t="s">
        <v>387</v>
      </c>
      <c r="G44" s="72" t="s">
        <v>52</v>
      </c>
      <c r="H44" s="72" t="s">
        <v>452</v>
      </c>
      <c r="I44" s="363">
        <v>51</v>
      </c>
      <c r="J44" s="364">
        <f t="shared" si="3"/>
        <v>52</v>
      </c>
      <c r="K44" s="272">
        <v>52</v>
      </c>
      <c r="L44" s="272"/>
      <c r="M44" s="272"/>
      <c r="N44" s="271" t="e">
        <f>IF(K44="nio",0,IF(K44&gt;0,K44*I44/Q44,0))*VLOOKUP(B44,'2-Kosten per locatie'!$A$14:$C$17,3,FALSE)</f>
        <v>#DIV/0!</v>
      </c>
      <c r="O44" s="271">
        <f>IF(L44&gt;0,L44*I44/R44,0)*VLOOKUP(B44,'2-Kosten per locatie'!$A$14:$C$17,3,FALSE)</f>
        <v>0</v>
      </c>
      <c r="P44" s="271">
        <f>IF(M44&gt;0,M44*I44/R44,0)*VLOOKUP(B44,'2-Kosten per locatie'!$A$14:$C$17,3,FALSE)</f>
        <v>0</v>
      </c>
      <c r="Q44" s="365">
        <f>IF(K44="nio",0,IF(K44&gt;0,VLOOKUP(G44,'3-Productie normen'!A:K,VLOOKUP(K44,'3-Productie normen'!$B$29:$C$35,2,FALSE),FALSE)))/VLOOKUP(B44,'2-Kosten per locatie'!$A$14:$C$17,3,FALSE)</f>
        <v>0</v>
      </c>
      <c r="R44" s="365">
        <f t="shared" si="4"/>
        <v>0</v>
      </c>
      <c r="S44" s="366" t="str">
        <f>VLOOKUP(G44,'3-Productie normen'!A:J,10,FALSE)</f>
        <v>V</v>
      </c>
      <c r="T44" s="366"/>
      <c r="V44" s="367">
        <f t="shared" si="5"/>
        <v>2652</v>
      </c>
    </row>
    <row r="45" spans="1:22" ht="14.1" customHeight="1">
      <c r="A45" s="76">
        <v>45</v>
      </c>
      <c r="B45" s="326" t="s">
        <v>231</v>
      </c>
      <c r="C45" s="326" t="s">
        <v>466</v>
      </c>
      <c r="D45" s="361" t="s">
        <v>380</v>
      </c>
      <c r="E45" s="362" t="s">
        <v>266</v>
      </c>
      <c r="F45" s="326" t="s">
        <v>410</v>
      </c>
      <c r="G45" s="326" t="s">
        <v>463</v>
      </c>
      <c r="H45" s="72" t="s">
        <v>452</v>
      </c>
      <c r="I45" s="363">
        <v>7</v>
      </c>
      <c r="J45" s="364">
        <f t="shared" si="3"/>
        <v>365</v>
      </c>
      <c r="K45" s="272">
        <v>255</v>
      </c>
      <c r="L45" s="272">
        <v>102</v>
      </c>
      <c r="M45" s="272">
        <v>8</v>
      </c>
      <c r="N45" s="271" t="e">
        <f>IF(K45="nio",0,IF(K45&gt;0,K45*I45/Q45,0))*VLOOKUP(B45,'2-Kosten per locatie'!$A$14:$C$17,3,FALSE)</f>
        <v>#DIV/0!</v>
      </c>
      <c r="O45" s="271" t="e">
        <f>IF(L45&gt;0,L45*I45/R45,0)*VLOOKUP(B45,'2-Kosten per locatie'!$A$14:$C$17,3,FALSE)</f>
        <v>#DIV/0!</v>
      </c>
      <c r="P45" s="271" t="e">
        <f>IF(M45&gt;0,M45*I45/R45,0)*VLOOKUP(B45,'2-Kosten per locatie'!$A$14:$C$17,3,FALSE)</f>
        <v>#DIV/0!</v>
      </c>
      <c r="Q45" s="365">
        <f>IF(K45="nio",0,IF(K45&gt;0,VLOOKUP(G45,'3-Productie normen'!A:K,VLOOKUP(K45,'3-Productie normen'!$B$29:$C$35,2,FALSE),FALSE)))/VLOOKUP(B45,'2-Kosten per locatie'!$A$14:$C$17,3,FALSE)</f>
        <v>0</v>
      </c>
      <c r="R45" s="365">
        <f t="shared" si="4"/>
        <v>0</v>
      </c>
      <c r="S45" s="366" t="str">
        <f>VLOOKUP(G45,'3-Productie normen'!A:J,10,FALSE)</f>
        <v>S</v>
      </c>
      <c r="T45" s="366" t="s">
        <v>461</v>
      </c>
      <c r="V45" s="367">
        <f t="shared" si="5"/>
        <v>2555</v>
      </c>
    </row>
    <row r="46" spans="1:22" ht="14.1" customHeight="1">
      <c r="A46" s="76">
        <v>46</v>
      </c>
      <c r="B46" s="326" t="s">
        <v>231</v>
      </c>
      <c r="C46" s="326" t="s">
        <v>466</v>
      </c>
      <c r="D46" s="361" t="s">
        <v>380</v>
      </c>
      <c r="E46" s="362" t="s">
        <v>267</v>
      </c>
      <c r="F46" s="326" t="s">
        <v>387</v>
      </c>
      <c r="G46" s="326" t="s">
        <v>52</v>
      </c>
      <c r="H46" s="72" t="s">
        <v>452</v>
      </c>
      <c r="I46" s="363">
        <v>18</v>
      </c>
      <c r="J46" s="364">
        <f t="shared" si="3"/>
        <v>365</v>
      </c>
      <c r="K46" s="272">
        <v>255</v>
      </c>
      <c r="L46" s="272">
        <v>102</v>
      </c>
      <c r="M46" s="272">
        <v>8</v>
      </c>
      <c r="N46" s="271" t="e">
        <f>IF(K46="nio",0,IF(K46&gt;0,K46*I46/Q46,0))*VLOOKUP(B46,'2-Kosten per locatie'!$A$14:$C$17,3,FALSE)</f>
        <v>#DIV/0!</v>
      </c>
      <c r="O46" s="271" t="e">
        <f>IF(L46&gt;0,L46*I46/R46,0)*VLOOKUP(B46,'2-Kosten per locatie'!$A$14:$C$17,3,FALSE)</f>
        <v>#DIV/0!</v>
      </c>
      <c r="P46" s="271" t="e">
        <f>IF(M46&gt;0,M46*I46/R46,0)*VLOOKUP(B46,'2-Kosten per locatie'!$A$14:$C$17,3,FALSE)</f>
        <v>#DIV/0!</v>
      </c>
      <c r="Q46" s="365">
        <f>IF(K46="nio",0,IF(K46&gt;0,VLOOKUP(G46,'3-Productie normen'!A:K,VLOOKUP(K46,'3-Productie normen'!$B$29:$C$35,2,FALSE),FALSE)))/VLOOKUP(B46,'2-Kosten per locatie'!$A$14:$C$17,3,FALSE)</f>
        <v>0</v>
      </c>
      <c r="R46" s="365">
        <f t="shared" si="4"/>
        <v>0</v>
      </c>
      <c r="S46" s="366" t="str">
        <f>VLOOKUP(G46,'3-Productie normen'!A:J,10,FALSE)</f>
        <v>V</v>
      </c>
      <c r="T46" s="366"/>
      <c r="V46" s="367">
        <f t="shared" si="5"/>
        <v>6570</v>
      </c>
    </row>
    <row r="47" spans="1:22" ht="14.1" customHeight="1">
      <c r="A47" s="76">
        <v>47</v>
      </c>
      <c r="B47" s="326" t="s">
        <v>231</v>
      </c>
      <c r="C47" s="326" t="s">
        <v>466</v>
      </c>
      <c r="D47" s="361" t="s">
        <v>380</v>
      </c>
      <c r="E47" s="362" t="s">
        <v>268</v>
      </c>
      <c r="F47" s="326" t="s">
        <v>411</v>
      </c>
      <c r="G47" s="326" t="s">
        <v>48</v>
      </c>
      <c r="H47" s="72" t="s">
        <v>452</v>
      </c>
      <c r="I47" s="363">
        <v>22</v>
      </c>
      <c r="J47" s="364">
        <f t="shared" si="3"/>
        <v>104</v>
      </c>
      <c r="K47" s="272">
        <v>104</v>
      </c>
      <c r="L47" s="272"/>
      <c r="M47" s="272"/>
      <c r="N47" s="271" t="e">
        <f>IF(K47="nio",0,IF(K47&gt;0,K47*I47/Q47,0))*VLOOKUP(B47,'2-Kosten per locatie'!$A$14:$C$17,3,FALSE)</f>
        <v>#DIV/0!</v>
      </c>
      <c r="O47" s="271">
        <f>IF(L47&gt;0,L47*I47/R47,0)*VLOOKUP(B47,'2-Kosten per locatie'!$A$14:$C$17,3,FALSE)</f>
        <v>0</v>
      </c>
      <c r="P47" s="271">
        <f>IF(M47&gt;0,M47*I47/R47,0)*VLOOKUP(B47,'2-Kosten per locatie'!$A$14:$C$17,3,FALSE)</f>
        <v>0</v>
      </c>
      <c r="Q47" s="365">
        <f>IF(K47="nio",0,IF(K47&gt;0,VLOOKUP(G47,'3-Productie normen'!A:K,VLOOKUP(K47,'3-Productie normen'!$B$29:$C$35,2,FALSE),FALSE)))/VLOOKUP(B47,'2-Kosten per locatie'!$A$14:$C$17,3,FALSE)</f>
        <v>0</v>
      </c>
      <c r="R47" s="365">
        <f t="shared" si="4"/>
        <v>0</v>
      </c>
      <c r="S47" s="366" t="str">
        <f>VLOOKUP(G47,'3-Productie normen'!A:J,10,FALSE)</f>
        <v>B</v>
      </c>
      <c r="T47" s="366"/>
      <c r="V47" s="367">
        <f t="shared" si="5"/>
        <v>2288</v>
      </c>
    </row>
    <row r="48" spans="1:22" ht="14.1" customHeight="1">
      <c r="A48" s="76">
        <v>48</v>
      </c>
      <c r="B48" s="326" t="s">
        <v>231</v>
      </c>
      <c r="C48" s="326" t="s">
        <v>466</v>
      </c>
      <c r="D48" s="361" t="s">
        <v>380</v>
      </c>
      <c r="E48" s="362" t="s">
        <v>269</v>
      </c>
      <c r="F48" s="72" t="s">
        <v>398</v>
      </c>
      <c r="G48" s="72" t="s">
        <v>55</v>
      </c>
      <c r="H48" s="72" t="s">
        <v>452</v>
      </c>
      <c r="I48" s="363">
        <v>12</v>
      </c>
      <c r="J48" s="364">
        <f t="shared" si="3"/>
        <v>365</v>
      </c>
      <c r="K48" s="272">
        <v>255</v>
      </c>
      <c r="L48" s="272">
        <v>102</v>
      </c>
      <c r="M48" s="272">
        <v>8</v>
      </c>
      <c r="N48" s="271" t="e">
        <f>IF(K48="nio",0,IF(K48&gt;0,K48*I48/Q48,0))*VLOOKUP(B48,'2-Kosten per locatie'!$A$14:$C$17,3,FALSE)</f>
        <v>#DIV/0!</v>
      </c>
      <c r="O48" s="271" t="e">
        <f>IF(L48&gt;0,L48*I48/R48,0)*VLOOKUP(B48,'2-Kosten per locatie'!$A$14:$C$17,3,FALSE)</f>
        <v>#DIV/0!</v>
      </c>
      <c r="P48" s="271" t="e">
        <f>IF(M48&gt;0,M48*I48/R48,0)*VLOOKUP(B48,'2-Kosten per locatie'!$A$14:$C$17,3,FALSE)</f>
        <v>#DIV/0!</v>
      </c>
      <c r="Q48" s="365">
        <f>IF(K48="nio",0,IF(K48&gt;0,VLOOKUP(G48,'3-Productie normen'!A:K,VLOOKUP(K48,'3-Productie normen'!$B$29:$C$35,2,FALSE),FALSE)))/VLOOKUP(B48,'2-Kosten per locatie'!$A$14:$C$17,3,FALSE)</f>
        <v>0</v>
      </c>
      <c r="R48" s="365">
        <f t="shared" si="4"/>
        <v>0</v>
      </c>
      <c r="S48" s="366" t="str">
        <f>VLOOKUP(G48,'3-Productie normen'!A:J,10,FALSE)</f>
        <v>V</v>
      </c>
      <c r="T48" s="366"/>
      <c r="V48" s="367">
        <f t="shared" si="5"/>
        <v>4380</v>
      </c>
    </row>
    <row r="49" spans="1:22" ht="14.1" customHeight="1">
      <c r="A49" s="76">
        <v>49</v>
      </c>
      <c r="B49" s="326" t="s">
        <v>231</v>
      </c>
      <c r="C49" s="326" t="s">
        <v>466</v>
      </c>
      <c r="D49" s="361" t="s">
        <v>380</v>
      </c>
      <c r="E49" s="362" t="s">
        <v>270</v>
      </c>
      <c r="F49" s="72" t="s">
        <v>412</v>
      </c>
      <c r="G49" s="72" t="s">
        <v>463</v>
      </c>
      <c r="H49" s="72" t="s">
        <v>452</v>
      </c>
      <c r="I49" s="363">
        <v>7</v>
      </c>
      <c r="J49" s="364">
        <f t="shared" si="3"/>
        <v>365</v>
      </c>
      <c r="K49" s="272">
        <v>255</v>
      </c>
      <c r="L49" s="272">
        <v>102</v>
      </c>
      <c r="M49" s="272">
        <v>8</v>
      </c>
      <c r="N49" s="271" t="e">
        <f>IF(K49="nio",0,IF(K49&gt;0,K49*I49/Q49,0))*VLOOKUP(B49,'2-Kosten per locatie'!$A$14:$C$17,3,FALSE)</f>
        <v>#DIV/0!</v>
      </c>
      <c r="O49" s="271" t="e">
        <f>IF(L49&gt;0,L49*I49/R49,0)*VLOOKUP(B49,'2-Kosten per locatie'!$A$14:$C$17,3,FALSE)</f>
        <v>#DIV/0!</v>
      </c>
      <c r="P49" s="271" t="e">
        <f>IF(M49&gt;0,M49*I49/R49,0)*VLOOKUP(B49,'2-Kosten per locatie'!$A$14:$C$17,3,FALSE)</f>
        <v>#DIV/0!</v>
      </c>
      <c r="Q49" s="365">
        <f>IF(K49="nio",0,IF(K49&gt;0,VLOOKUP(G49,'3-Productie normen'!A:K,VLOOKUP(K49,'3-Productie normen'!$B$29:$C$35,2,FALSE),FALSE)))/VLOOKUP(B49,'2-Kosten per locatie'!$A$14:$C$17,3,FALSE)</f>
        <v>0</v>
      </c>
      <c r="R49" s="365">
        <f t="shared" si="4"/>
        <v>0</v>
      </c>
      <c r="S49" s="366" t="str">
        <f>VLOOKUP(G49,'3-Productie normen'!A:J,10,FALSE)</f>
        <v>S</v>
      </c>
      <c r="T49" s="366" t="s">
        <v>461</v>
      </c>
      <c r="V49" s="367">
        <f t="shared" si="5"/>
        <v>2555</v>
      </c>
    </row>
    <row r="50" spans="1:22" ht="14.1" customHeight="1">
      <c r="A50" s="76">
        <v>50</v>
      </c>
      <c r="B50" s="326" t="s">
        <v>231</v>
      </c>
      <c r="C50" s="326" t="s">
        <v>466</v>
      </c>
      <c r="D50" s="361" t="s">
        <v>380</v>
      </c>
      <c r="E50" s="362" t="s">
        <v>271</v>
      </c>
      <c r="F50" s="72" t="s">
        <v>387</v>
      </c>
      <c r="G50" s="72" t="s">
        <v>52</v>
      </c>
      <c r="H50" s="72" t="s">
        <v>452</v>
      </c>
      <c r="I50" s="363">
        <v>29</v>
      </c>
      <c r="J50" s="364">
        <f t="shared" si="3"/>
        <v>365</v>
      </c>
      <c r="K50" s="272">
        <v>255</v>
      </c>
      <c r="L50" s="272">
        <v>102</v>
      </c>
      <c r="M50" s="272">
        <v>8</v>
      </c>
      <c r="N50" s="271" t="e">
        <f>IF(K50="nio",0,IF(K50&gt;0,K50*I50/Q50,0))*VLOOKUP(B50,'2-Kosten per locatie'!$A$14:$C$17,3,FALSE)</f>
        <v>#DIV/0!</v>
      </c>
      <c r="O50" s="271" t="e">
        <f>IF(L50&gt;0,L50*I50/R50,0)*VLOOKUP(B50,'2-Kosten per locatie'!$A$14:$C$17,3,FALSE)</f>
        <v>#DIV/0!</v>
      </c>
      <c r="P50" s="271" t="e">
        <f>IF(M50&gt;0,M50*I50/R50,0)*VLOOKUP(B50,'2-Kosten per locatie'!$A$14:$C$17,3,FALSE)</f>
        <v>#DIV/0!</v>
      </c>
      <c r="Q50" s="365">
        <f>IF(K50="nio",0,IF(K50&gt;0,VLOOKUP(G50,'3-Productie normen'!A:K,VLOOKUP(K50,'3-Productie normen'!$B$29:$C$35,2,FALSE),FALSE)))/VLOOKUP(B50,'2-Kosten per locatie'!$A$14:$C$17,3,FALSE)</f>
        <v>0</v>
      </c>
      <c r="R50" s="365">
        <f t="shared" si="4"/>
        <v>0</v>
      </c>
      <c r="S50" s="366" t="str">
        <f>VLOOKUP(G50,'3-Productie normen'!A:J,10,FALSE)</f>
        <v>V</v>
      </c>
      <c r="T50" s="366"/>
      <c r="V50" s="367">
        <f t="shared" si="5"/>
        <v>10585</v>
      </c>
    </row>
    <row r="51" spans="1:22" ht="14.1" customHeight="1">
      <c r="A51" s="76">
        <v>51</v>
      </c>
      <c r="B51" s="326" t="s">
        <v>231</v>
      </c>
      <c r="C51" s="326" t="s">
        <v>466</v>
      </c>
      <c r="D51" s="361" t="s">
        <v>380</v>
      </c>
      <c r="E51" s="362" t="s">
        <v>272</v>
      </c>
      <c r="F51" s="72" t="s">
        <v>387</v>
      </c>
      <c r="G51" s="72" t="s">
        <v>52</v>
      </c>
      <c r="H51" s="72" t="s">
        <v>452</v>
      </c>
      <c r="I51" s="363">
        <v>5</v>
      </c>
      <c r="J51" s="364">
        <f t="shared" si="3"/>
        <v>52</v>
      </c>
      <c r="K51" s="272">
        <v>52</v>
      </c>
      <c r="L51" s="272"/>
      <c r="M51" s="272"/>
      <c r="N51" s="271" t="e">
        <f>IF(K51="nio",0,IF(K51&gt;0,K51*I51/Q51,0))*VLOOKUP(B51,'2-Kosten per locatie'!$A$14:$C$17,3,FALSE)</f>
        <v>#DIV/0!</v>
      </c>
      <c r="O51" s="271">
        <f>IF(L51&gt;0,L51*I51/R51,0)*VLOOKUP(B51,'2-Kosten per locatie'!$A$14:$C$17,3,FALSE)</f>
        <v>0</v>
      </c>
      <c r="P51" s="271">
        <f>IF(M51&gt;0,M51*I51/R51,0)*VLOOKUP(B51,'2-Kosten per locatie'!$A$14:$C$17,3,FALSE)</f>
        <v>0</v>
      </c>
      <c r="Q51" s="365">
        <f>IF(K51="nio",0,IF(K51&gt;0,VLOOKUP(G51,'3-Productie normen'!A:K,VLOOKUP(K51,'3-Productie normen'!$B$29:$C$35,2,FALSE),FALSE)))/VLOOKUP(B51,'2-Kosten per locatie'!$A$14:$C$17,3,FALSE)</f>
        <v>0</v>
      </c>
      <c r="R51" s="365">
        <f t="shared" si="4"/>
        <v>0</v>
      </c>
      <c r="S51" s="366" t="str">
        <f>VLOOKUP(G51,'3-Productie normen'!A:J,10,FALSE)</f>
        <v>V</v>
      </c>
      <c r="T51" s="366"/>
      <c r="V51" s="367">
        <f t="shared" si="5"/>
        <v>260</v>
      </c>
    </row>
    <row r="52" spans="1:22" ht="14.1" customHeight="1">
      <c r="A52" s="76">
        <v>52</v>
      </c>
      <c r="B52" s="326" t="s">
        <v>231</v>
      </c>
      <c r="C52" s="326" t="s">
        <v>466</v>
      </c>
      <c r="D52" s="361" t="s">
        <v>380</v>
      </c>
      <c r="E52" s="362" t="s">
        <v>273</v>
      </c>
      <c r="F52" s="369" t="s">
        <v>413</v>
      </c>
      <c r="G52" s="369" t="s">
        <v>464</v>
      </c>
      <c r="H52" s="72" t="s">
        <v>452</v>
      </c>
      <c r="I52" s="363">
        <v>7</v>
      </c>
      <c r="J52" s="364">
        <f t="shared" si="3"/>
        <v>52</v>
      </c>
      <c r="K52" s="272">
        <v>52</v>
      </c>
      <c r="L52" s="272"/>
      <c r="M52" s="272"/>
      <c r="N52" s="271" t="e">
        <f>IF(K52="nio",0,IF(K52&gt;0,K52*I52/Q52,0))*VLOOKUP(B52,'2-Kosten per locatie'!$A$14:$C$17,3,FALSE)</f>
        <v>#DIV/0!</v>
      </c>
      <c r="O52" s="271">
        <f>IF(L52&gt;0,L52*I52/R52,0)*VLOOKUP(B52,'2-Kosten per locatie'!$A$14:$C$17,3,FALSE)</f>
        <v>0</v>
      </c>
      <c r="P52" s="271">
        <f>IF(M52&gt;0,M52*I52/R52,0)*VLOOKUP(B52,'2-Kosten per locatie'!$A$14:$C$17,3,FALSE)</f>
        <v>0</v>
      </c>
      <c r="Q52" s="365">
        <f>IF(K52="nio",0,IF(K52&gt;0,VLOOKUP(G52,'3-Productie normen'!A:K,VLOOKUP(K52,'3-Productie normen'!$B$29:$C$35,2,FALSE),FALSE)))/VLOOKUP(B52,'2-Kosten per locatie'!$A$14:$C$17,3,FALSE)</f>
        <v>0</v>
      </c>
      <c r="R52" s="365">
        <f t="shared" si="4"/>
        <v>0</v>
      </c>
      <c r="S52" s="366" t="str">
        <f>VLOOKUP(G52,'3-Productie normen'!A:J,10,FALSE)</f>
        <v>V</v>
      </c>
      <c r="T52" s="366"/>
      <c r="V52" s="367">
        <f t="shared" si="5"/>
        <v>364</v>
      </c>
    </row>
    <row r="53" spans="1:22" ht="14.1" customHeight="1">
      <c r="A53" s="76">
        <v>53</v>
      </c>
      <c r="B53" s="326" t="s">
        <v>231</v>
      </c>
      <c r="C53" s="326" t="s">
        <v>466</v>
      </c>
      <c r="D53" s="361" t="s">
        <v>380</v>
      </c>
      <c r="E53" s="362" t="s">
        <v>274</v>
      </c>
      <c r="F53" s="72" t="s">
        <v>406</v>
      </c>
      <c r="G53" s="72" t="s">
        <v>463</v>
      </c>
      <c r="H53" s="368" t="s">
        <v>452</v>
      </c>
      <c r="I53" s="363">
        <v>14</v>
      </c>
      <c r="J53" s="364">
        <f t="shared" si="3"/>
        <v>365</v>
      </c>
      <c r="K53" s="272">
        <v>255</v>
      </c>
      <c r="L53" s="272">
        <v>102</v>
      </c>
      <c r="M53" s="272">
        <v>8</v>
      </c>
      <c r="N53" s="271" t="e">
        <f>IF(K53="nio",0,IF(K53&gt;0,K53*I53/Q53,0))*VLOOKUP(B53,'2-Kosten per locatie'!$A$14:$C$17,3,FALSE)</f>
        <v>#DIV/0!</v>
      </c>
      <c r="O53" s="271" t="e">
        <f>IF(L53&gt;0,L53*I53/R53,0)*VLOOKUP(B53,'2-Kosten per locatie'!$A$14:$C$17,3,FALSE)</f>
        <v>#DIV/0!</v>
      </c>
      <c r="P53" s="271" t="e">
        <f>IF(M53&gt;0,M53*I53/R53,0)*VLOOKUP(B53,'2-Kosten per locatie'!$A$14:$C$17,3,FALSE)</f>
        <v>#DIV/0!</v>
      </c>
      <c r="Q53" s="365">
        <f>IF(K53="nio",0,IF(K53&gt;0,VLOOKUP(G53,'3-Productie normen'!A:K,VLOOKUP(K53,'3-Productie normen'!$B$29:$C$35,2,FALSE),FALSE)))/VLOOKUP(B53,'2-Kosten per locatie'!$A$14:$C$17,3,FALSE)</f>
        <v>0</v>
      </c>
      <c r="R53" s="365">
        <f t="shared" si="4"/>
        <v>0</v>
      </c>
      <c r="S53" s="366" t="str">
        <f>VLOOKUP(G53,'3-Productie normen'!A:J,10,FALSE)</f>
        <v>S</v>
      </c>
      <c r="T53" s="366" t="s">
        <v>461</v>
      </c>
      <c r="V53" s="367">
        <f t="shared" si="5"/>
        <v>5110</v>
      </c>
    </row>
    <row r="54" spans="1:22" ht="14.1" customHeight="1">
      <c r="A54" s="76">
        <v>54</v>
      </c>
      <c r="B54" s="326" t="s">
        <v>231</v>
      </c>
      <c r="C54" s="326" t="s">
        <v>466</v>
      </c>
      <c r="D54" s="87" t="s">
        <v>380</v>
      </c>
      <c r="E54" s="269" t="s">
        <v>275</v>
      </c>
      <c r="F54" s="86" t="s">
        <v>406</v>
      </c>
      <c r="G54" s="86" t="s">
        <v>463</v>
      </c>
      <c r="H54" s="72" t="s">
        <v>452</v>
      </c>
      <c r="I54" s="363">
        <v>14</v>
      </c>
      <c r="J54" s="364">
        <f t="shared" si="3"/>
        <v>365</v>
      </c>
      <c r="K54" s="272">
        <v>255</v>
      </c>
      <c r="L54" s="272">
        <v>102</v>
      </c>
      <c r="M54" s="272">
        <v>8</v>
      </c>
      <c r="N54" s="271" t="e">
        <f>IF(K54="nio",0,IF(K54&gt;0,K54*I54/Q54,0))*VLOOKUP(B54,'2-Kosten per locatie'!$A$14:$C$17,3,FALSE)</f>
        <v>#DIV/0!</v>
      </c>
      <c r="O54" s="271" t="e">
        <f>IF(L54&gt;0,L54*I54/R54,0)*VLOOKUP(B54,'2-Kosten per locatie'!$A$14:$C$17,3,FALSE)</f>
        <v>#DIV/0!</v>
      </c>
      <c r="P54" s="271" t="e">
        <f>IF(M54&gt;0,M54*I54/R54,0)*VLOOKUP(B54,'2-Kosten per locatie'!$A$14:$C$17,3,FALSE)</f>
        <v>#DIV/0!</v>
      </c>
      <c r="Q54" s="365">
        <f>IF(K54="nio",0,IF(K54&gt;0,VLOOKUP(G54,'3-Productie normen'!A:K,VLOOKUP(K54,'3-Productie normen'!$B$29:$C$35,2,FALSE),FALSE)))/VLOOKUP(B54,'2-Kosten per locatie'!$A$14:$C$17,3,FALSE)</f>
        <v>0</v>
      </c>
      <c r="R54" s="365">
        <f t="shared" si="4"/>
        <v>0</v>
      </c>
      <c r="S54" s="366" t="str">
        <f>VLOOKUP(G54,'3-Productie normen'!A:J,10,FALSE)</f>
        <v>S</v>
      </c>
      <c r="T54" s="366" t="s">
        <v>461</v>
      </c>
      <c r="V54" s="367">
        <f t="shared" si="5"/>
        <v>5110</v>
      </c>
    </row>
    <row r="55" spans="1:22" ht="14.1" customHeight="1">
      <c r="A55" s="76">
        <v>55</v>
      </c>
      <c r="B55" s="326" t="s">
        <v>231</v>
      </c>
      <c r="C55" s="326" t="s">
        <v>466</v>
      </c>
      <c r="D55" s="361" t="s">
        <v>380</v>
      </c>
      <c r="E55" s="362" t="s">
        <v>276</v>
      </c>
      <c r="F55" s="72" t="s">
        <v>414</v>
      </c>
      <c r="G55" s="72" t="s">
        <v>462</v>
      </c>
      <c r="H55" s="72" t="s">
        <v>523</v>
      </c>
      <c r="I55" s="363">
        <v>10</v>
      </c>
      <c r="J55" s="364">
        <f t="shared" si="3"/>
        <v>365</v>
      </c>
      <c r="K55" s="272">
        <v>255</v>
      </c>
      <c r="L55" s="272">
        <v>102</v>
      </c>
      <c r="M55" s="272">
        <v>8</v>
      </c>
      <c r="N55" s="271" t="e">
        <f>IF(K55="nio",0,IF(K55&gt;0,K55*I55/Q55,0))*VLOOKUP(B55,'2-Kosten per locatie'!$A$14:$C$17,3,FALSE)</f>
        <v>#DIV/0!</v>
      </c>
      <c r="O55" s="271" t="e">
        <f>IF(L55&gt;0,L55*I55/R55,0)*VLOOKUP(B55,'2-Kosten per locatie'!$A$14:$C$17,3,FALSE)</f>
        <v>#DIV/0!</v>
      </c>
      <c r="P55" s="271" t="e">
        <f>IF(M55&gt;0,M55*I55/R55,0)*VLOOKUP(B55,'2-Kosten per locatie'!$A$14:$C$17,3,FALSE)</f>
        <v>#DIV/0!</v>
      </c>
      <c r="Q55" s="365">
        <f>IF(K55="nio",0,IF(K55&gt;0,VLOOKUP(G55,'3-Productie normen'!A:K,VLOOKUP(K55,'3-Productie normen'!$B$29:$C$35,2,FALSE),FALSE)))/VLOOKUP(B55,'2-Kosten per locatie'!$A$14:$C$17,3,FALSE)</f>
        <v>0</v>
      </c>
      <c r="R55" s="365">
        <f t="shared" si="4"/>
        <v>0</v>
      </c>
      <c r="S55" s="366" t="str">
        <f>VLOOKUP(G55,'3-Productie normen'!A:J,10,FALSE)</f>
        <v>S</v>
      </c>
      <c r="T55" s="366"/>
      <c r="V55" s="367">
        <f t="shared" si="5"/>
        <v>3650</v>
      </c>
    </row>
    <row r="56" spans="1:22" ht="14.1" customHeight="1">
      <c r="A56" s="76">
        <v>56</v>
      </c>
      <c r="B56" s="326" t="s">
        <v>231</v>
      </c>
      <c r="C56" s="326" t="s">
        <v>466</v>
      </c>
      <c r="D56" s="361" t="s">
        <v>380</v>
      </c>
      <c r="E56" s="362" t="s">
        <v>277</v>
      </c>
      <c r="F56" s="72" t="s">
        <v>415</v>
      </c>
      <c r="G56" s="72" t="s">
        <v>462</v>
      </c>
      <c r="H56" s="72" t="s">
        <v>523</v>
      </c>
      <c r="I56" s="363">
        <v>10</v>
      </c>
      <c r="J56" s="364">
        <f t="shared" si="3"/>
        <v>365</v>
      </c>
      <c r="K56" s="272">
        <v>255</v>
      </c>
      <c r="L56" s="272">
        <v>102</v>
      </c>
      <c r="M56" s="272">
        <v>8</v>
      </c>
      <c r="N56" s="271" t="e">
        <f>IF(K56="nio",0,IF(K56&gt;0,K56*I56/Q56,0))*VLOOKUP(B56,'2-Kosten per locatie'!$A$14:$C$17,3,FALSE)</f>
        <v>#DIV/0!</v>
      </c>
      <c r="O56" s="271" t="e">
        <f>IF(L56&gt;0,L56*I56/R56,0)*VLOOKUP(B56,'2-Kosten per locatie'!$A$14:$C$17,3,FALSE)</f>
        <v>#DIV/0!</v>
      </c>
      <c r="P56" s="271" t="e">
        <f>IF(M56&gt;0,M56*I56/R56,0)*VLOOKUP(B56,'2-Kosten per locatie'!$A$14:$C$17,3,FALSE)</f>
        <v>#DIV/0!</v>
      </c>
      <c r="Q56" s="365">
        <f>IF(K56="nio",0,IF(K56&gt;0,VLOOKUP(G56,'3-Productie normen'!A:K,VLOOKUP(K56,'3-Productie normen'!$B$29:$C$35,2,FALSE),FALSE)))/VLOOKUP(B56,'2-Kosten per locatie'!$A$14:$C$17,3,FALSE)</f>
        <v>0</v>
      </c>
      <c r="R56" s="365">
        <f t="shared" si="4"/>
        <v>0</v>
      </c>
      <c r="S56" s="366" t="str">
        <f>VLOOKUP(G56,'3-Productie normen'!A:J,10,FALSE)</f>
        <v>S</v>
      </c>
      <c r="T56" s="366"/>
      <c r="V56" s="367">
        <f t="shared" si="5"/>
        <v>3650</v>
      </c>
    </row>
    <row r="57" spans="1:22" ht="14.1" customHeight="1">
      <c r="A57" s="76">
        <v>57</v>
      </c>
      <c r="B57" s="326" t="s">
        <v>231</v>
      </c>
      <c r="C57" s="326" t="s">
        <v>466</v>
      </c>
      <c r="D57" s="361" t="s">
        <v>380</v>
      </c>
      <c r="E57" s="362" t="s">
        <v>278</v>
      </c>
      <c r="F57" s="72" t="s">
        <v>399</v>
      </c>
      <c r="G57" s="72" t="s">
        <v>50</v>
      </c>
      <c r="H57" s="72" t="s">
        <v>523</v>
      </c>
      <c r="I57" s="363">
        <v>11</v>
      </c>
      <c r="J57" s="364">
        <f t="shared" si="3"/>
        <v>365</v>
      </c>
      <c r="K57" s="272">
        <v>255</v>
      </c>
      <c r="L57" s="272">
        <v>102</v>
      </c>
      <c r="M57" s="272">
        <v>8</v>
      </c>
      <c r="N57" s="271" t="e">
        <f>IF(K57="nio",0,IF(K57&gt;0,K57*I57/Q57,0))*VLOOKUP(B57,'2-Kosten per locatie'!$A$14:$C$17,3,FALSE)</f>
        <v>#DIV/0!</v>
      </c>
      <c r="O57" s="271" t="e">
        <f>IF(L57&gt;0,L57*I57/R57,0)*VLOOKUP(B57,'2-Kosten per locatie'!$A$14:$C$17,3,FALSE)</f>
        <v>#DIV/0!</v>
      </c>
      <c r="P57" s="271" t="e">
        <f>IF(M57&gt;0,M57*I57/R57,0)*VLOOKUP(B57,'2-Kosten per locatie'!$A$14:$C$17,3,FALSE)</f>
        <v>#DIV/0!</v>
      </c>
      <c r="Q57" s="365">
        <f>IF(K57="nio",0,IF(K57&gt;0,VLOOKUP(G57,'3-Productie normen'!A:K,VLOOKUP(K57,'3-Productie normen'!$B$29:$C$35,2,FALSE),FALSE)))/VLOOKUP(B57,'2-Kosten per locatie'!$A$14:$C$17,3,FALSE)</f>
        <v>0</v>
      </c>
      <c r="R57" s="365">
        <f t="shared" si="4"/>
        <v>0</v>
      </c>
      <c r="S57" s="366" t="str">
        <f>VLOOKUP(G57,'3-Productie normen'!A:J,10,FALSE)</f>
        <v>S</v>
      </c>
      <c r="T57" s="366"/>
      <c r="V57" s="367">
        <f t="shared" si="5"/>
        <v>4015</v>
      </c>
    </row>
    <row r="58" spans="1:22" ht="14.1" customHeight="1">
      <c r="A58" s="76">
        <v>58</v>
      </c>
      <c r="B58" s="326" t="s">
        <v>231</v>
      </c>
      <c r="C58" s="326" t="s">
        <v>466</v>
      </c>
      <c r="D58" s="361" t="s">
        <v>380</v>
      </c>
      <c r="E58" s="362" t="s">
        <v>279</v>
      </c>
      <c r="F58" s="72" t="s">
        <v>400</v>
      </c>
      <c r="G58" s="72" t="s">
        <v>50</v>
      </c>
      <c r="H58" s="72" t="s">
        <v>523</v>
      </c>
      <c r="I58" s="363">
        <v>11</v>
      </c>
      <c r="J58" s="364">
        <f t="shared" si="3"/>
        <v>365</v>
      </c>
      <c r="K58" s="272">
        <v>255</v>
      </c>
      <c r="L58" s="272">
        <v>102</v>
      </c>
      <c r="M58" s="272">
        <v>8</v>
      </c>
      <c r="N58" s="271" t="e">
        <f>IF(K58="nio",0,IF(K58&gt;0,K58*I58/Q58,0))*VLOOKUP(B58,'2-Kosten per locatie'!$A$14:$C$17,3,FALSE)</f>
        <v>#DIV/0!</v>
      </c>
      <c r="O58" s="271" t="e">
        <f>IF(L58&gt;0,L58*I58/R58,0)*VLOOKUP(B58,'2-Kosten per locatie'!$A$14:$C$17,3,FALSE)</f>
        <v>#DIV/0!</v>
      </c>
      <c r="P58" s="271" t="e">
        <f>IF(M58&gt;0,M58*I58/R58,0)*VLOOKUP(B58,'2-Kosten per locatie'!$A$14:$C$17,3,FALSE)</f>
        <v>#DIV/0!</v>
      </c>
      <c r="Q58" s="365">
        <f>IF(K58="nio",0,IF(K58&gt;0,VLOOKUP(G58,'3-Productie normen'!A:K,VLOOKUP(K58,'3-Productie normen'!$B$29:$C$35,2,FALSE),FALSE)))/VLOOKUP(B58,'2-Kosten per locatie'!$A$14:$C$17,3,FALSE)</f>
        <v>0</v>
      </c>
      <c r="R58" s="365">
        <f t="shared" si="4"/>
        <v>0</v>
      </c>
      <c r="S58" s="366" t="str">
        <f>VLOOKUP(G58,'3-Productie normen'!A:J,10,FALSE)</f>
        <v>S</v>
      </c>
      <c r="T58" s="366"/>
      <c r="V58" s="367">
        <f t="shared" si="5"/>
        <v>4015</v>
      </c>
    </row>
    <row r="59" spans="1:22" ht="14.1" customHeight="1">
      <c r="A59" s="76">
        <v>59</v>
      </c>
      <c r="B59" s="326" t="s">
        <v>231</v>
      </c>
      <c r="C59" s="326" t="s">
        <v>466</v>
      </c>
      <c r="D59" s="361" t="s">
        <v>380</v>
      </c>
      <c r="E59" s="362" t="s">
        <v>280</v>
      </c>
      <c r="F59" s="72" t="s">
        <v>406</v>
      </c>
      <c r="G59" s="72" t="s">
        <v>463</v>
      </c>
      <c r="H59" s="72" t="s">
        <v>452</v>
      </c>
      <c r="I59" s="363">
        <v>14</v>
      </c>
      <c r="J59" s="364">
        <f t="shared" si="3"/>
        <v>365</v>
      </c>
      <c r="K59" s="272">
        <v>255</v>
      </c>
      <c r="L59" s="272">
        <v>102</v>
      </c>
      <c r="M59" s="272">
        <v>8</v>
      </c>
      <c r="N59" s="271" t="e">
        <f>IF(K59="nio",0,IF(K59&gt;0,K59*I59/Q59,0))*VLOOKUP(B59,'2-Kosten per locatie'!$A$14:$C$17,3,FALSE)</f>
        <v>#DIV/0!</v>
      </c>
      <c r="O59" s="271" t="e">
        <f>IF(L59&gt;0,L59*I59/R59,0)*VLOOKUP(B59,'2-Kosten per locatie'!$A$14:$C$17,3,FALSE)</f>
        <v>#DIV/0!</v>
      </c>
      <c r="P59" s="271" t="e">
        <f>IF(M59&gt;0,M59*I59/R59,0)*VLOOKUP(B59,'2-Kosten per locatie'!$A$14:$C$17,3,FALSE)</f>
        <v>#DIV/0!</v>
      </c>
      <c r="Q59" s="365">
        <f>IF(K59="nio",0,IF(K59&gt;0,VLOOKUP(G59,'3-Productie normen'!A:K,VLOOKUP(K59,'3-Productie normen'!$B$29:$C$35,2,FALSE),FALSE)))/VLOOKUP(B59,'2-Kosten per locatie'!$A$14:$C$17,3,FALSE)</f>
        <v>0</v>
      </c>
      <c r="R59" s="365">
        <f t="shared" si="4"/>
        <v>0</v>
      </c>
      <c r="S59" s="366" t="str">
        <f>VLOOKUP(G59,'3-Productie normen'!A:J,10,FALSE)</f>
        <v>S</v>
      </c>
      <c r="T59" s="366" t="s">
        <v>461</v>
      </c>
      <c r="V59" s="367">
        <f t="shared" si="5"/>
        <v>5110</v>
      </c>
    </row>
    <row r="60" spans="1:22" ht="14.1" customHeight="1">
      <c r="A60" s="76">
        <v>60</v>
      </c>
      <c r="B60" s="326" t="s">
        <v>231</v>
      </c>
      <c r="C60" s="326" t="s">
        <v>466</v>
      </c>
      <c r="D60" s="361" t="s">
        <v>380</v>
      </c>
      <c r="E60" s="362" t="s">
        <v>281</v>
      </c>
      <c r="F60" s="72" t="s">
        <v>406</v>
      </c>
      <c r="G60" s="72" t="s">
        <v>463</v>
      </c>
      <c r="H60" s="72" t="s">
        <v>452</v>
      </c>
      <c r="I60" s="363">
        <v>11</v>
      </c>
      <c r="J60" s="364">
        <f t="shared" si="3"/>
        <v>365</v>
      </c>
      <c r="K60" s="272">
        <v>255</v>
      </c>
      <c r="L60" s="272">
        <v>102</v>
      </c>
      <c r="M60" s="272">
        <v>8</v>
      </c>
      <c r="N60" s="271" t="e">
        <f>IF(K60="nio",0,IF(K60&gt;0,K60*I60/Q60,0))*VLOOKUP(B60,'2-Kosten per locatie'!$A$14:$C$17,3,FALSE)</f>
        <v>#DIV/0!</v>
      </c>
      <c r="O60" s="271" t="e">
        <f>IF(L60&gt;0,L60*I60/R60,0)*VLOOKUP(B60,'2-Kosten per locatie'!$A$14:$C$17,3,FALSE)</f>
        <v>#DIV/0!</v>
      </c>
      <c r="P60" s="271" t="e">
        <f>IF(M60&gt;0,M60*I60/R60,0)*VLOOKUP(B60,'2-Kosten per locatie'!$A$14:$C$17,3,FALSE)</f>
        <v>#DIV/0!</v>
      </c>
      <c r="Q60" s="365">
        <f>IF(K60="nio",0,IF(K60&gt;0,VLOOKUP(G60,'3-Productie normen'!A:K,VLOOKUP(K60,'3-Productie normen'!$B$29:$C$35,2,FALSE),FALSE)))/VLOOKUP(B60,'2-Kosten per locatie'!$A$14:$C$17,3,FALSE)</f>
        <v>0</v>
      </c>
      <c r="R60" s="365">
        <f t="shared" si="4"/>
        <v>0</v>
      </c>
      <c r="S60" s="366" t="str">
        <f>VLOOKUP(G60,'3-Productie normen'!A:J,10,FALSE)</f>
        <v>S</v>
      </c>
      <c r="T60" s="366" t="s">
        <v>461</v>
      </c>
      <c r="V60" s="367">
        <f t="shared" si="5"/>
        <v>4015</v>
      </c>
    </row>
    <row r="61" spans="1:22" ht="14.1" customHeight="1">
      <c r="A61" s="76">
        <v>61</v>
      </c>
      <c r="B61" s="326" t="s">
        <v>231</v>
      </c>
      <c r="C61" s="326" t="s">
        <v>466</v>
      </c>
      <c r="D61" s="361" t="s">
        <v>380</v>
      </c>
      <c r="E61" s="362" t="s">
        <v>282</v>
      </c>
      <c r="F61" s="72" t="s">
        <v>387</v>
      </c>
      <c r="G61" s="72" t="s">
        <v>52</v>
      </c>
      <c r="H61" s="72" t="s">
        <v>452</v>
      </c>
      <c r="I61" s="363">
        <v>12</v>
      </c>
      <c r="J61" s="364">
        <f t="shared" si="3"/>
        <v>365</v>
      </c>
      <c r="K61" s="272">
        <v>255</v>
      </c>
      <c r="L61" s="272">
        <v>102</v>
      </c>
      <c r="M61" s="272">
        <v>8</v>
      </c>
      <c r="N61" s="271" t="e">
        <f>IF(K61="nio",0,IF(K61&gt;0,K61*I61/Q61,0))*VLOOKUP(B61,'2-Kosten per locatie'!$A$14:$C$17,3,FALSE)</f>
        <v>#DIV/0!</v>
      </c>
      <c r="O61" s="271" t="e">
        <f>IF(L61&gt;0,L61*I61/R61,0)*VLOOKUP(B61,'2-Kosten per locatie'!$A$14:$C$17,3,FALSE)</f>
        <v>#DIV/0!</v>
      </c>
      <c r="P61" s="271" t="e">
        <f>IF(M61&gt;0,M61*I61/R61,0)*VLOOKUP(B61,'2-Kosten per locatie'!$A$14:$C$17,3,FALSE)</f>
        <v>#DIV/0!</v>
      </c>
      <c r="Q61" s="365">
        <f>IF(K61="nio",0,IF(K61&gt;0,VLOOKUP(G61,'3-Productie normen'!A:K,VLOOKUP(K61,'3-Productie normen'!$B$29:$C$35,2,FALSE),FALSE)))/VLOOKUP(B61,'2-Kosten per locatie'!$A$14:$C$17,3,FALSE)</f>
        <v>0</v>
      </c>
      <c r="R61" s="365">
        <f t="shared" si="4"/>
        <v>0</v>
      </c>
      <c r="S61" s="366" t="str">
        <f>VLOOKUP(G61,'3-Productie normen'!A:J,10,FALSE)</f>
        <v>V</v>
      </c>
      <c r="T61" s="366"/>
      <c r="V61" s="367">
        <f t="shared" si="5"/>
        <v>4380</v>
      </c>
    </row>
    <row r="62" spans="1:22" ht="14.1" customHeight="1">
      <c r="A62" s="76">
        <v>62</v>
      </c>
      <c r="B62" s="326" t="s">
        <v>231</v>
      </c>
      <c r="C62" s="326" t="s">
        <v>466</v>
      </c>
      <c r="D62" s="361" t="s">
        <v>380</v>
      </c>
      <c r="E62" s="362" t="s">
        <v>283</v>
      </c>
      <c r="F62" s="72" t="s">
        <v>387</v>
      </c>
      <c r="G62" s="72" t="s">
        <v>52</v>
      </c>
      <c r="H62" s="72" t="s">
        <v>452</v>
      </c>
      <c r="I62" s="363">
        <v>6</v>
      </c>
      <c r="J62" s="364">
        <f t="shared" si="3"/>
        <v>365</v>
      </c>
      <c r="K62" s="272">
        <v>255</v>
      </c>
      <c r="L62" s="272">
        <v>102</v>
      </c>
      <c r="M62" s="272">
        <v>8</v>
      </c>
      <c r="N62" s="271" t="e">
        <f>IF(K62="nio",0,IF(K62&gt;0,K62*I62/Q62,0))*VLOOKUP(B62,'2-Kosten per locatie'!$A$14:$C$17,3,FALSE)</f>
        <v>#DIV/0!</v>
      </c>
      <c r="O62" s="271" t="e">
        <f>IF(L62&gt;0,L62*I62/R62,0)*VLOOKUP(B62,'2-Kosten per locatie'!$A$14:$C$17,3,FALSE)</f>
        <v>#DIV/0!</v>
      </c>
      <c r="P62" s="271" t="e">
        <f>IF(M62&gt;0,M62*I62/R62,0)*VLOOKUP(B62,'2-Kosten per locatie'!$A$14:$C$17,3,FALSE)</f>
        <v>#DIV/0!</v>
      </c>
      <c r="Q62" s="365">
        <f>IF(K62="nio",0,IF(K62&gt;0,VLOOKUP(G62,'3-Productie normen'!A:K,VLOOKUP(K62,'3-Productie normen'!$B$29:$C$35,2,FALSE),FALSE)))/VLOOKUP(B62,'2-Kosten per locatie'!$A$14:$C$17,3,FALSE)</f>
        <v>0</v>
      </c>
      <c r="R62" s="365">
        <f t="shared" si="4"/>
        <v>0</v>
      </c>
      <c r="S62" s="366" t="str">
        <f>VLOOKUP(G62,'3-Productie normen'!A:J,10,FALSE)</f>
        <v>V</v>
      </c>
      <c r="T62" s="366"/>
      <c r="V62" s="367">
        <f t="shared" si="5"/>
        <v>2190</v>
      </c>
    </row>
    <row r="63" spans="1:22" ht="14.1" customHeight="1">
      <c r="A63" s="76">
        <v>63</v>
      </c>
      <c r="B63" s="326" t="s">
        <v>231</v>
      </c>
      <c r="C63" s="326" t="s">
        <v>466</v>
      </c>
      <c r="D63" s="361" t="s">
        <v>380</v>
      </c>
      <c r="E63" s="362" t="s">
        <v>284</v>
      </c>
      <c r="F63" s="72" t="s">
        <v>398</v>
      </c>
      <c r="G63" s="72" t="s">
        <v>55</v>
      </c>
      <c r="H63" s="72" t="s">
        <v>452</v>
      </c>
      <c r="I63" s="363">
        <v>10</v>
      </c>
      <c r="J63" s="364">
        <f t="shared" si="3"/>
        <v>365</v>
      </c>
      <c r="K63" s="272">
        <v>255</v>
      </c>
      <c r="L63" s="272">
        <v>102</v>
      </c>
      <c r="M63" s="272">
        <v>8</v>
      </c>
      <c r="N63" s="271" t="e">
        <f>IF(K63="nio",0,IF(K63&gt;0,K63*I63/Q63,0))*VLOOKUP(B63,'2-Kosten per locatie'!$A$14:$C$17,3,FALSE)</f>
        <v>#DIV/0!</v>
      </c>
      <c r="O63" s="271" t="e">
        <f>IF(L63&gt;0,L63*I63/R63,0)*VLOOKUP(B63,'2-Kosten per locatie'!$A$14:$C$17,3,FALSE)</f>
        <v>#DIV/0!</v>
      </c>
      <c r="P63" s="271" t="e">
        <f>IF(M63&gt;0,M63*I63/R63,0)*VLOOKUP(B63,'2-Kosten per locatie'!$A$14:$C$17,3,FALSE)</f>
        <v>#DIV/0!</v>
      </c>
      <c r="Q63" s="365">
        <f>IF(K63="nio",0,IF(K63&gt;0,VLOOKUP(G63,'3-Productie normen'!A:K,VLOOKUP(K63,'3-Productie normen'!$B$29:$C$35,2,FALSE),FALSE)))/VLOOKUP(B63,'2-Kosten per locatie'!$A$14:$C$17,3,FALSE)</f>
        <v>0</v>
      </c>
      <c r="R63" s="365">
        <f t="shared" si="4"/>
        <v>0</v>
      </c>
      <c r="S63" s="366" t="str">
        <f>VLOOKUP(G63,'3-Productie normen'!A:J,10,FALSE)</f>
        <v>V</v>
      </c>
      <c r="T63" s="366"/>
      <c r="V63" s="367">
        <f t="shared" si="5"/>
        <v>3650</v>
      </c>
    </row>
    <row r="64" spans="1:22" ht="14.1" customHeight="1">
      <c r="A64" s="76">
        <v>64</v>
      </c>
      <c r="B64" s="326" t="s">
        <v>231</v>
      </c>
      <c r="C64" s="326" t="s">
        <v>466</v>
      </c>
      <c r="D64" s="361" t="s">
        <v>380</v>
      </c>
      <c r="E64" s="362" t="s">
        <v>285</v>
      </c>
      <c r="F64" s="72" t="s">
        <v>397</v>
      </c>
      <c r="G64" s="72" t="s">
        <v>465</v>
      </c>
      <c r="H64" s="72" t="s">
        <v>523</v>
      </c>
      <c r="I64" s="363">
        <v>12</v>
      </c>
      <c r="J64" s="364">
        <f t="shared" si="3"/>
        <v>52</v>
      </c>
      <c r="K64" s="272">
        <v>52</v>
      </c>
      <c r="L64" s="272"/>
      <c r="M64" s="272"/>
      <c r="N64" s="271" t="e">
        <f>IF(K64="nio",0,IF(K64&gt;0,K64*I64/Q64,0))*VLOOKUP(B64,'2-Kosten per locatie'!$A$14:$C$17,3,FALSE)</f>
        <v>#DIV/0!</v>
      </c>
      <c r="O64" s="271">
        <f>IF(L64&gt;0,L64*I64/R64,0)*VLOOKUP(B64,'2-Kosten per locatie'!$A$14:$C$17,3,FALSE)</f>
        <v>0</v>
      </c>
      <c r="P64" s="271">
        <f>IF(M64&gt;0,M64*I64/R64,0)*VLOOKUP(B64,'2-Kosten per locatie'!$A$14:$C$17,3,FALSE)</f>
        <v>0</v>
      </c>
      <c r="Q64" s="365">
        <f>IF(K64="nio",0,IF(K64&gt;0,VLOOKUP(G64,'3-Productie normen'!A:K,VLOOKUP(K64,'3-Productie normen'!$B$29:$C$35,2,FALSE),FALSE)))/VLOOKUP(B64,'2-Kosten per locatie'!$A$14:$C$17,3,FALSE)</f>
        <v>0</v>
      </c>
      <c r="R64" s="365">
        <f t="shared" si="4"/>
        <v>0</v>
      </c>
      <c r="S64" s="366" t="str">
        <f>VLOOKUP(G64,'3-Productie normen'!A:J,10,FALSE)</f>
        <v>V</v>
      </c>
      <c r="T64" s="366"/>
      <c r="V64" s="367">
        <f t="shared" si="5"/>
        <v>624</v>
      </c>
    </row>
    <row r="65" spans="1:22" ht="14.1" customHeight="1">
      <c r="A65" s="76">
        <v>65</v>
      </c>
      <c r="B65" s="326" t="s">
        <v>231</v>
      </c>
      <c r="C65" s="326" t="s">
        <v>466</v>
      </c>
      <c r="D65" s="361" t="s">
        <v>380</v>
      </c>
      <c r="E65" s="362" t="s">
        <v>286</v>
      </c>
      <c r="F65" s="72" t="s">
        <v>416</v>
      </c>
      <c r="G65" s="72" t="s">
        <v>468</v>
      </c>
      <c r="H65" s="72" t="s">
        <v>451</v>
      </c>
      <c r="I65" s="363">
        <v>90</v>
      </c>
      <c r="J65" s="364">
        <f t="shared" si="3"/>
        <v>365</v>
      </c>
      <c r="K65" s="272">
        <v>255</v>
      </c>
      <c r="L65" s="272">
        <v>102</v>
      </c>
      <c r="M65" s="272">
        <v>8</v>
      </c>
      <c r="N65" s="271" t="e">
        <f>IF(K65="nio",0,IF(K65&gt;0,K65*I65/Q65,0))*VLOOKUP(B65,'2-Kosten per locatie'!$A$14:$C$17,3,FALSE)</f>
        <v>#DIV/0!</v>
      </c>
      <c r="O65" s="271" t="e">
        <f>IF(L65&gt;0,L65*I65/R65,0)*VLOOKUP(B65,'2-Kosten per locatie'!$A$14:$C$17,3,FALSE)</f>
        <v>#DIV/0!</v>
      </c>
      <c r="P65" s="271" t="e">
        <f>IF(M65&gt;0,M65*I65/R65,0)*VLOOKUP(B65,'2-Kosten per locatie'!$A$14:$C$17,3,FALSE)</f>
        <v>#DIV/0!</v>
      </c>
      <c r="Q65" s="365">
        <f>IF(K65="nio",0,IF(K65&gt;0,VLOOKUP(G65,'3-Productie normen'!A:K,VLOOKUP(K65,'3-Productie normen'!$B$29:$C$35,2,FALSE),FALSE)))/VLOOKUP(B65,'2-Kosten per locatie'!$A$14:$C$17,3,FALSE)</f>
        <v>0</v>
      </c>
      <c r="R65" s="365">
        <f t="shared" si="4"/>
        <v>0</v>
      </c>
      <c r="S65" s="366" t="str">
        <f>VLOOKUP(G65,'3-Productie normen'!A:J,10,FALSE)</f>
        <v>V</v>
      </c>
      <c r="T65" s="366"/>
      <c r="V65" s="367">
        <f t="shared" si="5"/>
        <v>32850</v>
      </c>
    </row>
    <row r="66" spans="1:22" ht="14.1" customHeight="1">
      <c r="A66" s="76">
        <v>66</v>
      </c>
      <c r="B66" s="326" t="s">
        <v>231</v>
      </c>
      <c r="C66" s="326" t="s">
        <v>466</v>
      </c>
      <c r="D66" s="361" t="s">
        <v>381</v>
      </c>
      <c r="E66" s="362" t="s">
        <v>287</v>
      </c>
      <c r="F66" s="72" t="s">
        <v>417</v>
      </c>
      <c r="G66" s="72" t="s">
        <v>52</v>
      </c>
      <c r="H66" s="72" t="s">
        <v>456</v>
      </c>
      <c r="I66" s="363">
        <v>16</v>
      </c>
      <c r="J66" s="364">
        <f t="shared" si="3"/>
        <v>365</v>
      </c>
      <c r="K66" s="272">
        <v>255</v>
      </c>
      <c r="L66" s="272">
        <v>102</v>
      </c>
      <c r="M66" s="272">
        <v>8</v>
      </c>
      <c r="N66" s="271" t="e">
        <f>IF(K66="nio",0,IF(K66&gt;0,K66*I66/Q66,0))*VLOOKUP(B66,'2-Kosten per locatie'!$A$14:$C$17,3,FALSE)</f>
        <v>#DIV/0!</v>
      </c>
      <c r="O66" s="271" t="e">
        <f>IF(L66&gt;0,L66*I66/R66,0)*VLOOKUP(B66,'2-Kosten per locatie'!$A$14:$C$17,3,FALSE)</f>
        <v>#DIV/0!</v>
      </c>
      <c r="P66" s="271" t="e">
        <f>IF(M66&gt;0,M66*I66/R66,0)*VLOOKUP(B66,'2-Kosten per locatie'!$A$14:$C$17,3,FALSE)</f>
        <v>#DIV/0!</v>
      </c>
      <c r="Q66" s="365">
        <f>IF(K66="nio",0,IF(K66&gt;0,VLOOKUP(G66,'3-Productie normen'!A:K,VLOOKUP(K66,'3-Productie normen'!$B$29:$C$35,2,FALSE),FALSE)))/VLOOKUP(B66,'2-Kosten per locatie'!$A$14:$C$17,3,FALSE)</f>
        <v>0</v>
      </c>
      <c r="R66" s="365">
        <f t="shared" si="4"/>
        <v>0</v>
      </c>
      <c r="S66" s="366" t="str">
        <f>VLOOKUP(G66,'3-Productie normen'!A:J,10,FALSE)</f>
        <v>V</v>
      </c>
      <c r="T66" s="366"/>
      <c r="V66" s="367">
        <f t="shared" si="5"/>
        <v>5840</v>
      </c>
    </row>
    <row r="67" spans="1:22" ht="14.1" customHeight="1">
      <c r="A67" s="76">
        <v>67</v>
      </c>
      <c r="B67" s="326" t="s">
        <v>231</v>
      </c>
      <c r="C67" s="326" t="s">
        <v>466</v>
      </c>
      <c r="D67" s="361" t="s">
        <v>381</v>
      </c>
      <c r="E67" s="362" t="s">
        <v>288</v>
      </c>
      <c r="F67" s="72" t="s">
        <v>418</v>
      </c>
      <c r="G67" s="72" t="s">
        <v>52</v>
      </c>
      <c r="H67" s="72" t="s">
        <v>453</v>
      </c>
      <c r="I67" s="363">
        <v>56</v>
      </c>
      <c r="J67" s="364">
        <f t="shared" si="3"/>
        <v>365</v>
      </c>
      <c r="K67" s="272">
        <v>255</v>
      </c>
      <c r="L67" s="272">
        <v>102</v>
      </c>
      <c r="M67" s="272">
        <v>8</v>
      </c>
      <c r="N67" s="271" t="e">
        <f>IF(K67="nio",0,IF(K67&gt;0,K67*I67/Q67,0))*VLOOKUP(B67,'2-Kosten per locatie'!$A$14:$C$17,3,FALSE)</f>
        <v>#DIV/0!</v>
      </c>
      <c r="O67" s="271" t="e">
        <f>IF(L67&gt;0,L67*I67/R67,0)*VLOOKUP(B67,'2-Kosten per locatie'!$A$14:$C$17,3,FALSE)</f>
        <v>#DIV/0!</v>
      </c>
      <c r="P67" s="271" t="e">
        <f>IF(M67&gt;0,M67*I67/R67,0)*VLOOKUP(B67,'2-Kosten per locatie'!$A$14:$C$17,3,FALSE)</f>
        <v>#DIV/0!</v>
      </c>
      <c r="Q67" s="365">
        <f>IF(K67="nio",0,IF(K67&gt;0,VLOOKUP(G67,'3-Productie normen'!A:K,VLOOKUP(K67,'3-Productie normen'!$B$29:$C$35,2,FALSE),FALSE)))/VLOOKUP(B67,'2-Kosten per locatie'!$A$14:$C$17,3,FALSE)</f>
        <v>0</v>
      </c>
      <c r="R67" s="365">
        <f t="shared" si="4"/>
        <v>0</v>
      </c>
      <c r="S67" s="366" t="str">
        <f>VLOOKUP(G67,'3-Productie normen'!A:J,10,FALSE)</f>
        <v>V</v>
      </c>
      <c r="T67" s="366"/>
      <c r="V67" s="367">
        <f t="shared" si="5"/>
        <v>20440</v>
      </c>
    </row>
    <row r="68" spans="1:22" ht="14.1" customHeight="1">
      <c r="A68" s="76">
        <v>68</v>
      </c>
      <c r="B68" s="326" t="s">
        <v>231</v>
      </c>
      <c r="C68" s="326" t="s">
        <v>466</v>
      </c>
      <c r="D68" s="361" t="s">
        <v>381</v>
      </c>
      <c r="E68" s="362" t="s">
        <v>289</v>
      </c>
      <c r="F68" s="72" t="s">
        <v>419</v>
      </c>
      <c r="G68" s="72" t="s">
        <v>48</v>
      </c>
      <c r="H68" s="72" t="s">
        <v>457</v>
      </c>
      <c r="I68" s="363">
        <v>19</v>
      </c>
      <c r="J68" s="364">
        <f t="shared" si="3"/>
        <v>365</v>
      </c>
      <c r="K68" s="272">
        <v>255</v>
      </c>
      <c r="L68" s="272">
        <v>102</v>
      </c>
      <c r="M68" s="272">
        <v>8</v>
      </c>
      <c r="N68" s="271" t="e">
        <f>IF(K68="nio",0,IF(K68&gt;0,K68*I68/Q68,0))*VLOOKUP(B68,'2-Kosten per locatie'!$A$14:$C$17,3,FALSE)</f>
        <v>#DIV/0!</v>
      </c>
      <c r="O68" s="271" t="e">
        <f>IF(L68&gt;0,L68*I68/R68,0)*VLOOKUP(B68,'2-Kosten per locatie'!$A$14:$C$17,3,FALSE)</f>
        <v>#DIV/0!</v>
      </c>
      <c r="P68" s="271" t="e">
        <f>IF(M68&gt;0,M68*I68/R68,0)*VLOOKUP(B68,'2-Kosten per locatie'!$A$14:$C$17,3,FALSE)</f>
        <v>#DIV/0!</v>
      </c>
      <c r="Q68" s="365">
        <f>IF(K68="nio",0,IF(K68&gt;0,VLOOKUP(G68,'3-Productie normen'!A:K,VLOOKUP(K68,'3-Productie normen'!$B$29:$C$35,2,FALSE),FALSE)))/VLOOKUP(B68,'2-Kosten per locatie'!$A$14:$C$17,3,FALSE)</f>
        <v>0</v>
      </c>
      <c r="R68" s="365">
        <f t="shared" si="4"/>
        <v>0</v>
      </c>
      <c r="S68" s="366" t="str">
        <f>VLOOKUP(G68,'3-Productie normen'!A:J,10,FALSE)</f>
        <v>B</v>
      </c>
      <c r="T68" s="366"/>
      <c r="V68" s="367">
        <f t="shared" si="5"/>
        <v>6935</v>
      </c>
    </row>
    <row r="69" spans="1:22" ht="14.1" customHeight="1">
      <c r="A69" s="76">
        <v>69</v>
      </c>
      <c r="B69" s="326" t="s">
        <v>231</v>
      </c>
      <c r="C69" s="326" t="s">
        <v>466</v>
      </c>
      <c r="D69" s="361" t="s">
        <v>381</v>
      </c>
      <c r="E69" s="362" t="s">
        <v>290</v>
      </c>
      <c r="F69" s="72" t="s">
        <v>420</v>
      </c>
      <c r="G69" s="72" t="s">
        <v>48</v>
      </c>
      <c r="H69" s="72" t="s">
        <v>457</v>
      </c>
      <c r="I69" s="363">
        <v>23</v>
      </c>
      <c r="J69" s="364">
        <f t="shared" si="3"/>
        <v>365</v>
      </c>
      <c r="K69" s="272">
        <v>255</v>
      </c>
      <c r="L69" s="272">
        <v>102</v>
      </c>
      <c r="M69" s="272">
        <v>8</v>
      </c>
      <c r="N69" s="271" t="e">
        <f>IF(K69="nio",0,IF(K69&gt;0,K69*I69/Q69,0))*VLOOKUP(B69,'2-Kosten per locatie'!$A$14:$C$17,3,FALSE)</f>
        <v>#DIV/0!</v>
      </c>
      <c r="O69" s="271" t="e">
        <f>IF(L69&gt;0,L69*I69/R69,0)*VLOOKUP(B69,'2-Kosten per locatie'!$A$14:$C$17,3,FALSE)</f>
        <v>#DIV/0!</v>
      </c>
      <c r="P69" s="271" t="e">
        <f>IF(M69&gt;0,M69*I69/R69,0)*VLOOKUP(B69,'2-Kosten per locatie'!$A$14:$C$17,3,FALSE)</f>
        <v>#DIV/0!</v>
      </c>
      <c r="Q69" s="365">
        <f>IF(K69="nio",0,IF(K69&gt;0,VLOOKUP(G69,'3-Productie normen'!A:K,VLOOKUP(K69,'3-Productie normen'!$B$29:$C$35,2,FALSE),FALSE)))/VLOOKUP(B69,'2-Kosten per locatie'!$A$14:$C$17,3,FALSE)</f>
        <v>0</v>
      </c>
      <c r="R69" s="365">
        <f t="shared" si="4"/>
        <v>0</v>
      </c>
      <c r="S69" s="366" t="str">
        <f>VLOOKUP(G69,'3-Productie normen'!A:J,10,FALSE)</f>
        <v>B</v>
      </c>
      <c r="T69" s="366"/>
      <c r="V69" s="367">
        <f t="shared" si="5"/>
        <v>8395</v>
      </c>
    </row>
    <row r="70" spans="1:22" ht="14.1" customHeight="1">
      <c r="A70" s="76">
        <v>70</v>
      </c>
      <c r="B70" s="326" t="s">
        <v>231</v>
      </c>
      <c r="C70" s="326" t="s">
        <v>466</v>
      </c>
      <c r="D70" s="361" t="s">
        <v>381</v>
      </c>
      <c r="E70" s="362" t="s">
        <v>291</v>
      </c>
      <c r="F70" s="72" t="s">
        <v>421</v>
      </c>
      <c r="G70" s="72" t="s">
        <v>56</v>
      </c>
      <c r="H70" s="72" t="s">
        <v>452</v>
      </c>
      <c r="I70" s="363">
        <v>2</v>
      </c>
      <c r="J70" s="364">
        <f t="shared" si="3"/>
        <v>365</v>
      </c>
      <c r="K70" s="272">
        <v>255</v>
      </c>
      <c r="L70" s="272">
        <v>102</v>
      </c>
      <c r="M70" s="272">
        <v>8</v>
      </c>
      <c r="N70" s="271" t="e">
        <f>IF(K70="nio",0,IF(K70&gt;0,K70*I70/Q70,0))*VLOOKUP(B70,'2-Kosten per locatie'!$A$14:$C$17,3,FALSE)</f>
        <v>#DIV/0!</v>
      </c>
      <c r="O70" s="271" t="e">
        <f>IF(L70&gt;0,L70*I70/R70,0)*VLOOKUP(B70,'2-Kosten per locatie'!$A$14:$C$17,3,FALSE)</f>
        <v>#DIV/0!</v>
      </c>
      <c r="P70" s="271" t="e">
        <f>IF(M70&gt;0,M70*I70/R70,0)*VLOOKUP(B70,'2-Kosten per locatie'!$A$14:$C$17,3,FALSE)</f>
        <v>#DIV/0!</v>
      </c>
      <c r="Q70" s="365">
        <f>IF(K70="nio",0,IF(K70&gt;0,VLOOKUP(G70,'3-Productie normen'!A:K,VLOOKUP(K70,'3-Productie normen'!$B$29:$C$35,2,FALSE),FALSE)))/VLOOKUP(B70,'2-Kosten per locatie'!$A$14:$C$17,3,FALSE)</f>
        <v>0</v>
      </c>
      <c r="R70" s="365">
        <f t="shared" si="4"/>
        <v>0</v>
      </c>
      <c r="S70" s="366" t="str">
        <f>VLOOKUP(G70,'3-Productie normen'!A:J,10,FALSE)</f>
        <v>V</v>
      </c>
      <c r="T70" s="366"/>
      <c r="V70" s="367">
        <f t="shared" si="5"/>
        <v>730</v>
      </c>
    </row>
    <row r="71" spans="1:22" ht="14.1" customHeight="1">
      <c r="A71" s="76">
        <v>71</v>
      </c>
      <c r="B71" s="326" t="s">
        <v>231</v>
      </c>
      <c r="C71" s="326" t="s">
        <v>466</v>
      </c>
      <c r="D71" s="361" t="s">
        <v>381</v>
      </c>
      <c r="E71" s="362" t="s">
        <v>292</v>
      </c>
      <c r="F71" s="72" t="s">
        <v>422</v>
      </c>
      <c r="G71" s="72" t="s">
        <v>55</v>
      </c>
      <c r="H71" s="72" t="s">
        <v>453</v>
      </c>
      <c r="I71" s="363">
        <v>17</v>
      </c>
      <c r="J71" s="364">
        <f t="shared" si="3"/>
        <v>365</v>
      </c>
      <c r="K71" s="272">
        <v>255</v>
      </c>
      <c r="L71" s="272">
        <v>102</v>
      </c>
      <c r="M71" s="272">
        <v>8</v>
      </c>
      <c r="N71" s="271" t="e">
        <f>IF(K71="nio",0,IF(K71&gt;0,K71*I71/Q71,0))*VLOOKUP(B71,'2-Kosten per locatie'!$A$14:$C$17,3,FALSE)</f>
        <v>#DIV/0!</v>
      </c>
      <c r="O71" s="271" t="e">
        <f>IF(L71&gt;0,L71*I71/R71,0)*VLOOKUP(B71,'2-Kosten per locatie'!$A$14:$C$17,3,FALSE)</f>
        <v>#DIV/0!</v>
      </c>
      <c r="P71" s="271" t="e">
        <f>IF(M71&gt;0,M71*I71/R71,0)*VLOOKUP(B71,'2-Kosten per locatie'!$A$14:$C$17,3,FALSE)</f>
        <v>#DIV/0!</v>
      </c>
      <c r="Q71" s="365">
        <f>IF(K71="nio",0,IF(K71&gt;0,VLOOKUP(G71,'3-Productie normen'!A:K,VLOOKUP(K71,'3-Productie normen'!$B$29:$C$35,2,FALSE),FALSE)))/VLOOKUP(B71,'2-Kosten per locatie'!$A$14:$C$17,3,FALSE)</f>
        <v>0</v>
      </c>
      <c r="R71" s="365">
        <f t="shared" si="4"/>
        <v>0</v>
      </c>
      <c r="S71" s="366" t="str">
        <f>VLOOKUP(G71,'3-Productie normen'!A:J,10,FALSE)</f>
        <v>V</v>
      </c>
      <c r="T71" s="366"/>
      <c r="V71" s="367">
        <f t="shared" si="5"/>
        <v>6205</v>
      </c>
    </row>
    <row r="72" spans="1:22" ht="14.1" customHeight="1">
      <c r="A72" s="76">
        <v>72</v>
      </c>
      <c r="B72" s="326" t="s">
        <v>231</v>
      </c>
      <c r="C72" s="326" t="s">
        <v>466</v>
      </c>
      <c r="D72" s="361" t="s">
        <v>381</v>
      </c>
      <c r="E72" s="362" t="s">
        <v>293</v>
      </c>
      <c r="F72" s="72" t="s">
        <v>398</v>
      </c>
      <c r="G72" s="72" t="s">
        <v>55</v>
      </c>
      <c r="H72" s="72" t="s">
        <v>453</v>
      </c>
      <c r="I72" s="363">
        <v>3</v>
      </c>
      <c r="J72" s="364">
        <f t="shared" si="3"/>
        <v>365</v>
      </c>
      <c r="K72" s="272">
        <v>255</v>
      </c>
      <c r="L72" s="272">
        <v>102</v>
      </c>
      <c r="M72" s="272">
        <v>8</v>
      </c>
      <c r="N72" s="271" t="e">
        <f>IF(K72="nio",0,IF(K72&gt;0,K72*I72/Q72,0))*VLOOKUP(B72,'2-Kosten per locatie'!$A$14:$C$17,3,FALSE)</f>
        <v>#DIV/0!</v>
      </c>
      <c r="O72" s="271" t="e">
        <f>IF(L72&gt;0,L72*I72/R72,0)*VLOOKUP(B72,'2-Kosten per locatie'!$A$14:$C$17,3,FALSE)</f>
        <v>#DIV/0!</v>
      </c>
      <c r="P72" s="271" t="e">
        <f>IF(M72&gt;0,M72*I72/R72,0)*VLOOKUP(B72,'2-Kosten per locatie'!$A$14:$C$17,3,FALSE)</f>
        <v>#DIV/0!</v>
      </c>
      <c r="Q72" s="365">
        <f>IF(K72="nio",0,IF(K72&gt;0,VLOOKUP(G72,'3-Productie normen'!A:K,VLOOKUP(K72,'3-Productie normen'!$B$29:$C$35,2,FALSE),FALSE)))/VLOOKUP(B72,'2-Kosten per locatie'!$A$14:$C$17,3,FALSE)</f>
        <v>0</v>
      </c>
      <c r="R72" s="365">
        <f t="shared" si="4"/>
        <v>0</v>
      </c>
      <c r="S72" s="366" t="str">
        <f>VLOOKUP(G72,'3-Productie normen'!A:J,10,FALSE)</f>
        <v>V</v>
      </c>
      <c r="T72" s="366"/>
      <c r="V72" s="367">
        <f t="shared" si="5"/>
        <v>1095</v>
      </c>
    </row>
    <row r="73" spans="1:22" ht="14.1" customHeight="1">
      <c r="A73" s="76">
        <v>73</v>
      </c>
      <c r="B73" s="326" t="s">
        <v>231</v>
      </c>
      <c r="C73" s="326" t="s">
        <v>466</v>
      </c>
      <c r="D73" s="361" t="s">
        <v>381</v>
      </c>
      <c r="E73" s="362" t="s">
        <v>294</v>
      </c>
      <c r="F73" s="72" t="s">
        <v>423</v>
      </c>
      <c r="G73" s="72" t="s">
        <v>50</v>
      </c>
      <c r="H73" s="72" t="s">
        <v>523</v>
      </c>
      <c r="I73" s="363">
        <v>4</v>
      </c>
      <c r="J73" s="364">
        <f t="shared" si="3"/>
        <v>365</v>
      </c>
      <c r="K73" s="272">
        <v>255</v>
      </c>
      <c r="L73" s="272">
        <v>102</v>
      </c>
      <c r="M73" s="272">
        <v>8</v>
      </c>
      <c r="N73" s="271" t="e">
        <f>IF(K73="nio",0,IF(K73&gt;0,K73*I73/Q73,0))*VLOOKUP(B73,'2-Kosten per locatie'!$A$14:$C$17,3,FALSE)</f>
        <v>#DIV/0!</v>
      </c>
      <c r="O73" s="271" t="e">
        <f>IF(L73&gt;0,L73*I73/R73,0)*VLOOKUP(B73,'2-Kosten per locatie'!$A$14:$C$17,3,FALSE)</f>
        <v>#DIV/0!</v>
      </c>
      <c r="P73" s="271" t="e">
        <f>IF(M73&gt;0,M73*I73/R73,0)*VLOOKUP(B73,'2-Kosten per locatie'!$A$14:$C$17,3,FALSE)</f>
        <v>#DIV/0!</v>
      </c>
      <c r="Q73" s="365">
        <f>IF(K73="nio",0,IF(K73&gt;0,VLOOKUP(G73,'3-Productie normen'!A:K,VLOOKUP(K73,'3-Productie normen'!$B$29:$C$35,2,FALSE),FALSE)))/VLOOKUP(B73,'2-Kosten per locatie'!$A$14:$C$17,3,FALSE)</f>
        <v>0</v>
      </c>
      <c r="R73" s="365">
        <f t="shared" si="4"/>
        <v>0</v>
      </c>
      <c r="S73" s="366" t="str">
        <f>VLOOKUP(G73,'3-Productie normen'!A:J,10,FALSE)</f>
        <v>S</v>
      </c>
      <c r="T73" s="366"/>
      <c r="V73" s="367">
        <f t="shared" si="5"/>
        <v>1460</v>
      </c>
    </row>
    <row r="74" spans="1:22" ht="14.1" customHeight="1">
      <c r="A74" s="76">
        <v>74</v>
      </c>
      <c r="B74" s="326" t="s">
        <v>231</v>
      </c>
      <c r="C74" s="326" t="s">
        <v>466</v>
      </c>
      <c r="D74" s="361" t="s">
        <v>381</v>
      </c>
      <c r="E74" s="362" t="s">
        <v>295</v>
      </c>
      <c r="F74" s="72" t="s">
        <v>389</v>
      </c>
      <c r="G74" s="72" t="s">
        <v>464</v>
      </c>
      <c r="H74" s="72" t="s">
        <v>452</v>
      </c>
      <c r="I74" s="363">
        <v>10</v>
      </c>
      <c r="J74" s="364">
        <f t="shared" ref="J74:J105" si="6">SUM(K74:M74)</f>
        <v>52</v>
      </c>
      <c r="K74" s="272">
        <v>52</v>
      </c>
      <c r="L74" s="272"/>
      <c r="M74" s="272"/>
      <c r="N74" s="271" t="e">
        <f>IF(K74="nio",0,IF(K74&gt;0,K74*I74/Q74,0))*VLOOKUP(B74,'2-Kosten per locatie'!$A$14:$C$17,3,FALSE)</f>
        <v>#DIV/0!</v>
      </c>
      <c r="O74" s="271">
        <f>IF(L74&gt;0,L74*I74/R74,0)*VLOOKUP(B74,'2-Kosten per locatie'!$A$14:$C$17,3,FALSE)</f>
        <v>0</v>
      </c>
      <c r="P74" s="271">
        <f>IF(M74&gt;0,M74*I74/R74,0)*VLOOKUP(B74,'2-Kosten per locatie'!$A$14:$C$17,3,FALSE)</f>
        <v>0</v>
      </c>
      <c r="Q74" s="365">
        <f>IF(K74="nio",0,IF(K74&gt;0,VLOOKUP(G74,'3-Productie normen'!A:K,VLOOKUP(K74,'3-Productie normen'!$B$29:$C$35,2,FALSE),FALSE)))/VLOOKUP(B74,'2-Kosten per locatie'!$A$14:$C$17,3,FALSE)</f>
        <v>0</v>
      </c>
      <c r="R74" s="365">
        <f t="shared" ref="R74:R105" si="7">IF((OR(L74&gt;0,M74&gt;0)),Q74*$R$8,0)</f>
        <v>0</v>
      </c>
      <c r="S74" s="366" t="str">
        <f>VLOOKUP(G74,'3-Productie normen'!A:J,10,FALSE)</f>
        <v>V</v>
      </c>
      <c r="T74" s="366"/>
      <c r="V74" s="367">
        <f t="shared" ref="V74:V105" si="8">J74*I74</f>
        <v>520</v>
      </c>
    </row>
    <row r="75" spans="1:22" ht="14.1" customHeight="1">
      <c r="A75" s="76">
        <v>75</v>
      </c>
      <c r="B75" s="326" t="s">
        <v>231</v>
      </c>
      <c r="C75" s="326" t="s">
        <v>466</v>
      </c>
      <c r="D75" s="361" t="s">
        <v>381</v>
      </c>
      <c r="E75" s="362" t="s">
        <v>296</v>
      </c>
      <c r="F75" s="72" t="s">
        <v>389</v>
      </c>
      <c r="G75" s="72" t="s">
        <v>464</v>
      </c>
      <c r="H75" s="72" t="s">
        <v>452</v>
      </c>
      <c r="I75" s="363">
        <v>2</v>
      </c>
      <c r="J75" s="364">
        <f t="shared" si="6"/>
        <v>52</v>
      </c>
      <c r="K75" s="272">
        <v>52</v>
      </c>
      <c r="L75" s="272"/>
      <c r="M75" s="272"/>
      <c r="N75" s="271" t="e">
        <f>IF(K75="nio",0,IF(K75&gt;0,K75*I75/Q75,0))*VLOOKUP(B75,'2-Kosten per locatie'!$A$14:$C$17,3,FALSE)</f>
        <v>#DIV/0!</v>
      </c>
      <c r="O75" s="271">
        <f>IF(L75&gt;0,L75*I75/R75,0)*VLOOKUP(B75,'2-Kosten per locatie'!$A$14:$C$17,3,FALSE)</f>
        <v>0</v>
      </c>
      <c r="P75" s="271">
        <f>IF(M75&gt;0,M75*I75/R75,0)*VLOOKUP(B75,'2-Kosten per locatie'!$A$14:$C$17,3,FALSE)</f>
        <v>0</v>
      </c>
      <c r="Q75" s="365">
        <f>IF(K75="nio",0,IF(K75&gt;0,VLOOKUP(G75,'3-Productie normen'!A:K,VLOOKUP(K75,'3-Productie normen'!$B$29:$C$35,2,FALSE),FALSE)))/VLOOKUP(B75,'2-Kosten per locatie'!$A$14:$C$17,3,FALSE)</f>
        <v>0</v>
      </c>
      <c r="R75" s="365">
        <f t="shared" si="7"/>
        <v>0</v>
      </c>
      <c r="S75" s="366" t="str">
        <f>VLOOKUP(G75,'3-Productie normen'!A:J,10,FALSE)</f>
        <v>V</v>
      </c>
      <c r="T75" s="366"/>
      <c r="V75" s="367">
        <f t="shared" si="8"/>
        <v>104</v>
      </c>
    </row>
    <row r="76" spans="1:22" ht="14.1" customHeight="1">
      <c r="A76" s="76">
        <v>76</v>
      </c>
      <c r="B76" s="326" t="s">
        <v>231</v>
      </c>
      <c r="C76" s="326" t="s">
        <v>466</v>
      </c>
      <c r="D76" s="361" t="s">
        <v>381</v>
      </c>
      <c r="E76" s="362" t="s">
        <v>297</v>
      </c>
      <c r="F76" s="72" t="s">
        <v>424</v>
      </c>
      <c r="G76" s="72" t="s">
        <v>52</v>
      </c>
      <c r="H76" s="72" t="s">
        <v>453</v>
      </c>
      <c r="I76" s="363">
        <v>119</v>
      </c>
      <c r="J76" s="364">
        <f t="shared" si="6"/>
        <v>365</v>
      </c>
      <c r="K76" s="272">
        <v>255</v>
      </c>
      <c r="L76" s="272">
        <v>102</v>
      </c>
      <c r="M76" s="272">
        <v>8</v>
      </c>
      <c r="N76" s="271" t="e">
        <f>IF(K76="nio",0,IF(K76&gt;0,K76*I76/Q76,0))*VLOOKUP(B76,'2-Kosten per locatie'!$A$14:$C$17,3,FALSE)</f>
        <v>#DIV/0!</v>
      </c>
      <c r="O76" s="271" t="e">
        <f>IF(L76&gt;0,L76*I76/R76,0)*VLOOKUP(B76,'2-Kosten per locatie'!$A$14:$C$17,3,FALSE)</f>
        <v>#DIV/0!</v>
      </c>
      <c r="P76" s="271" t="e">
        <f>IF(M76&gt;0,M76*I76/R76,0)*VLOOKUP(B76,'2-Kosten per locatie'!$A$14:$C$17,3,FALSE)</f>
        <v>#DIV/0!</v>
      </c>
      <c r="Q76" s="365">
        <f>IF(K76="nio",0,IF(K76&gt;0,VLOOKUP(G76,'3-Productie normen'!A:K,VLOOKUP(K76,'3-Productie normen'!$B$29:$C$35,2,FALSE),FALSE)))/VLOOKUP(B76,'2-Kosten per locatie'!$A$14:$C$17,3,FALSE)</f>
        <v>0</v>
      </c>
      <c r="R76" s="365">
        <f t="shared" si="7"/>
        <v>0</v>
      </c>
      <c r="S76" s="366" t="str">
        <f>VLOOKUP(G76,'3-Productie normen'!A:J,10,FALSE)</f>
        <v>V</v>
      </c>
      <c r="T76" s="366"/>
      <c r="V76" s="367">
        <f t="shared" si="8"/>
        <v>43435</v>
      </c>
    </row>
    <row r="77" spans="1:22" ht="14.1" customHeight="1">
      <c r="A77" s="76">
        <v>77</v>
      </c>
      <c r="B77" s="326" t="s">
        <v>231</v>
      </c>
      <c r="C77" s="326" t="s">
        <v>466</v>
      </c>
      <c r="D77" s="361" t="s">
        <v>381</v>
      </c>
      <c r="E77" s="362" t="s">
        <v>298</v>
      </c>
      <c r="F77" s="72" t="s">
        <v>425</v>
      </c>
      <c r="G77" s="72" t="s">
        <v>54</v>
      </c>
      <c r="H77" s="72" t="s">
        <v>453</v>
      </c>
      <c r="I77" s="363">
        <v>135</v>
      </c>
      <c r="J77" s="364">
        <f t="shared" si="6"/>
        <v>365</v>
      </c>
      <c r="K77" s="272">
        <v>255</v>
      </c>
      <c r="L77" s="272">
        <v>102</v>
      </c>
      <c r="M77" s="272">
        <v>8</v>
      </c>
      <c r="N77" s="271" t="e">
        <f>IF(K77="nio",0,IF(K77&gt;0,K77*I77/Q77,0))*VLOOKUP(B77,'2-Kosten per locatie'!$A$14:$C$17,3,FALSE)</f>
        <v>#DIV/0!</v>
      </c>
      <c r="O77" s="271" t="e">
        <f>IF(L77&gt;0,L77*I77/R77,0)*VLOOKUP(B77,'2-Kosten per locatie'!$A$14:$C$17,3,FALSE)</f>
        <v>#DIV/0!</v>
      </c>
      <c r="P77" s="271" t="e">
        <f>IF(M77&gt;0,M77*I77/R77,0)*VLOOKUP(B77,'2-Kosten per locatie'!$A$14:$C$17,3,FALSE)</f>
        <v>#DIV/0!</v>
      </c>
      <c r="Q77" s="365">
        <f>IF(K77="nio",0,IF(K77&gt;0,VLOOKUP(G77,'3-Productie normen'!A:K,VLOOKUP(K77,'3-Productie normen'!$B$29:$C$35,2,FALSE),FALSE)))/VLOOKUP(B77,'2-Kosten per locatie'!$A$14:$C$17,3,FALSE)</f>
        <v>0</v>
      </c>
      <c r="R77" s="365">
        <f t="shared" si="7"/>
        <v>0</v>
      </c>
      <c r="S77" s="366" t="str">
        <f>VLOOKUP(G77,'3-Productie normen'!A:J,10,FALSE)</f>
        <v>V</v>
      </c>
      <c r="T77" s="366"/>
      <c r="V77" s="367">
        <f t="shared" si="8"/>
        <v>49275</v>
      </c>
    </row>
    <row r="78" spans="1:22" ht="14.1" customHeight="1">
      <c r="A78" s="76">
        <v>78</v>
      </c>
      <c r="B78" s="326" t="s">
        <v>231</v>
      </c>
      <c r="C78" s="326" t="s">
        <v>466</v>
      </c>
      <c r="D78" s="361" t="s">
        <v>381</v>
      </c>
      <c r="E78" s="362" t="s">
        <v>299</v>
      </c>
      <c r="F78" s="72" t="s">
        <v>426</v>
      </c>
      <c r="G78" s="72" t="s">
        <v>52</v>
      </c>
      <c r="H78" s="72" t="s">
        <v>453</v>
      </c>
      <c r="I78" s="363">
        <v>58</v>
      </c>
      <c r="J78" s="364">
        <f t="shared" si="6"/>
        <v>365</v>
      </c>
      <c r="K78" s="272">
        <v>255</v>
      </c>
      <c r="L78" s="272">
        <v>102</v>
      </c>
      <c r="M78" s="272">
        <v>8</v>
      </c>
      <c r="N78" s="271" t="e">
        <f>IF(K78="nio",0,IF(K78&gt;0,K78*I78/Q78,0))*VLOOKUP(B78,'2-Kosten per locatie'!$A$14:$C$17,3,FALSE)</f>
        <v>#DIV/0!</v>
      </c>
      <c r="O78" s="271" t="e">
        <f>IF(L78&gt;0,L78*I78/R78,0)*VLOOKUP(B78,'2-Kosten per locatie'!$A$14:$C$17,3,FALSE)</f>
        <v>#DIV/0!</v>
      </c>
      <c r="P78" s="271" t="e">
        <f>IF(M78&gt;0,M78*I78/R78,0)*VLOOKUP(B78,'2-Kosten per locatie'!$A$14:$C$17,3,FALSE)</f>
        <v>#DIV/0!</v>
      </c>
      <c r="Q78" s="365">
        <f>IF(K78="nio",0,IF(K78&gt;0,VLOOKUP(G78,'3-Productie normen'!A:K,VLOOKUP(K78,'3-Productie normen'!$B$29:$C$35,2,FALSE),FALSE)))/VLOOKUP(B78,'2-Kosten per locatie'!$A$14:$C$17,3,FALSE)</f>
        <v>0</v>
      </c>
      <c r="R78" s="365">
        <f t="shared" si="7"/>
        <v>0</v>
      </c>
      <c r="S78" s="366" t="str">
        <f>VLOOKUP(G78,'3-Productie normen'!A:J,10,FALSE)</f>
        <v>V</v>
      </c>
      <c r="T78" s="366"/>
      <c r="V78" s="367">
        <f t="shared" si="8"/>
        <v>21170</v>
      </c>
    </row>
    <row r="79" spans="1:22" ht="14.1" customHeight="1">
      <c r="A79" s="76">
        <v>79</v>
      </c>
      <c r="B79" s="326" t="s">
        <v>231</v>
      </c>
      <c r="C79" s="326" t="s">
        <v>466</v>
      </c>
      <c r="D79" s="361" t="s">
        <v>381</v>
      </c>
      <c r="E79" s="362" t="s">
        <v>300</v>
      </c>
      <c r="F79" s="72" t="s">
        <v>427</v>
      </c>
      <c r="G79" s="72" t="s">
        <v>467</v>
      </c>
      <c r="H79" s="72" t="s">
        <v>523</v>
      </c>
      <c r="I79" s="363">
        <v>7</v>
      </c>
      <c r="J79" s="364">
        <f t="shared" si="6"/>
        <v>0</v>
      </c>
      <c r="K79" s="272" t="s">
        <v>460</v>
      </c>
      <c r="L79" s="272"/>
      <c r="M79" s="272"/>
      <c r="N79" s="271">
        <f>IF(K79="nio",0,IF(K79&gt;0,K79*I79/Q79,0))*VLOOKUP(B79,'2-Kosten per locatie'!$A$14:$C$17,3,FALSE)</f>
        <v>0</v>
      </c>
      <c r="O79" s="271">
        <f>IF(L79&gt;0,L79*I79/R79,0)*VLOOKUP(B79,'2-Kosten per locatie'!$A$14:$C$17,3,FALSE)</f>
        <v>0</v>
      </c>
      <c r="P79" s="271">
        <f>IF(M79&gt;0,M79*I79/R79,0)*VLOOKUP(B79,'2-Kosten per locatie'!$A$14:$C$17,3,FALSE)</f>
        <v>0</v>
      </c>
      <c r="Q79" s="365">
        <f>IF(K79="nio",0,IF(K79&gt;0,VLOOKUP(G79,'3-Productie normen'!A:K,VLOOKUP(K79,'3-Productie normen'!$B$29:$C$35,2,FALSE),FALSE)))/VLOOKUP(B79,'2-Kosten per locatie'!$A$14:$C$17,3,FALSE)</f>
        <v>0</v>
      </c>
      <c r="R79" s="365">
        <f t="shared" si="7"/>
        <v>0</v>
      </c>
      <c r="S79" s="366">
        <f>VLOOKUP(G79,'3-Productie normen'!A:J,10,FALSE)</f>
        <v>0</v>
      </c>
      <c r="T79" s="366"/>
      <c r="V79" s="367">
        <f t="shared" si="8"/>
        <v>0</v>
      </c>
    </row>
    <row r="80" spans="1:22" ht="14.1" customHeight="1">
      <c r="A80" s="76">
        <v>80</v>
      </c>
      <c r="B80" s="326" t="s">
        <v>231</v>
      </c>
      <c r="C80" s="326" t="s">
        <v>466</v>
      </c>
      <c r="D80" s="361" t="s">
        <v>381</v>
      </c>
      <c r="E80" s="362" t="s">
        <v>301</v>
      </c>
      <c r="F80" s="72" t="s">
        <v>428</v>
      </c>
      <c r="G80" s="72" t="s">
        <v>56</v>
      </c>
      <c r="H80" s="72" t="s">
        <v>453</v>
      </c>
      <c r="I80" s="363">
        <v>4</v>
      </c>
      <c r="J80" s="364">
        <f t="shared" si="6"/>
        <v>365</v>
      </c>
      <c r="K80" s="272">
        <v>255</v>
      </c>
      <c r="L80" s="272">
        <v>102</v>
      </c>
      <c r="M80" s="272">
        <v>8</v>
      </c>
      <c r="N80" s="271" t="e">
        <f>IF(K80="nio",0,IF(K80&gt;0,K80*I80/Q80,0))*VLOOKUP(B80,'2-Kosten per locatie'!$A$14:$C$17,3,FALSE)</f>
        <v>#DIV/0!</v>
      </c>
      <c r="O80" s="271" t="e">
        <f>IF(L80&gt;0,L80*I80/R80,0)*VLOOKUP(B80,'2-Kosten per locatie'!$A$14:$C$17,3,FALSE)</f>
        <v>#DIV/0!</v>
      </c>
      <c r="P80" s="271" t="e">
        <f>IF(M80&gt;0,M80*I80/R80,0)*VLOOKUP(B80,'2-Kosten per locatie'!$A$14:$C$17,3,FALSE)</f>
        <v>#DIV/0!</v>
      </c>
      <c r="Q80" s="365">
        <f>IF(K80="nio",0,IF(K80&gt;0,VLOOKUP(G80,'3-Productie normen'!A:K,VLOOKUP(K80,'3-Productie normen'!$B$29:$C$35,2,FALSE),FALSE)))/VLOOKUP(B80,'2-Kosten per locatie'!$A$14:$C$17,3,FALSE)</f>
        <v>0</v>
      </c>
      <c r="R80" s="365">
        <f t="shared" si="7"/>
        <v>0</v>
      </c>
      <c r="S80" s="366" t="str">
        <f>VLOOKUP(G80,'3-Productie normen'!A:J,10,FALSE)</f>
        <v>V</v>
      </c>
      <c r="T80" s="366"/>
      <c r="V80" s="367">
        <f t="shared" si="8"/>
        <v>1460</v>
      </c>
    </row>
    <row r="81" spans="1:22" ht="14.1" customHeight="1">
      <c r="A81" s="76">
        <v>81</v>
      </c>
      <c r="B81" s="326" t="s">
        <v>231</v>
      </c>
      <c r="C81" s="326" t="s">
        <v>466</v>
      </c>
      <c r="D81" s="361" t="s">
        <v>381</v>
      </c>
      <c r="E81" s="362" t="s">
        <v>302</v>
      </c>
      <c r="F81" s="72" t="s">
        <v>393</v>
      </c>
      <c r="G81" s="72" t="s">
        <v>52</v>
      </c>
      <c r="H81" s="72" t="s">
        <v>453</v>
      </c>
      <c r="I81" s="363">
        <v>80</v>
      </c>
      <c r="J81" s="364">
        <f t="shared" si="6"/>
        <v>365</v>
      </c>
      <c r="K81" s="272">
        <v>255</v>
      </c>
      <c r="L81" s="272">
        <v>102</v>
      </c>
      <c r="M81" s="272">
        <v>8</v>
      </c>
      <c r="N81" s="271" t="e">
        <f>IF(K81="nio",0,IF(K81&gt;0,K81*I81/Q81,0))*VLOOKUP(B81,'2-Kosten per locatie'!$A$14:$C$17,3,FALSE)</f>
        <v>#DIV/0!</v>
      </c>
      <c r="O81" s="271" t="e">
        <f>IF(L81&gt;0,L81*I81/R81,0)*VLOOKUP(B81,'2-Kosten per locatie'!$A$14:$C$17,3,FALSE)</f>
        <v>#DIV/0!</v>
      </c>
      <c r="P81" s="271" t="e">
        <f>IF(M81&gt;0,M81*I81/R81,0)*VLOOKUP(B81,'2-Kosten per locatie'!$A$14:$C$17,3,FALSE)</f>
        <v>#DIV/0!</v>
      </c>
      <c r="Q81" s="365">
        <f>IF(K81="nio",0,IF(K81&gt;0,VLOOKUP(G81,'3-Productie normen'!A:K,VLOOKUP(K81,'3-Productie normen'!$B$29:$C$35,2,FALSE),FALSE)))/VLOOKUP(B81,'2-Kosten per locatie'!$A$14:$C$17,3,FALSE)</f>
        <v>0</v>
      </c>
      <c r="R81" s="365">
        <f t="shared" si="7"/>
        <v>0</v>
      </c>
      <c r="S81" s="366" t="str">
        <f>VLOOKUP(G81,'3-Productie normen'!A:J,10,FALSE)</f>
        <v>V</v>
      </c>
      <c r="T81" s="366"/>
      <c r="V81" s="367">
        <f t="shared" si="8"/>
        <v>29200</v>
      </c>
    </row>
    <row r="82" spans="1:22" ht="14.1" customHeight="1">
      <c r="A82" s="76">
        <v>82</v>
      </c>
      <c r="B82" s="326" t="s">
        <v>231</v>
      </c>
      <c r="C82" s="326" t="s">
        <v>466</v>
      </c>
      <c r="D82" s="361" t="s">
        <v>381</v>
      </c>
      <c r="E82" s="362" t="s">
        <v>303</v>
      </c>
      <c r="F82" s="72" t="s">
        <v>398</v>
      </c>
      <c r="G82" s="72" t="s">
        <v>55</v>
      </c>
      <c r="H82" s="72" t="s">
        <v>453</v>
      </c>
      <c r="I82" s="363">
        <v>25</v>
      </c>
      <c r="J82" s="364">
        <f t="shared" si="6"/>
        <v>365</v>
      </c>
      <c r="K82" s="272">
        <v>255</v>
      </c>
      <c r="L82" s="272">
        <v>102</v>
      </c>
      <c r="M82" s="272">
        <v>8</v>
      </c>
      <c r="N82" s="271" t="e">
        <f>IF(K82="nio",0,IF(K82&gt;0,K82*I82/Q82,0))*VLOOKUP(B82,'2-Kosten per locatie'!$A$14:$C$17,3,FALSE)</f>
        <v>#DIV/0!</v>
      </c>
      <c r="O82" s="271" t="e">
        <f>IF(L82&gt;0,L82*I82/R82,0)*VLOOKUP(B82,'2-Kosten per locatie'!$A$14:$C$17,3,FALSE)</f>
        <v>#DIV/0!</v>
      </c>
      <c r="P82" s="271" t="e">
        <f>IF(M82&gt;0,M82*I82/R82,0)*VLOOKUP(B82,'2-Kosten per locatie'!$A$14:$C$17,3,FALSE)</f>
        <v>#DIV/0!</v>
      </c>
      <c r="Q82" s="365">
        <f>IF(K82="nio",0,IF(K82&gt;0,VLOOKUP(G82,'3-Productie normen'!A:K,VLOOKUP(K82,'3-Productie normen'!$B$29:$C$35,2,FALSE),FALSE)))/VLOOKUP(B82,'2-Kosten per locatie'!$A$14:$C$17,3,FALSE)</f>
        <v>0</v>
      </c>
      <c r="R82" s="365">
        <f t="shared" si="7"/>
        <v>0</v>
      </c>
      <c r="S82" s="366" t="str">
        <f>VLOOKUP(G82,'3-Productie normen'!A:J,10,FALSE)</f>
        <v>V</v>
      </c>
      <c r="T82" s="366"/>
      <c r="V82" s="367">
        <f t="shared" si="8"/>
        <v>9125</v>
      </c>
    </row>
    <row r="83" spans="1:22" ht="14.1" customHeight="1">
      <c r="A83" s="76">
        <v>83</v>
      </c>
      <c r="B83" s="326" t="s">
        <v>231</v>
      </c>
      <c r="C83" s="326" t="s">
        <v>466</v>
      </c>
      <c r="D83" s="361" t="s">
        <v>381</v>
      </c>
      <c r="E83" s="362" t="s">
        <v>304</v>
      </c>
      <c r="F83" s="72" t="s">
        <v>398</v>
      </c>
      <c r="G83" s="72" t="s">
        <v>55</v>
      </c>
      <c r="H83" s="72" t="s">
        <v>453</v>
      </c>
      <c r="I83" s="363">
        <v>4</v>
      </c>
      <c r="J83" s="364">
        <f t="shared" si="6"/>
        <v>365</v>
      </c>
      <c r="K83" s="272">
        <v>255</v>
      </c>
      <c r="L83" s="272">
        <v>102</v>
      </c>
      <c r="M83" s="272">
        <v>8</v>
      </c>
      <c r="N83" s="271" t="e">
        <f>IF(K83="nio",0,IF(K83&gt;0,K83*I83/Q83,0))*VLOOKUP(B83,'2-Kosten per locatie'!$A$14:$C$17,3,FALSE)</f>
        <v>#DIV/0!</v>
      </c>
      <c r="O83" s="271" t="e">
        <f>IF(L83&gt;0,L83*I83/R83,0)*VLOOKUP(B83,'2-Kosten per locatie'!$A$14:$C$17,3,FALSE)</f>
        <v>#DIV/0!</v>
      </c>
      <c r="P83" s="271" t="e">
        <f>IF(M83&gt;0,M83*I83/R83,0)*VLOOKUP(B83,'2-Kosten per locatie'!$A$14:$C$17,3,FALSE)</f>
        <v>#DIV/0!</v>
      </c>
      <c r="Q83" s="365">
        <f>IF(K83="nio",0,IF(K83&gt;0,VLOOKUP(G83,'3-Productie normen'!A:K,VLOOKUP(K83,'3-Productie normen'!$B$29:$C$35,2,FALSE),FALSE)))/VLOOKUP(B83,'2-Kosten per locatie'!$A$14:$C$17,3,FALSE)</f>
        <v>0</v>
      </c>
      <c r="R83" s="365">
        <f t="shared" si="7"/>
        <v>0</v>
      </c>
      <c r="S83" s="366" t="str">
        <f>VLOOKUP(G83,'3-Productie normen'!A:J,10,FALSE)</f>
        <v>V</v>
      </c>
      <c r="T83" s="366"/>
      <c r="V83" s="367">
        <f t="shared" si="8"/>
        <v>1460</v>
      </c>
    </row>
    <row r="84" spans="1:22" ht="14.1" customHeight="1">
      <c r="A84" s="76">
        <v>84</v>
      </c>
      <c r="B84" s="326" t="s">
        <v>231</v>
      </c>
      <c r="C84" s="326" t="s">
        <v>466</v>
      </c>
      <c r="D84" s="361" t="s">
        <v>381</v>
      </c>
      <c r="E84" s="362" t="s">
        <v>305</v>
      </c>
      <c r="F84" s="72" t="s">
        <v>429</v>
      </c>
      <c r="G84" s="72" t="s">
        <v>467</v>
      </c>
      <c r="H84" s="72" t="s">
        <v>523</v>
      </c>
      <c r="I84" s="363">
        <v>87</v>
      </c>
      <c r="J84" s="364">
        <f t="shared" si="6"/>
        <v>0</v>
      </c>
      <c r="K84" s="272" t="s">
        <v>460</v>
      </c>
      <c r="L84" s="272"/>
      <c r="M84" s="272"/>
      <c r="N84" s="271">
        <f>IF(K84="nio",0,IF(K84&gt;0,K84*I84/Q84,0))*VLOOKUP(B84,'2-Kosten per locatie'!$A$14:$C$17,3,FALSE)</f>
        <v>0</v>
      </c>
      <c r="O84" s="271">
        <f>IF(L84&gt;0,L84*I84/R84,0)*VLOOKUP(B84,'2-Kosten per locatie'!$A$14:$C$17,3,FALSE)</f>
        <v>0</v>
      </c>
      <c r="P84" s="271">
        <f>IF(M84&gt;0,M84*I84/R84,0)*VLOOKUP(B84,'2-Kosten per locatie'!$A$14:$C$17,3,FALSE)</f>
        <v>0</v>
      </c>
      <c r="Q84" s="365">
        <f>IF(K84="nio",0,IF(K84&gt;0,VLOOKUP(G84,'3-Productie normen'!A:K,VLOOKUP(K84,'3-Productie normen'!$B$29:$C$35,2,FALSE),FALSE)))/VLOOKUP(B84,'2-Kosten per locatie'!$A$14:$C$17,3,FALSE)</f>
        <v>0</v>
      </c>
      <c r="R84" s="365">
        <f t="shared" si="7"/>
        <v>0</v>
      </c>
      <c r="S84" s="366">
        <f>VLOOKUP(G84,'3-Productie normen'!A:J,10,FALSE)</f>
        <v>0</v>
      </c>
      <c r="T84" s="366"/>
      <c r="V84" s="367">
        <f t="shared" si="8"/>
        <v>0</v>
      </c>
    </row>
    <row r="85" spans="1:22" ht="14.1" customHeight="1">
      <c r="A85" s="76">
        <v>85</v>
      </c>
      <c r="B85" s="326" t="s">
        <v>231</v>
      </c>
      <c r="C85" s="326" t="s">
        <v>466</v>
      </c>
      <c r="D85" s="361" t="s">
        <v>381</v>
      </c>
      <c r="E85" s="362" t="s">
        <v>306</v>
      </c>
      <c r="F85" s="72" t="s">
        <v>430</v>
      </c>
      <c r="G85" s="72" t="s">
        <v>468</v>
      </c>
      <c r="H85" s="72" t="s">
        <v>453</v>
      </c>
      <c r="I85" s="363">
        <v>43</v>
      </c>
      <c r="J85" s="364">
        <f t="shared" si="6"/>
        <v>365</v>
      </c>
      <c r="K85" s="272">
        <v>255</v>
      </c>
      <c r="L85" s="272">
        <v>102</v>
      </c>
      <c r="M85" s="272">
        <v>8</v>
      </c>
      <c r="N85" s="271" t="e">
        <f>IF(K85="nio",0,IF(K85&gt;0,K85*I85/Q85,0))*VLOOKUP(B85,'2-Kosten per locatie'!$A$14:$C$17,3,FALSE)</f>
        <v>#DIV/0!</v>
      </c>
      <c r="O85" s="271" t="e">
        <f>IF(L85&gt;0,L85*I85/R85,0)*VLOOKUP(B85,'2-Kosten per locatie'!$A$14:$C$17,3,FALSE)</f>
        <v>#DIV/0!</v>
      </c>
      <c r="P85" s="271" t="e">
        <f>IF(M85&gt;0,M85*I85/R85,0)*VLOOKUP(B85,'2-Kosten per locatie'!$A$14:$C$17,3,FALSE)</f>
        <v>#DIV/0!</v>
      </c>
      <c r="Q85" s="365">
        <f>IF(K85="nio",0,IF(K85&gt;0,VLOOKUP(G85,'3-Productie normen'!A:K,VLOOKUP(K85,'3-Productie normen'!$B$29:$C$35,2,FALSE),FALSE)))/VLOOKUP(B85,'2-Kosten per locatie'!$A$14:$C$17,3,FALSE)</f>
        <v>0</v>
      </c>
      <c r="R85" s="365">
        <f t="shared" si="7"/>
        <v>0</v>
      </c>
      <c r="S85" s="366" t="str">
        <f>VLOOKUP(G85,'3-Productie normen'!A:J,10,FALSE)</f>
        <v>V</v>
      </c>
      <c r="T85" s="366"/>
      <c r="V85" s="367">
        <f t="shared" si="8"/>
        <v>15695</v>
      </c>
    </row>
    <row r="86" spans="1:22" ht="14.1" customHeight="1">
      <c r="A86" s="76">
        <v>86</v>
      </c>
      <c r="B86" s="326" t="s">
        <v>231</v>
      </c>
      <c r="C86" s="326" t="s">
        <v>466</v>
      </c>
      <c r="D86" s="361" t="s">
        <v>381</v>
      </c>
      <c r="E86" s="362" t="s">
        <v>306</v>
      </c>
      <c r="F86" s="72" t="s">
        <v>430</v>
      </c>
      <c r="G86" s="72" t="s">
        <v>468</v>
      </c>
      <c r="H86" s="72" t="s">
        <v>451</v>
      </c>
      <c r="I86" s="363">
        <v>60</v>
      </c>
      <c r="J86" s="364">
        <f t="shared" si="6"/>
        <v>365</v>
      </c>
      <c r="K86" s="272">
        <v>255</v>
      </c>
      <c r="L86" s="272">
        <v>102</v>
      </c>
      <c r="M86" s="272">
        <v>8</v>
      </c>
      <c r="N86" s="271" t="e">
        <f>IF(K86="nio",0,IF(K86&gt;0,K86*I86/Q86,0))*VLOOKUP(B86,'2-Kosten per locatie'!$A$14:$C$17,3,FALSE)</f>
        <v>#DIV/0!</v>
      </c>
      <c r="O86" s="271" t="e">
        <f>IF(L86&gt;0,L86*I86/R86,0)*VLOOKUP(B86,'2-Kosten per locatie'!$A$14:$C$17,3,FALSE)</f>
        <v>#DIV/0!</v>
      </c>
      <c r="P86" s="271" t="e">
        <f>IF(M86&gt;0,M86*I86/R86,0)*VLOOKUP(B86,'2-Kosten per locatie'!$A$14:$C$17,3,FALSE)</f>
        <v>#DIV/0!</v>
      </c>
      <c r="Q86" s="365">
        <f>IF(K86="nio",0,IF(K86&gt;0,VLOOKUP(G86,'3-Productie normen'!A:K,VLOOKUP(K86,'3-Productie normen'!$B$29:$C$35,2,FALSE),FALSE)))/VLOOKUP(B86,'2-Kosten per locatie'!$A$14:$C$17,3,FALSE)</f>
        <v>0</v>
      </c>
      <c r="R86" s="365">
        <f t="shared" si="7"/>
        <v>0</v>
      </c>
      <c r="S86" s="366" t="str">
        <f>VLOOKUP(G86,'3-Productie normen'!A:J,10,FALSE)</f>
        <v>V</v>
      </c>
      <c r="T86" s="366"/>
      <c r="V86" s="367">
        <f t="shared" si="8"/>
        <v>21900</v>
      </c>
    </row>
    <row r="87" spans="1:22" ht="14.1" customHeight="1">
      <c r="A87" s="76">
        <v>87</v>
      </c>
      <c r="B87" s="326" t="s">
        <v>231</v>
      </c>
      <c r="C87" s="326" t="s">
        <v>466</v>
      </c>
      <c r="D87" s="361" t="s">
        <v>381</v>
      </c>
      <c r="E87" s="362" t="s">
        <v>307</v>
      </c>
      <c r="F87" s="72" t="s">
        <v>431</v>
      </c>
      <c r="G87" s="72" t="s">
        <v>468</v>
      </c>
      <c r="H87" s="72" t="s">
        <v>451</v>
      </c>
      <c r="I87" s="363">
        <v>147</v>
      </c>
      <c r="J87" s="364">
        <f t="shared" si="6"/>
        <v>365</v>
      </c>
      <c r="K87" s="272">
        <v>255</v>
      </c>
      <c r="L87" s="272">
        <v>102</v>
      </c>
      <c r="M87" s="272">
        <v>8</v>
      </c>
      <c r="N87" s="271" t="e">
        <f>IF(K87="nio",0,IF(K87&gt;0,K87*I87/Q87,0))*VLOOKUP(B87,'2-Kosten per locatie'!$A$14:$C$17,3,FALSE)</f>
        <v>#DIV/0!</v>
      </c>
      <c r="O87" s="271" t="e">
        <f>IF(L87&gt;0,L87*I87/R87,0)*VLOOKUP(B87,'2-Kosten per locatie'!$A$14:$C$17,3,FALSE)</f>
        <v>#DIV/0!</v>
      </c>
      <c r="P87" s="271" t="e">
        <f>IF(M87&gt;0,M87*I87/R87,0)*VLOOKUP(B87,'2-Kosten per locatie'!$A$14:$C$17,3,FALSE)</f>
        <v>#DIV/0!</v>
      </c>
      <c r="Q87" s="365">
        <f>IF(K87="nio",0,IF(K87&gt;0,VLOOKUP(G87,'3-Productie normen'!A:K,VLOOKUP(K87,'3-Productie normen'!$B$29:$C$35,2,FALSE),FALSE)))/VLOOKUP(B87,'2-Kosten per locatie'!$A$14:$C$17,3,FALSE)</f>
        <v>0</v>
      </c>
      <c r="R87" s="365">
        <f t="shared" si="7"/>
        <v>0</v>
      </c>
      <c r="S87" s="366" t="str">
        <f>VLOOKUP(G87,'3-Productie normen'!A:J,10,FALSE)</f>
        <v>V</v>
      </c>
      <c r="T87" s="366"/>
      <c r="V87" s="367">
        <f t="shared" si="8"/>
        <v>53655</v>
      </c>
    </row>
    <row r="88" spans="1:22" ht="14.1" customHeight="1">
      <c r="A88" s="76">
        <v>88</v>
      </c>
      <c r="B88" s="326" t="s">
        <v>231</v>
      </c>
      <c r="C88" s="326" t="s">
        <v>466</v>
      </c>
      <c r="D88" s="361" t="s">
        <v>381</v>
      </c>
      <c r="E88" s="362" t="s">
        <v>307</v>
      </c>
      <c r="F88" s="72" t="s">
        <v>431</v>
      </c>
      <c r="G88" s="72" t="s">
        <v>468</v>
      </c>
      <c r="H88" s="72" t="s">
        <v>453</v>
      </c>
      <c r="I88" s="363">
        <v>15</v>
      </c>
      <c r="J88" s="364">
        <f t="shared" si="6"/>
        <v>365</v>
      </c>
      <c r="K88" s="272">
        <v>255</v>
      </c>
      <c r="L88" s="272">
        <v>102</v>
      </c>
      <c r="M88" s="272">
        <v>8</v>
      </c>
      <c r="N88" s="271" t="e">
        <f>IF(K88="nio",0,IF(K88&gt;0,K88*I88/Q88,0))*VLOOKUP(B88,'2-Kosten per locatie'!$A$14:$C$17,3,FALSE)</f>
        <v>#DIV/0!</v>
      </c>
      <c r="O88" s="271" t="e">
        <f>IF(L88&gt;0,L88*I88/R88,0)*VLOOKUP(B88,'2-Kosten per locatie'!$A$14:$C$17,3,FALSE)</f>
        <v>#DIV/0!</v>
      </c>
      <c r="P88" s="271" t="e">
        <f>IF(M88&gt;0,M88*I88/R88,0)*VLOOKUP(B88,'2-Kosten per locatie'!$A$14:$C$17,3,FALSE)</f>
        <v>#DIV/0!</v>
      </c>
      <c r="Q88" s="365">
        <f>IF(K88="nio",0,IF(K88&gt;0,VLOOKUP(G88,'3-Productie normen'!A:K,VLOOKUP(K88,'3-Productie normen'!$B$29:$C$35,2,FALSE),FALSE)))/VLOOKUP(B88,'2-Kosten per locatie'!$A$14:$C$17,3,FALSE)</f>
        <v>0</v>
      </c>
      <c r="R88" s="365">
        <f t="shared" si="7"/>
        <v>0</v>
      </c>
      <c r="S88" s="366" t="str">
        <f>VLOOKUP(G88,'3-Productie normen'!A:J,10,FALSE)</f>
        <v>V</v>
      </c>
      <c r="T88" s="366"/>
      <c r="V88" s="367">
        <f t="shared" si="8"/>
        <v>5475</v>
      </c>
    </row>
    <row r="89" spans="1:22" ht="14.1" customHeight="1">
      <c r="A89" s="76">
        <v>89</v>
      </c>
      <c r="B89" s="326" t="s">
        <v>231</v>
      </c>
      <c r="C89" s="326" t="s">
        <v>466</v>
      </c>
      <c r="D89" s="361" t="s">
        <v>381</v>
      </c>
      <c r="E89" s="362" t="s">
        <v>308</v>
      </c>
      <c r="F89" s="72" t="s">
        <v>429</v>
      </c>
      <c r="G89" s="72" t="s">
        <v>467</v>
      </c>
      <c r="H89" s="72" t="s">
        <v>523</v>
      </c>
      <c r="I89" s="363">
        <v>67</v>
      </c>
      <c r="J89" s="364">
        <f t="shared" si="6"/>
        <v>0</v>
      </c>
      <c r="K89" s="272" t="s">
        <v>460</v>
      </c>
      <c r="L89" s="272"/>
      <c r="M89" s="272"/>
      <c r="N89" s="271">
        <f>IF(K89="nio",0,IF(K89&gt;0,K89*I89/Q89,0))*VLOOKUP(B89,'2-Kosten per locatie'!$A$14:$C$17,3,FALSE)</f>
        <v>0</v>
      </c>
      <c r="O89" s="271">
        <f>IF(L89&gt;0,L89*I89/R89,0)*VLOOKUP(B89,'2-Kosten per locatie'!$A$14:$C$17,3,FALSE)</f>
        <v>0</v>
      </c>
      <c r="P89" s="271">
        <f>IF(M89&gt;0,M89*I89/R89,0)*VLOOKUP(B89,'2-Kosten per locatie'!$A$14:$C$17,3,FALSE)</f>
        <v>0</v>
      </c>
      <c r="Q89" s="365">
        <f>IF(K89="nio",0,IF(K89&gt;0,VLOOKUP(G89,'3-Productie normen'!A:K,VLOOKUP(K89,'3-Productie normen'!$B$29:$C$35,2,FALSE),FALSE)))/VLOOKUP(B89,'2-Kosten per locatie'!$A$14:$C$17,3,FALSE)</f>
        <v>0</v>
      </c>
      <c r="R89" s="365">
        <f t="shared" si="7"/>
        <v>0</v>
      </c>
      <c r="S89" s="366">
        <f>VLOOKUP(G89,'3-Productie normen'!A:J,10,FALSE)</f>
        <v>0</v>
      </c>
      <c r="T89" s="366"/>
      <c r="V89" s="367">
        <f t="shared" si="8"/>
        <v>0</v>
      </c>
    </row>
    <row r="90" spans="1:22" ht="14.1" customHeight="1">
      <c r="A90" s="76">
        <v>90</v>
      </c>
      <c r="B90" s="326" t="s">
        <v>231</v>
      </c>
      <c r="C90" s="326" t="s">
        <v>466</v>
      </c>
      <c r="D90" s="361" t="s">
        <v>381</v>
      </c>
      <c r="E90" s="362" t="s">
        <v>308</v>
      </c>
      <c r="F90" s="72" t="s">
        <v>398</v>
      </c>
      <c r="G90" s="72" t="s">
        <v>55</v>
      </c>
      <c r="H90" s="72" t="s">
        <v>451</v>
      </c>
      <c r="I90" s="363">
        <v>23</v>
      </c>
      <c r="J90" s="364">
        <f t="shared" si="6"/>
        <v>365</v>
      </c>
      <c r="K90" s="272">
        <v>255</v>
      </c>
      <c r="L90" s="272">
        <v>102</v>
      </c>
      <c r="M90" s="272">
        <v>8</v>
      </c>
      <c r="N90" s="271" t="e">
        <f>IF(K90="nio",0,IF(K90&gt;0,K90*I90/Q90,0))*VLOOKUP(B90,'2-Kosten per locatie'!$A$14:$C$17,3,FALSE)</f>
        <v>#DIV/0!</v>
      </c>
      <c r="O90" s="271" t="e">
        <f>IF(L90&gt;0,L90*I90/R90,0)*VLOOKUP(B90,'2-Kosten per locatie'!$A$14:$C$17,3,FALSE)</f>
        <v>#DIV/0!</v>
      </c>
      <c r="P90" s="271" t="e">
        <f>IF(M90&gt;0,M90*I90/R90,0)*VLOOKUP(B90,'2-Kosten per locatie'!$A$14:$C$17,3,FALSE)</f>
        <v>#DIV/0!</v>
      </c>
      <c r="Q90" s="365">
        <f>IF(K90="nio",0,IF(K90&gt;0,VLOOKUP(G90,'3-Productie normen'!A:K,VLOOKUP(K90,'3-Productie normen'!$B$29:$C$35,2,FALSE),FALSE)))/VLOOKUP(B90,'2-Kosten per locatie'!$A$14:$C$17,3,FALSE)</f>
        <v>0</v>
      </c>
      <c r="R90" s="365">
        <f t="shared" si="7"/>
        <v>0</v>
      </c>
      <c r="S90" s="366" t="str">
        <f>VLOOKUP(G90,'3-Productie normen'!A:J,10,FALSE)</f>
        <v>V</v>
      </c>
      <c r="T90" s="366"/>
      <c r="V90" s="367">
        <f t="shared" si="8"/>
        <v>8395</v>
      </c>
    </row>
    <row r="91" spans="1:22" ht="14.1" customHeight="1">
      <c r="A91" s="76">
        <v>91</v>
      </c>
      <c r="B91" s="326" t="s">
        <v>231</v>
      </c>
      <c r="C91" s="326" t="s">
        <v>466</v>
      </c>
      <c r="D91" s="361" t="s">
        <v>381</v>
      </c>
      <c r="E91" s="362" t="s">
        <v>309</v>
      </c>
      <c r="F91" s="72" t="s">
        <v>432</v>
      </c>
      <c r="G91" s="72" t="s">
        <v>52</v>
      </c>
      <c r="H91" s="72" t="s">
        <v>451</v>
      </c>
      <c r="I91" s="363">
        <v>6</v>
      </c>
      <c r="J91" s="364">
        <f t="shared" si="6"/>
        <v>365</v>
      </c>
      <c r="K91" s="272">
        <v>255</v>
      </c>
      <c r="L91" s="272">
        <v>102</v>
      </c>
      <c r="M91" s="272">
        <v>8</v>
      </c>
      <c r="N91" s="271" t="e">
        <f>IF(K91="nio",0,IF(K91&gt;0,K91*I91/Q91,0))*VLOOKUP(B91,'2-Kosten per locatie'!$A$14:$C$17,3,FALSE)</f>
        <v>#DIV/0!</v>
      </c>
      <c r="O91" s="271" t="e">
        <f>IF(L91&gt;0,L91*I91/R91,0)*VLOOKUP(B91,'2-Kosten per locatie'!$A$14:$C$17,3,FALSE)</f>
        <v>#DIV/0!</v>
      </c>
      <c r="P91" s="271" t="e">
        <f>IF(M91&gt;0,M91*I91/R91,0)*VLOOKUP(B91,'2-Kosten per locatie'!$A$14:$C$17,3,FALSE)</f>
        <v>#DIV/0!</v>
      </c>
      <c r="Q91" s="365">
        <f>IF(K91="nio",0,IF(K91&gt;0,VLOOKUP(G91,'3-Productie normen'!A:K,VLOOKUP(K91,'3-Productie normen'!$B$29:$C$35,2,FALSE),FALSE)))/VLOOKUP(B91,'2-Kosten per locatie'!$A$14:$C$17,3,FALSE)</f>
        <v>0</v>
      </c>
      <c r="R91" s="365">
        <f t="shared" si="7"/>
        <v>0</v>
      </c>
      <c r="S91" s="366" t="str">
        <f>VLOOKUP(G91,'3-Productie normen'!A:J,10,FALSE)</f>
        <v>V</v>
      </c>
      <c r="T91" s="366"/>
      <c r="V91" s="367">
        <f t="shared" si="8"/>
        <v>2190</v>
      </c>
    </row>
    <row r="92" spans="1:22" ht="14.1" customHeight="1">
      <c r="A92" s="76">
        <v>92</v>
      </c>
      <c r="B92" s="326" t="s">
        <v>231</v>
      </c>
      <c r="C92" s="326" t="s">
        <v>466</v>
      </c>
      <c r="D92" s="361" t="s">
        <v>381</v>
      </c>
      <c r="E92" s="362" t="s">
        <v>310</v>
      </c>
      <c r="F92" s="72" t="s">
        <v>432</v>
      </c>
      <c r="G92" s="72" t="s">
        <v>52</v>
      </c>
      <c r="H92" s="72" t="s">
        <v>451</v>
      </c>
      <c r="I92" s="363">
        <v>4</v>
      </c>
      <c r="J92" s="364">
        <f t="shared" si="6"/>
        <v>365</v>
      </c>
      <c r="K92" s="272">
        <v>255</v>
      </c>
      <c r="L92" s="272">
        <v>102</v>
      </c>
      <c r="M92" s="272">
        <v>8</v>
      </c>
      <c r="N92" s="271" t="e">
        <f>IF(K92="nio",0,IF(K92&gt;0,K92*I92/Q92,0))*VLOOKUP(B92,'2-Kosten per locatie'!$A$14:$C$17,3,FALSE)</f>
        <v>#DIV/0!</v>
      </c>
      <c r="O92" s="271" t="e">
        <f>IF(L92&gt;0,L92*I92/R92,0)*VLOOKUP(B92,'2-Kosten per locatie'!$A$14:$C$17,3,FALSE)</f>
        <v>#DIV/0!</v>
      </c>
      <c r="P92" s="271" t="e">
        <f>IF(M92&gt;0,M92*I92/R92,0)*VLOOKUP(B92,'2-Kosten per locatie'!$A$14:$C$17,3,FALSE)</f>
        <v>#DIV/0!</v>
      </c>
      <c r="Q92" s="365">
        <f>IF(K92="nio",0,IF(K92&gt;0,VLOOKUP(G92,'3-Productie normen'!A:K,VLOOKUP(K92,'3-Productie normen'!$B$29:$C$35,2,FALSE),FALSE)))/VLOOKUP(B92,'2-Kosten per locatie'!$A$14:$C$17,3,FALSE)</f>
        <v>0</v>
      </c>
      <c r="R92" s="365">
        <f t="shared" si="7"/>
        <v>0</v>
      </c>
      <c r="S92" s="366" t="str">
        <f>VLOOKUP(G92,'3-Productie normen'!A:J,10,FALSE)</f>
        <v>V</v>
      </c>
      <c r="T92" s="366"/>
      <c r="V92" s="367">
        <f t="shared" si="8"/>
        <v>1460</v>
      </c>
    </row>
    <row r="93" spans="1:22" ht="14.1" customHeight="1">
      <c r="A93" s="76">
        <v>93</v>
      </c>
      <c r="B93" s="326" t="s">
        <v>231</v>
      </c>
      <c r="C93" s="326" t="s">
        <v>466</v>
      </c>
      <c r="D93" s="361" t="s">
        <v>381</v>
      </c>
      <c r="E93" s="362" t="s">
        <v>311</v>
      </c>
      <c r="F93" s="72" t="s">
        <v>432</v>
      </c>
      <c r="G93" s="72" t="s">
        <v>52</v>
      </c>
      <c r="H93" s="72" t="s">
        <v>451</v>
      </c>
      <c r="I93" s="363">
        <v>3</v>
      </c>
      <c r="J93" s="364">
        <f t="shared" si="6"/>
        <v>365</v>
      </c>
      <c r="K93" s="272">
        <v>255</v>
      </c>
      <c r="L93" s="272">
        <v>102</v>
      </c>
      <c r="M93" s="272">
        <v>8</v>
      </c>
      <c r="N93" s="271" t="e">
        <f>IF(K93="nio",0,IF(K93&gt;0,K93*I93/Q93,0))*VLOOKUP(B93,'2-Kosten per locatie'!$A$14:$C$17,3,FALSE)</f>
        <v>#DIV/0!</v>
      </c>
      <c r="O93" s="271" t="e">
        <f>IF(L93&gt;0,L93*I93/R93,0)*VLOOKUP(B93,'2-Kosten per locatie'!$A$14:$C$17,3,FALSE)</f>
        <v>#DIV/0!</v>
      </c>
      <c r="P93" s="271" t="e">
        <f>IF(M93&gt;0,M93*I93/R93,0)*VLOOKUP(B93,'2-Kosten per locatie'!$A$14:$C$17,3,FALSE)</f>
        <v>#DIV/0!</v>
      </c>
      <c r="Q93" s="365">
        <f>IF(K93="nio",0,IF(K93&gt;0,VLOOKUP(G93,'3-Productie normen'!A:K,VLOOKUP(K93,'3-Productie normen'!$B$29:$C$35,2,FALSE),FALSE)))/VLOOKUP(B93,'2-Kosten per locatie'!$A$14:$C$17,3,FALSE)</f>
        <v>0</v>
      </c>
      <c r="R93" s="365">
        <f t="shared" si="7"/>
        <v>0</v>
      </c>
      <c r="S93" s="366" t="str">
        <f>VLOOKUP(G93,'3-Productie normen'!A:J,10,FALSE)</f>
        <v>V</v>
      </c>
      <c r="T93" s="366"/>
      <c r="V93" s="367">
        <f t="shared" si="8"/>
        <v>1095</v>
      </c>
    </row>
    <row r="94" spans="1:22" ht="14.1" customHeight="1">
      <c r="A94" s="76">
        <v>94</v>
      </c>
      <c r="B94" s="326" t="s">
        <v>231</v>
      </c>
      <c r="C94" s="326" t="s">
        <v>466</v>
      </c>
      <c r="D94" s="361" t="s">
        <v>381</v>
      </c>
      <c r="E94" s="362" t="s">
        <v>312</v>
      </c>
      <c r="F94" s="72" t="s">
        <v>433</v>
      </c>
      <c r="G94" s="72" t="s">
        <v>467</v>
      </c>
      <c r="H94" s="72" t="s">
        <v>458</v>
      </c>
      <c r="I94" s="363">
        <v>48</v>
      </c>
      <c r="J94" s="364">
        <f t="shared" si="6"/>
        <v>0</v>
      </c>
      <c r="K94" s="272" t="s">
        <v>460</v>
      </c>
      <c r="L94" s="272"/>
      <c r="M94" s="272"/>
      <c r="N94" s="271">
        <f>IF(K94="nio",0,IF(K94&gt;0,K94*I94/Q94,0))*VLOOKUP(B94,'2-Kosten per locatie'!$A$14:$C$17,3,FALSE)</f>
        <v>0</v>
      </c>
      <c r="O94" s="271">
        <f>IF(L94&gt;0,L94*I94/R94,0)*VLOOKUP(B94,'2-Kosten per locatie'!$A$14:$C$17,3,FALSE)</f>
        <v>0</v>
      </c>
      <c r="P94" s="271">
        <f>IF(M94&gt;0,M94*I94/R94,0)*VLOOKUP(B94,'2-Kosten per locatie'!$A$14:$C$17,3,FALSE)</f>
        <v>0</v>
      </c>
      <c r="Q94" s="365">
        <f>IF(K94="nio",0,IF(K94&gt;0,VLOOKUP(G94,'3-Productie normen'!A:K,VLOOKUP(K94,'3-Productie normen'!$B$29:$C$35,2,FALSE),FALSE)))/VLOOKUP(B94,'2-Kosten per locatie'!$A$14:$C$17,3,FALSE)</f>
        <v>0</v>
      </c>
      <c r="R94" s="365">
        <f t="shared" si="7"/>
        <v>0</v>
      </c>
      <c r="S94" s="366">
        <f>VLOOKUP(G94,'3-Productie normen'!A:J,10,FALSE)</f>
        <v>0</v>
      </c>
      <c r="T94" s="366"/>
      <c r="V94" s="367">
        <f t="shared" si="8"/>
        <v>0</v>
      </c>
    </row>
    <row r="95" spans="1:22" ht="14.1" customHeight="1">
      <c r="A95" s="76">
        <v>95</v>
      </c>
      <c r="B95" s="326" t="s">
        <v>231</v>
      </c>
      <c r="C95" s="326" t="s">
        <v>466</v>
      </c>
      <c r="D95" s="361" t="s">
        <v>381</v>
      </c>
      <c r="E95" s="362" t="s">
        <v>313</v>
      </c>
      <c r="F95" s="72" t="s">
        <v>432</v>
      </c>
      <c r="G95" s="72" t="s">
        <v>52</v>
      </c>
      <c r="H95" s="72" t="s">
        <v>451</v>
      </c>
      <c r="I95" s="363">
        <v>18</v>
      </c>
      <c r="J95" s="364">
        <f t="shared" si="6"/>
        <v>365</v>
      </c>
      <c r="K95" s="272">
        <v>255</v>
      </c>
      <c r="L95" s="272">
        <v>102</v>
      </c>
      <c r="M95" s="272">
        <v>8</v>
      </c>
      <c r="N95" s="271" t="e">
        <f>IF(K95="nio",0,IF(K95&gt;0,K95*I95/Q95,0))*VLOOKUP(B95,'2-Kosten per locatie'!$A$14:$C$17,3,FALSE)</f>
        <v>#DIV/0!</v>
      </c>
      <c r="O95" s="271" t="e">
        <f>IF(L95&gt;0,L95*I95/R95,0)*VLOOKUP(B95,'2-Kosten per locatie'!$A$14:$C$17,3,FALSE)</f>
        <v>#DIV/0!</v>
      </c>
      <c r="P95" s="271" t="e">
        <f>IF(M95&gt;0,M95*I95/R95,0)*VLOOKUP(B95,'2-Kosten per locatie'!$A$14:$C$17,3,FALSE)</f>
        <v>#DIV/0!</v>
      </c>
      <c r="Q95" s="365">
        <f>IF(K95="nio",0,IF(K95&gt;0,VLOOKUP(G95,'3-Productie normen'!A:K,VLOOKUP(K95,'3-Productie normen'!$B$29:$C$35,2,FALSE),FALSE)))/VLOOKUP(B95,'2-Kosten per locatie'!$A$14:$C$17,3,FALSE)</f>
        <v>0</v>
      </c>
      <c r="R95" s="365">
        <f t="shared" si="7"/>
        <v>0</v>
      </c>
      <c r="S95" s="366" t="str">
        <f>VLOOKUP(G95,'3-Productie normen'!A:J,10,FALSE)</f>
        <v>V</v>
      </c>
      <c r="T95" s="366"/>
      <c r="V95" s="367">
        <f t="shared" si="8"/>
        <v>6570</v>
      </c>
    </row>
    <row r="96" spans="1:22" ht="14.1" customHeight="1">
      <c r="A96" s="76">
        <v>96</v>
      </c>
      <c r="B96" s="326" t="s">
        <v>231</v>
      </c>
      <c r="C96" s="326" t="s">
        <v>466</v>
      </c>
      <c r="D96" s="361" t="s">
        <v>381</v>
      </c>
      <c r="E96" s="362" t="s">
        <v>314</v>
      </c>
      <c r="F96" s="72" t="s">
        <v>432</v>
      </c>
      <c r="G96" s="72" t="s">
        <v>52</v>
      </c>
      <c r="H96" s="72" t="s">
        <v>451</v>
      </c>
      <c r="I96" s="363">
        <v>18</v>
      </c>
      <c r="J96" s="364">
        <f t="shared" si="6"/>
        <v>365</v>
      </c>
      <c r="K96" s="272">
        <v>255</v>
      </c>
      <c r="L96" s="272">
        <v>102</v>
      </c>
      <c r="M96" s="272">
        <v>8</v>
      </c>
      <c r="N96" s="271" t="e">
        <f>IF(K96="nio",0,IF(K96&gt;0,K96*I96/Q96,0))*VLOOKUP(B96,'2-Kosten per locatie'!$A$14:$C$17,3,FALSE)</f>
        <v>#DIV/0!</v>
      </c>
      <c r="O96" s="271" t="e">
        <f>IF(L96&gt;0,L96*I96/R96,0)*VLOOKUP(B96,'2-Kosten per locatie'!$A$14:$C$17,3,FALSE)</f>
        <v>#DIV/0!</v>
      </c>
      <c r="P96" s="271" t="e">
        <f>IF(M96&gt;0,M96*I96/R96,0)*VLOOKUP(B96,'2-Kosten per locatie'!$A$14:$C$17,3,FALSE)</f>
        <v>#DIV/0!</v>
      </c>
      <c r="Q96" s="365">
        <f>IF(K96="nio",0,IF(K96&gt;0,VLOOKUP(G96,'3-Productie normen'!A:K,VLOOKUP(K96,'3-Productie normen'!$B$29:$C$35,2,FALSE),FALSE)))/VLOOKUP(B96,'2-Kosten per locatie'!$A$14:$C$17,3,FALSE)</f>
        <v>0</v>
      </c>
      <c r="R96" s="365">
        <f t="shared" si="7"/>
        <v>0</v>
      </c>
      <c r="S96" s="366" t="str">
        <f>VLOOKUP(G96,'3-Productie normen'!A:J,10,FALSE)</f>
        <v>V</v>
      </c>
      <c r="T96" s="366"/>
      <c r="V96" s="367">
        <f t="shared" si="8"/>
        <v>6570</v>
      </c>
    </row>
    <row r="97" spans="1:22" ht="14.1" customHeight="1">
      <c r="A97" s="76">
        <v>97</v>
      </c>
      <c r="B97" s="326" t="s">
        <v>231</v>
      </c>
      <c r="C97" s="326" t="s">
        <v>466</v>
      </c>
      <c r="D97" s="361" t="s">
        <v>381</v>
      </c>
      <c r="E97" s="362" t="s">
        <v>315</v>
      </c>
      <c r="F97" s="72" t="s">
        <v>432</v>
      </c>
      <c r="G97" s="72" t="s">
        <v>52</v>
      </c>
      <c r="H97" s="72" t="s">
        <v>451</v>
      </c>
      <c r="I97" s="363">
        <v>3</v>
      </c>
      <c r="J97" s="364">
        <f t="shared" si="6"/>
        <v>365</v>
      </c>
      <c r="K97" s="272">
        <v>255</v>
      </c>
      <c r="L97" s="272">
        <v>102</v>
      </c>
      <c r="M97" s="272">
        <v>8</v>
      </c>
      <c r="N97" s="271" t="e">
        <f>IF(K97="nio",0,IF(K97&gt;0,K97*I97/Q97,0))*VLOOKUP(B97,'2-Kosten per locatie'!$A$14:$C$17,3,FALSE)</f>
        <v>#DIV/0!</v>
      </c>
      <c r="O97" s="271" t="e">
        <f>IF(L97&gt;0,L97*I97/R97,0)*VLOOKUP(B97,'2-Kosten per locatie'!$A$14:$C$17,3,FALSE)</f>
        <v>#DIV/0!</v>
      </c>
      <c r="P97" s="271" t="e">
        <f>IF(M97&gt;0,M97*I97/R97,0)*VLOOKUP(B97,'2-Kosten per locatie'!$A$14:$C$17,3,FALSE)</f>
        <v>#DIV/0!</v>
      </c>
      <c r="Q97" s="365">
        <f>IF(K97="nio",0,IF(K97&gt;0,VLOOKUP(G97,'3-Productie normen'!A:K,VLOOKUP(K97,'3-Productie normen'!$B$29:$C$35,2,FALSE),FALSE)))/VLOOKUP(B97,'2-Kosten per locatie'!$A$14:$C$17,3,FALSE)</f>
        <v>0</v>
      </c>
      <c r="R97" s="365">
        <f t="shared" si="7"/>
        <v>0</v>
      </c>
      <c r="S97" s="366" t="str">
        <f>VLOOKUP(G97,'3-Productie normen'!A:J,10,FALSE)</f>
        <v>V</v>
      </c>
      <c r="T97" s="366"/>
      <c r="V97" s="367">
        <f t="shared" si="8"/>
        <v>1095</v>
      </c>
    </row>
    <row r="98" spans="1:22" ht="14.1" customHeight="1">
      <c r="A98" s="76">
        <v>98</v>
      </c>
      <c r="B98" s="326" t="s">
        <v>231</v>
      </c>
      <c r="C98" s="326" t="s">
        <v>466</v>
      </c>
      <c r="D98" s="361" t="s">
        <v>381</v>
      </c>
      <c r="E98" s="362" t="s">
        <v>316</v>
      </c>
      <c r="F98" s="72" t="s">
        <v>432</v>
      </c>
      <c r="G98" s="72" t="s">
        <v>52</v>
      </c>
      <c r="H98" s="72" t="s">
        <v>451</v>
      </c>
      <c r="I98" s="363">
        <v>2</v>
      </c>
      <c r="J98" s="364">
        <f t="shared" si="6"/>
        <v>365</v>
      </c>
      <c r="K98" s="272">
        <v>255</v>
      </c>
      <c r="L98" s="272">
        <v>102</v>
      </c>
      <c r="M98" s="272">
        <v>8</v>
      </c>
      <c r="N98" s="271" t="e">
        <f>IF(K98="nio",0,IF(K98&gt;0,K98*I98/Q98,0))*VLOOKUP(B98,'2-Kosten per locatie'!$A$14:$C$17,3,FALSE)</f>
        <v>#DIV/0!</v>
      </c>
      <c r="O98" s="271" t="e">
        <f>IF(L98&gt;0,L98*I98/R98,0)*VLOOKUP(B98,'2-Kosten per locatie'!$A$14:$C$17,3,FALSE)</f>
        <v>#DIV/0!</v>
      </c>
      <c r="P98" s="271" t="e">
        <f>IF(M98&gt;0,M98*I98/R98,0)*VLOOKUP(B98,'2-Kosten per locatie'!$A$14:$C$17,3,FALSE)</f>
        <v>#DIV/0!</v>
      </c>
      <c r="Q98" s="365">
        <f>IF(K98="nio",0,IF(K98&gt;0,VLOOKUP(G98,'3-Productie normen'!A:K,VLOOKUP(K98,'3-Productie normen'!$B$29:$C$35,2,FALSE),FALSE)))/VLOOKUP(B98,'2-Kosten per locatie'!$A$14:$C$17,3,FALSE)</f>
        <v>0</v>
      </c>
      <c r="R98" s="365">
        <f t="shared" si="7"/>
        <v>0</v>
      </c>
      <c r="S98" s="366" t="str">
        <f>VLOOKUP(G98,'3-Productie normen'!A:J,10,FALSE)</f>
        <v>V</v>
      </c>
      <c r="T98" s="366"/>
      <c r="V98" s="367">
        <f t="shared" si="8"/>
        <v>730</v>
      </c>
    </row>
    <row r="99" spans="1:22" ht="14.1" customHeight="1">
      <c r="A99" s="76">
        <v>99</v>
      </c>
      <c r="B99" s="326" t="s">
        <v>231</v>
      </c>
      <c r="C99" s="326" t="s">
        <v>466</v>
      </c>
      <c r="D99" s="361" t="s">
        <v>381</v>
      </c>
      <c r="E99" s="362" t="s">
        <v>317</v>
      </c>
      <c r="F99" s="72" t="s">
        <v>387</v>
      </c>
      <c r="G99" s="72" t="s">
        <v>52</v>
      </c>
      <c r="H99" s="72" t="s">
        <v>451</v>
      </c>
      <c r="I99" s="363">
        <v>34</v>
      </c>
      <c r="J99" s="364">
        <f t="shared" si="6"/>
        <v>365</v>
      </c>
      <c r="K99" s="272">
        <v>255</v>
      </c>
      <c r="L99" s="272">
        <v>102</v>
      </c>
      <c r="M99" s="272">
        <v>8</v>
      </c>
      <c r="N99" s="271" t="e">
        <f>IF(K99="nio",0,IF(K99&gt;0,K99*I99/Q99,0))*VLOOKUP(B99,'2-Kosten per locatie'!$A$14:$C$17,3,FALSE)</f>
        <v>#DIV/0!</v>
      </c>
      <c r="O99" s="271" t="e">
        <f>IF(L99&gt;0,L99*I99/R99,0)*VLOOKUP(B99,'2-Kosten per locatie'!$A$14:$C$17,3,FALSE)</f>
        <v>#DIV/0!</v>
      </c>
      <c r="P99" s="271" t="e">
        <f>IF(M99&gt;0,M99*I99/R99,0)*VLOOKUP(B99,'2-Kosten per locatie'!$A$14:$C$17,3,FALSE)</f>
        <v>#DIV/0!</v>
      </c>
      <c r="Q99" s="365">
        <f>IF(K99="nio",0,IF(K99&gt;0,VLOOKUP(G99,'3-Productie normen'!A:K,VLOOKUP(K99,'3-Productie normen'!$B$29:$C$35,2,FALSE),FALSE)))/VLOOKUP(B99,'2-Kosten per locatie'!$A$14:$C$17,3,FALSE)</f>
        <v>0</v>
      </c>
      <c r="R99" s="365">
        <f t="shared" si="7"/>
        <v>0</v>
      </c>
      <c r="S99" s="366" t="str">
        <f>VLOOKUP(G99,'3-Productie normen'!A:J,10,FALSE)</f>
        <v>V</v>
      </c>
      <c r="T99" s="366"/>
      <c r="V99" s="367">
        <f t="shared" si="8"/>
        <v>12410</v>
      </c>
    </row>
    <row r="100" spans="1:22" ht="14.1" customHeight="1">
      <c r="A100" s="76">
        <v>100</v>
      </c>
      <c r="B100" s="326" t="s">
        <v>231</v>
      </c>
      <c r="C100" s="326" t="s">
        <v>466</v>
      </c>
      <c r="D100" s="361" t="s">
        <v>381</v>
      </c>
      <c r="E100" s="362" t="s">
        <v>318</v>
      </c>
      <c r="F100" s="72" t="s">
        <v>387</v>
      </c>
      <c r="G100" s="72" t="s">
        <v>52</v>
      </c>
      <c r="H100" s="72" t="s">
        <v>451</v>
      </c>
      <c r="I100" s="363">
        <v>10</v>
      </c>
      <c r="J100" s="364">
        <f t="shared" si="6"/>
        <v>365</v>
      </c>
      <c r="K100" s="272">
        <v>255</v>
      </c>
      <c r="L100" s="272">
        <v>102</v>
      </c>
      <c r="M100" s="272">
        <v>8</v>
      </c>
      <c r="N100" s="271" t="e">
        <f>IF(K100="nio",0,IF(K100&gt;0,K100*I100/Q100,0))*VLOOKUP(B100,'2-Kosten per locatie'!$A$14:$C$17,3,FALSE)</f>
        <v>#DIV/0!</v>
      </c>
      <c r="O100" s="271" t="e">
        <f>IF(L100&gt;0,L100*I100/R100,0)*VLOOKUP(B100,'2-Kosten per locatie'!$A$14:$C$17,3,FALSE)</f>
        <v>#DIV/0!</v>
      </c>
      <c r="P100" s="271" t="e">
        <f>IF(M100&gt;0,M100*I100/R100,0)*VLOOKUP(B100,'2-Kosten per locatie'!$A$14:$C$17,3,FALSE)</f>
        <v>#DIV/0!</v>
      </c>
      <c r="Q100" s="365">
        <f>IF(K100="nio",0,IF(K100&gt;0,VLOOKUP(G100,'3-Productie normen'!A:K,VLOOKUP(K100,'3-Productie normen'!$B$29:$C$35,2,FALSE),FALSE)))/VLOOKUP(B100,'2-Kosten per locatie'!$A$14:$C$17,3,FALSE)</f>
        <v>0</v>
      </c>
      <c r="R100" s="365">
        <f t="shared" si="7"/>
        <v>0</v>
      </c>
      <c r="S100" s="366" t="str">
        <f>VLOOKUP(G100,'3-Productie normen'!A:J,10,FALSE)</f>
        <v>V</v>
      </c>
      <c r="T100" s="366"/>
      <c r="V100" s="367">
        <f t="shared" si="8"/>
        <v>3650</v>
      </c>
    </row>
    <row r="101" spans="1:22" ht="14.1" customHeight="1">
      <c r="A101" s="76">
        <v>101</v>
      </c>
      <c r="B101" s="326" t="s">
        <v>231</v>
      </c>
      <c r="C101" s="326" t="s">
        <v>466</v>
      </c>
      <c r="D101" s="361" t="s">
        <v>381</v>
      </c>
      <c r="E101" s="362" t="s">
        <v>319</v>
      </c>
      <c r="F101" s="72" t="s">
        <v>398</v>
      </c>
      <c r="G101" s="72" t="s">
        <v>55</v>
      </c>
      <c r="H101" s="72" t="s">
        <v>452</v>
      </c>
      <c r="I101" s="363">
        <v>5</v>
      </c>
      <c r="J101" s="364">
        <f t="shared" si="6"/>
        <v>365</v>
      </c>
      <c r="K101" s="272">
        <v>255</v>
      </c>
      <c r="L101" s="272">
        <v>102</v>
      </c>
      <c r="M101" s="272">
        <v>8</v>
      </c>
      <c r="N101" s="271" t="e">
        <f>IF(K101="nio",0,IF(K101&gt;0,K101*I101/Q101,0))*VLOOKUP(B101,'2-Kosten per locatie'!$A$14:$C$17,3,FALSE)</f>
        <v>#DIV/0!</v>
      </c>
      <c r="O101" s="271" t="e">
        <f>IF(L101&gt;0,L101*I101/R101,0)*VLOOKUP(B101,'2-Kosten per locatie'!$A$14:$C$17,3,FALSE)</f>
        <v>#DIV/0!</v>
      </c>
      <c r="P101" s="271" t="e">
        <f>IF(M101&gt;0,M101*I101/R101,0)*VLOOKUP(B101,'2-Kosten per locatie'!$A$14:$C$17,3,FALSE)</f>
        <v>#DIV/0!</v>
      </c>
      <c r="Q101" s="365">
        <f>IF(K101="nio",0,IF(K101&gt;0,VLOOKUP(G101,'3-Productie normen'!A:K,VLOOKUP(K101,'3-Productie normen'!$B$29:$C$35,2,FALSE),FALSE)))/VLOOKUP(B101,'2-Kosten per locatie'!$A$14:$C$17,3,FALSE)</f>
        <v>0</v>
      </c>
      <c r="R101" s="365">
        <f t="shared" si="7"/>
        <v>0</v>
      </c>
      <c r="S101" s="366" t="str">
        <f>VLOOKUP(G101,'3-Productie normen'!A:J,10,FALSE)</f>
        <v>V</v>
      </c>
      <c r="T101" s="366"/>
      <c r="V101" s="367">
        <f t="shared" si="8"/>
        <v>1825</v>
      </c>
    </row>
    <row r="102" spans="1:22" ht="14.1" customHeight="1">
      <c r="A102" s="76">
        <v>102</v>
      </c>
      <c r="B102" s="326" t="s">
        <v>231</v>
      </c>
      <c r="C102" s="326" t="s">
        <v>466</v>
      </c>
      <c r="D102" s="361" t="s">
        <v>381</v>
      </c>
      <c r="E102" s="362" t="s">
        <v>320</v>
      </c>
      <c r="F102" s="72" t="s">
        <v>387</v>
      </c>
      <c r="G102" s="72" t="s">
        <v>52</v>
      </c>
      <c r="H102" s="72" t="s">
        <v>452</v>
      </c>
      <c r="I102" s="363">
        <v>27</v>
      </c>
      <c r="J102" s="364">
        <f t="shared" si="6"/>
        <v>365</v>
      </c>
      <c r="K102" s="272">
        <v>255</v>
      </c>
      <c r="L102" s="272">
        <v>102</v>
      </c>
      <c r="M102" s="272">
        <v>8</v>
      </c>
      <c r="N102" s="271" t="e">
        <f>IF(K102="nio",0,IF(K102&gt;0,K102*I102/Q102,0))*VLOOKUP(B102,'2-Kosten per locatie'!$A$14:$C$17,3,FALSE)</f>
        <v>#DIV/0!</v>
      </c>
      <c r="O102" s="271" t="e">
        <f>IF(L102&gt;0,L102*I102/R102,0)*VLOOKUP(B102,'2-Kosten per locatie'!$A$14:$C$17,3,FALSE)</f>
        <v>#DIV/0!</v>
      </c>
      <c r="P102" s="271" t="e">
        <f>IF(M102&gt;0,M102*I102/R102,0)*VLOOKUP(B102,'2-Kosten per locatie'!$A$14:$C$17,3,FALSE)</f>
        <v>#DIV/0!</v>
      </c>
      <c r="Q102" s="365">
        <f>IF(K102="nio",0,IF(K102&gt;0,VLOOKUP(G102,'3-Productie normen'!A:K,VLOOKUP(K102,'3-Productie normen'!$B$29:$C$35,2,FALSE),FALSE)))/VLOOKUP(B102,'2-Kosten per locatie'!$A$14:$C$17,3,FALSE)</f>
        <v>0</v>
      </c>
      <c r="R102" s="365">
        <f t="shared" si="7"/>
        <v>0</v>
      </c>
      <c r="S102" s="366" t="str">
        <f>VLOOKUP(G102,'3-Productie normen'!A:J,10,FALSE)</f>
        <v>V</v>
      </c>
      <c r="T102" s="366"/>
      <c r="V102" s="367">
        <f t="shared" si="8"/>
        <v>9855</v>
      </c>
    </row>
    <row r="103" spans="1:22" ht="14.1" customHeight="1">
      <c r="A103" s="76">
        <v>103</v>
      </c>
      <c r="B103" s="326" t="s">
        <v>231</v>
      </c>
      <c r="C103" s="326" t="s">
        <v>466</v>
      </c>
      <c r="D103" s="361" t="s">
        <v>381</v>
      </c>
      <c r="E103" s="362" t="s">
        <v>321</v>
      </c>
      <c r="F103" s="72" t="s">
        <v>404</v>
      </c>
      <c r="G103" s="72" t="s">
        <v>463</v>
      </c>
      <c r="H103" s="72" t="s">
        <v>523</v>
      </c>
      <c r="I103" s="363">
        <v>3</v>
      </c>
      <c r="J103" s="364">
        <f t="shared" si="6"/>
        <v>52</v>
      </c>
      <c r="K103" s="272">
        <v>52</v>
      </c>
      <c r="L103" s="272"/>
      <c r="M103" s="272"/>
      <c r="N103" s="271" t="e">
        <f>IF(K103="nio",0,IF(K103&gt;0,K103*I103/Q103,0))*VLOOKUP(B103,'2-Kosten per locatie'!$A$14:$C$17,3,FALSE)</f>
        <v>#DIV/0!</v>
      </c>
      <c r="O103" s="271">
        <f>IF(L103&gt;0,L103*I103/R103,0)*VLOOKUP(B103,'2-Kosten per locatie'!$A$14:$C$17,3,FALSE)</f>
        <v>0</v>
      </c>
      <c r="P103" s="271">
        <f>IF(M103&gt;0,M103*I103/R103,0)*VLOOKUP(B103,'2-Kosten per locatie'!$A$14:$C$17,3,FALSE)</f>
        <v>0</v>
      </c>
      <c r="Q103" s="365">
        <f>IF(K103="nio",0,IF(K103&gt;0,VLOOKUP(G103,'3-Productie normen'!A:K,VLOOKUP(K103,'3-Productie normen'!$B$29:$C$35,2,FALSE),FALSE)))/VLOOKUP(B103,'2-Kosten per locatie'!$A$14:$C$17,3,FALSE)</f>
        <v>0</v>
      </c>
      <c r="R103" s="365">
        <f t="shared" si="7"/>
        <v>0</v>
      </c>
      <c r="S103" s="366" t="str">
        <f>VLOOKUP(G103,'3-Productie normen'!A:J,10,FALSE)</f>
        <v>S</v>
      </c>
      <c r="T103" s="366"/>
      <c r="V103" s="367">
        <f t="shared" si="8"/>
        <v>156</v>
      </c>
    </row>
    <row r="104" spans="1:22" ht="14.1" customHeight="1">
      <c r="A104" s="76">
        <v>104</v>
      </c>
      <c r="B104" s="326" t="s">
        <v>231</v>
      </c>
      <c r="C104" s="326" t="s">
        <v>466</v>
      </c>
      <c r="D104" s="361" t="s">
        <v>381</v>
      </c>
      <c r="E104" s="362" t="s">
        <v>322</v>
      </c>
      <c r="F104" s="72" t="s">
        <v>406</v>
      </c>
      <c r="G104" s="72" t="s">
        <v>463</v>
      </c>
      <c r="H104" s="72" t="s">
        <v>452</v>
      </c>
      <c r="I104" s="363">
        <v>13</v>
      </c>
      <c r="J104" s="364">
        <f t="shared" si="6"/>
        <v>365</v>
      </c>
      <c r="K104" s="272">
        <v>255</v>
      </c>
      <c r="L104" s="272">
        <v>102</v>
      </c>
      <c r="M104" s="272">
        <v>8</v>
      </c>
      <c r="N104" s="271" t="e">
        <f>IF(K104="nio",0,IF(K104&gt;0,K104*I104/Q104,0))*VLOOKUP(B104,'2-Kosten per locatie'!$A$14:$C$17,3,FALSE)</f>
        <v>#DIV/0!</v>
      </c>
      <c r="O104" s="271" t="e">
        <f>IF(L104&gt;0,L104*I104/R104,0)*VLOOKUP(B104,'2-Kosten per locatie'!$A$14:$C$17,3,FALSE)</f>
        <v>#DIV/0!</v>
      </c>
      <c r="P104" s="271" t="e">
        <f>IF(M104&gt;0,M104*I104/R104,0)*VLOOKUP(B104,'2-Kosten per locatie'!$A$14:$C$17,3,FALSE)</f>
        <v>#DIV/0!</v>
      </c>
      <c r="Q104" s="365">
        <f>IF(K104="nio",0,IF(K104&gt;0,VLOOKUP(G104,'3-Productie normen'!A:K,VLOOKUP(K104,'3-Productie normen'!$B$29:$C$35,2,FALSE),FALSE)))/VLOOKUP(B104,'2-Kosten per locatie'!$A$14:$C$17,3,FALSE)</f>
        <v>0</v>
      </c>
      <c r="R104" s="365">
        <f t="shared" si="7"/>
        <v>0</v>
      </c>
      <c r="S104" s="366" t="str">
        <f>VLOOKUP(G104,'3-Productie normen'!A:J,10,FALSE)</f>
        <v>S</v>
      </c>
      <c r="T104" s="366"/>
      <c r="V104" s="367">
        <f t="shared" si="8"/>
        <v>4745</v>
      </c>
    </row>
    <row r="105" spans="1:22" ht="14.1" customHeight="1">
      <c r="A105" s="76">
        <v>105</v>
      </c>
      <c r="B105" s="326" t="s">
        <v>231</v>
      </c>
      <c r="C105" s="326" t="s">
        <v>466</v>
      </c>
      <c r="D105" s="361" t="s">
        <v>381</v>
      </c>
      <c r="E105" s="362" t="s">
        <v>323</v>
      </c>
      <c r="F105" s="72" t="s">
        <v>398</v>
      </c>
      <c r="G105" s="72" t="s">
        <v>55</v>
      </c>
      <c r="H105" s="72" t="s">
        <v>452</v>
      </c>
      <c r="I105" s="363">
        <v>3</v>
      </c>
      <c r="J105" s="364">
        <f t="shared" si="6"/>
        <v>365</v>
      </c>
      <c r="K105" s="272">
        <v>255</v>
      </c>
      <c r="L105" s="272">
        <v>102</v>
      </c>
      <c r="M105" s="272">
        <v>8</v>
      </c>
      <c r="N105" s="271" t="e">
        <f>IF(K105="nio",0,IF(K105&gt;0,K105*I105/Q105,0))*VLOOKUP(B105,'2-Kosten per locatie'!$A$14:$C$17,3,FALSE)</f>
        <v>#DIV/0!</v>
      </c>
      <c r="O105" s="271" t="e">
        <f>IF(L105&gt;0,L105*I105/R105,0)*VLOOKUP(B105,'2-Kosten per locatie'!$A$14:$C$17,3,FALSE)</f>
        <v>#DIV/0!</v>
      </c>
      <c r="P105" s="271" t="e">
        <f>IF(M105&gt;0,M105*I105/R105,0)*VLOOKUP(B105,'2-Kosten per locatie'!$A$14:$C$17,3,FALSE)</f>
        <v>#DIV/0!</v>
      </c>
      <c r="Q105" s="365">
        <f>IF(K105="nio",0,IF(K105&gt;0,VLOOKUP(G105,'3-Productie normen'!A:K,VLOOKUP(K105,'3-Productie normen'!$B$29:$C$35,2,FALSE),FALSE)))/VLOOKUP(B105,'2-Kosten per locatie'!$A$14:$C$17,3,FALSE)</f>
        <v>0</v>
      </c>
      <c r="R105" s="365">
        <f t="shared" si="7"/>
        <v>0</v>
      </c>
      <c r="S105" s="366" t="str">
        <f>VLOOKUP(G105,'3-Productie normen'!A:J,10,FALSE)</f>
        <v>V</v>
      </c>
      <c r="T105" s="366"/>
      <c r="V105" s="367">
        <f t="shared" si="8"/>
        <v>1095</v>
      </c>
    </row>
    <row r="106" spans="1:22" ht="14.1" customHeight="1">
      <c r="A106" s="76">
        <v>106</v>
      </c>
      <c r="B106" s="326" t="s">
        <v>231</v>
      </c>
      <c r="C106" s="326" t="s">
        <v>466</v>
      </c>
      <c r="D106" s="361" t="s">
        <v>381</v>
      </c>
      <c r="E106" s="362" t="s">
        <v>324</v>
      </c>
      <c r="F106" s="72" t="s">
        <v>406</v>
      </c>
      <c r="G106" s="72" t="s">
        <v>463</v>
      </c>
      <c r="H106" s="72" t="s">
        <v>452</v>
      </c>
      <c r="I106" s="363">
        <v>12</v>
      </c>
      <c r="J106" s="364">
        <f t="shared" ref="J106:J137" si="9">SUM(K106:M106)</f>
        <v>365</v>
      </c>
      <c r="K106" s="272">
        <v>255</v>
      </c>
      <c r="L106" s="272">
        <v>102</v>
      </c>
      <c r="M106" s="272">
        <v>8</v>
      </c>
      <c r="N106" s="271" t="e">
        <f>IF(K106="nio",0,IF(K106&gt;0,K106*I106/Q106,0))*VLOOKUP(B106,'2-Kosten per locatie'!$A$14:$C$17,3,FALSE)</f>
        <v>#DIV/0!</v>
      </c>
      <c r="O106" s="271" t="e">
        <f>IF(L106&gt;0,L106*I106/R106,0)*VLOOKUP(B106,'2-Kosten per locatie'!$A$14:$C$17,3,FALSE)</f>
        <v>#DIV/0!</v>
      </c>
      <c r="P106" s="271" t="e">
        <f>IF(M106&gt;0,M106*I106/R106,0)*VLOOKUP(B106,'2-Kosten per locatie'!$A$14:$C$17,3,FALSE)</f>
        <v>#DIV/0!</v>
      </c>
      <c r="Q106" s="365">
        <f>IF(K106="nio",0,IF(K106&gt;0,VLOOKUP(G106,'3-Productie normen'!A:K,VLOOKUP(K106,'3-Productie normen'!$B$29:$C$35,2,FALSE),FALSE)))/VLOOKUP(B106,'2-Kosten per locatie'!$A$14:$C$17,3,FALSE)</f>
        <v>0</v>
      </c>
      <c r="R106" s="365">
        <f t="shared" ref="R106:R137" si="10">IF((OR(L106&gt;0,M106&gt;0)),Q106*$R$8,0)</f>
        <v>0</v>
      </c>
      <c r="S106" s="366" t="str">
        <f>VLOOKUP(G106,'3-Productie normen'!A:J,10,FALSE)</f>
        <v>S</v>
      </c>
      <c r="T106" s="366"/>
      <c r="V106" s="367">
        <f t="shared" ref="V106:V137" si="11">J106*I106</f>
        <v>4380</v>
      </c>
    </row>
    <row r="107" spans="1:22" ht="14.1" customHeight="1">
      <c r="A107" s="76">
        <v>107</v>
      </c>
      <c r="B107" s="326" t="s">
        <v>231</v>
      </c>
      <c r="C107" s="326" t="s">
        <v>466</v>
      </c>
      <c r="D107" s="361" t="s">
        <v>381</v>
      </c>
      <c r="E107" s="362" t="s">
        <v>325</v>
      </c>
      <c r="F107" s="72" t="s">
        <v>387</v>
      </c>
      <c r="G107" s="72" t="s">
        <v>52</v>
      </c>
      <c r="H107" s="72" t="s">
        <v>452</v>
      </c>
      <c r="I107" s="363">
        <v>71</v>
      </c>
      <c r="J107" s="364">
        <f t="shared" si="9"/>
        <v>365</v>
      </c>
      <c r="K107" s="272">
        <v>255</v>
      </c>
      <c r="L107" s="272">
        <v>102</v>
      </c>
      <c r="M107" s="272">
        <v>8</v>
      </c>
      <c r="N107" s="271" t="e">
        <f>IF(K107="nio",0,IF(K107&gt;0,K107*I107/Q107,0))*VLOOKUP(B107,'2-Kosten per locatie'!$A$14:$C$17,3,FALSE)</f>
        <v>#DIV/0!</v>
      </c>
      <c r="O107" s="271" t="e">
        <f>IF(L107&gt;0,L107*I107/R107,0)*VLOOKUP(B107,'2-Kosten per locatie'!$A$14:$C$17,3,FALSE)</f>
        <v>#DIV/0!</v>
      </c>
      <c r="P107" s="271" t="e">
        <f>IF(M107&gt;0,M107*I107/R107,0)*VLOOKUP(B107,'2-Kosten per locatie'!$A$14:$C$17,3,FALSE)</f>
        <v>#DIV/0!</v>
      </c>
      <c r="Q107" s="365">
        <f>IF(K107="nio",0,IF(K107&gt;0,VLOOKUP(G107,'3-Productie normen'!A:K,VLOOKUP(K107,'3-Productie normen'!$B$29:$C$35,2,FALSE),FALSE)))/VLOOKUP(B107,'2-Kosten per locatie'!$A$14:$C$17,3,FALSE)</f>
        <v>0</v>
      </c>
      <c r="R107" s="365">
        <f t="shared" si="10"/>
        <v>0</v>
      </c>
      <c r="S107" s="366" t="str">
        <f>VLOOKUP(G107,'3-Productie normen'!A:J,10,FALSE)</f>
        <v>V</v>
      </c>
      <c r="T107" s="366"/>
      <c r="V107" s="367">
        <f t="shared" si="11"/>
        <v>25915</v>
      </c>
    </row>
    <row r="108" spans="1:22" ht="14.1" customHeight="1">
      <c r="A108" s="76">
        <v>108</v>
      </c>
      <c r="B108" s="326" t="s">
        <v>231</v>
      </c>
      <c r="C108" s="326" t="s">
        <v>466</v>
      </c>
      <c r="D108" s="361" t="s">
        <v>381</v>
      </c>
      <c r="E108" s="362" t="s">
        <v>326</v>
      </c>
      <c r="F108" s="72" t="s">
        <v>406</v>
      </c>
      <c r="G108" s="72" t="s">
        <v>463</v>
      </c>
      <c r="H108" s="72" t="s">
        <v>452</v>
      </c>
      <c r="I108" s="363">
        <v>21</v>
      </c>
      <c r="J108" s="364">
        <f t="shared" si="9"/>
        <v>365</v>
      </c>
      <c r="K108" s="272">
        <v>255</v>
      </c>
      <c r="L108" s="272">
        <v>102</v>
      </c>
      <c r="M108" s="272">
        <v>8</v>
      </c>
      <c r="N108" s="271" t="e">
        <f>IF(K108="nio",0,IF(K108&gt;0,K108*I108/Q108,0))*VLOOKUP(B108,'2-Kosten per locatie'!$A$14:$C$17,3,FALSE)</f>
        <v>#DIV/0!</v>
      </c>
      <c r="O108" s="271" t="e">
        <f>IF(L108&gt;0,L108*I108/R108,0)*VLOOKUP(B108,'2-Kosten per locatie'!$A$14:$C$17,3,FALSE)</f>
        <v>#DIV/0!</v>
      </c>
      <c r="P108" s="271" t="e">
        <f>IF(M108&gt;0,M108*I108/R108,0)*VLOOKUP(B108,'2-Kosten per locatie'!$A$14:$C$17,3,FALSE)</f>
        <v>#DIV/0!</v>
      </c>
      <c r="Q108" s="365">
        <f>IF(K108="nio",0,IF(K108&gt;0,VLOOKUP(G108,'3-Productie normen'!A:K,VLOOKUP(K108,'3-Productie normen'!$B$29:$C$35,2,FALSE),FALSE)))/VLOOKUP(B108,'2-Kosten per locatie'!$A$14:$C$17,3,FALSE)</f>
        <v>0</v>
      </c>
      <c r="R108" s="365">
        <f t="shared" si="10"/>
        <v>0</v>
      </c>
      <c r="S108" s="366" t="str">
        <f>VLOOKUP(G108,'3-Productie normen'!A:J,10,FALSE)</f>
        <v>S</v>
      </c>
      <c r="T108" s="366"/>
      <c r="V108" s="367">
        <f t="shared" si="11"/>
        <v>7665</v>
      </c>
    </row>
    <row r="109" spans="1:22" ht="14.1" customHeight="1">
      <c r="A109" s="76">
        <v>109</v>
      </c>
      <c r="B109" s="326" t="s">
        <v>231</v>
      </c>
      <c r="C109" s="326" t="s">
        <v>466</v>
      </c>
      <c r="D109" s="361" t="s">
        <v>381</v>
      </c>
      <c r="E109" s="362" t="s">
        <v>327</v>
      </c>
      <c r="F109" s="72" t="s">
        <v>406</v>
      </c>
      <c r="G109" s="72" t="s">
        <v>463</v>
      </c>
      <c r="H109" s="72" t="s">
        <v>452</v>
      </c>
      <c r="I109" s="363">
        <v>10</v>
      </c>
      <c r="J109" s="364">
        <f t="shared" si="9"/>
        <v>365</v>
      </c>
      <c r="K109" s="272">
        <v>255</v>
      </c>
      <c r="L109" s="272">
        <v>102</v>
      </c>
      <c r="M109" s="272">
        <v>8</v>
      </c>
      <c r="N109" s="271" t="e">
        <f>IF(K109="nio",0,IF(K109&gt;0,K109*I109/Q109,0))*VLOOKUP(B109,'2-Kosten per locatie'!$A$14:$C$17,3,FALSE)</f>
        <v>#DIV/0!</v>
      </c>
      <c r="O109" s="271" t="e">
        <f>IF(L109&gt;0,L109*I109/R109,0)*VLOOKUP(B109,'2-Kosten per locatie'!$A$14:$C$17,3,FALSE)</f>
        <v>#DIV/0!</v>
      </c>
      <c r="P109" s="271" t="e">
        <f>IF(M109&gt;0,M109*I109/R109,0)*VLOOKUP(B109,'2-Kosten per locatie'!$A$14:$C$17,3,FALSE)</f>
        <v>#DIV/0!</v>
      </c>
      <c r="Q109" s="365">
        <f>IF(K109="nio",0,IF(K109&gt;0,VLOOKUP(G109,'3-Productie normen'!A:K,VLOOKUP(K109,'3-Productie normen'!$B$29:$C$35,2,FALSE),FALSE)))/VLOOKUP(B109,'2-Kosten per locatie'!$A$14:$C$17,3,FALSE)</f>
        <v>0</v>
      </c>
      <c r="R109" s="365">
        <f t="shared" si="10"/>
        <v>0</v>
      </c>
      <c r="S109" s="366" t="str">
        <f>VLOOKUP(G109,'3-Productie normen'!A:J,10,FALSE)</f>
        <v>S</v>
      </c>
      <c r="T109" s="366"/>
      <c r="V109" s="367">
        <f t="shared" si="11"/>
        <v>3650</v>
      </c>
    </row>
    <row r="110" spans="1:22" ht="14.1" customHeight="1">
      <c r="A110" s="76">
        <v>110</v>
      </c>
      <c r="B110" s="326" t="s">
        <v>231</v>
      </c>
      <c r="C110" s="326" t="s">
        <v>466</v>
      </c>
      <c r="D110" s="361" t="s">
        <v>381</v>
      </c>
      <c r="E110" s="362" t="s">
        <v>328</v>
      </c>
      <c r="F110" s="72" t="s">
        <v>406</v>
      </c>
      <c r="G110" s="72" t="s">
        <v>463</v>
      </c>
      <c r="H110" s="72" t="s">
        <v>452</v>
      </c>
      <c r="I110" s="363">
        <v>10</v>
      </c>
      <c r="J110" s="364">
        <f t="shared" si="9"/>
        <v>365</v>
      </c>
      <c r="K110" s="272">
        <v>255</v>
      </c>
      <c r="L110" s="272">
        <v>102</v>
      </c>
      <c r="M110" s="272">
        <v>8</v>
      </c>
      <c r="N110" s="271" t="e">
        <f>IF(K110="nio",0,IF(K110&gt;0,K110*I110/Q110,0))*VLOOKUP(B110,'2-Kosten per locatie'!$A$14:$C$17,3,FALSE)</f>
        <v>#DIV/0!</v>
      </c>
      <c r="O110" s="271" t="e">
        <f>IF(L110&gt;0,L110*I110/R110,0)*VLOOKUP(B110,'2-Kosten per locatie'!$A$14:$C$17,3,FALSE)</f>
        <v>#DIV/0!</v>
      </c>
      <c r="P110" s="271" t="e">
        <f>IF(M110&gt;0,M110*I110/R110,0)*VLOOKUP(B110,'2-Kosten per locatie'!$A$14:$C$17,3,FALSE)</f>
        <v>#DIV/0!</v>
      </c>
      <c r="Q110" s="365">
        <f>IF(K110="nio",0,IF(K110&gt;0,VLOOKUP(G110,'3-Productie normen'!A:K,VLOOKUP(K110,'3-Productie normen'!$B$29:$C$35,2,FALSE),FALSE)))/VLOOKUP(B110,'2-Kosten per locatie'!$A$14:$C$17,3,FALSE)</f>
        <v>0</v>
      </c>
      <c r="R110" s="365">
        <f t="shared" si="10"/>
        <v>0</v>
      </c>
      <c r="S110" s="366" t="str">
        <f>VLOOKUP(G110,'3-Productie normen'!A:J,10,FALSE)</f>
        <v>S</v>
      </c>
      <c r="T110" s="366"/>
      <c r="V110" s="367">
        <f t="shared" si="11"/>
        <v>3650</v>
      </c>
    </row>
    <row r="111" spans="1:22" ht="14.1" customHeight="1">
      <c r="A111" s="76">
        <v>111</v>
      </c>
      <c r="B111" s="326" t="s">
        <v>231</v>
      </c>
      <c r="C111" s="326" t="s">
        <v>466</v>
      </c>
      <c r="D111" s="361" t="s">
        <v>381</v>
      </c>
      <c r="E111" s="362" t="s">
        <v>329</v>
      </c>
      <c r="F111" s="72" t="s">
        <v>406</v>
      </c>
      <c r="G111" s="72" t="s">
        <v>463</v>
      </c>
      <c r="H111" s="72" t="s">
        <v>452</v>
      </c>
      <c r="I111" s="363">
        <v>10</v>
      </c>
      <c r="J111" s="364">
        <f t="shared" si="9"/>
        <v>365</v>
      </c>
      <c r="K111" s="272">
        <v>255</v>
      </c>
      <c r="L111" s="272">
        <v>102</v>
      </c>
      <c r="M111" s="272">
        <v>8</v>
      </c>
      <c r="N111" s="271" t="e">
        <f>IF(K111="nio",0,IF(K111&gt;0,K111*I111/Q111,0))*VLOOKUP(B111,'2-Kosten per locatie'!$A$14:$C$17,3,FALSE)</f>
        <v>#DIV/0!</v>
      </c>
      <c r="O111" s="271" t="e">
        <f>IF(L111&gt;0,L111*I111/R111,0)*VLOOKUP(B111,'2-Kosten per locatie'!$A$14:$C$17,3,FALSE)</f>
        <v>#DIV/0!</v>
      </c>
      <c r="P111" s="271" t="e">
        <f>IF(M111&gt;0,M111*I111/R111,0)*VLOOKUP(B111,'2-Kosten per locatie'!$A$14:$C$17,3,FALSE)</f>
        <v>#DIV/0!</v>
      </c>
      <c r="Q111" s="365">
        <f>IF(K111="nio",0,IF(K111&gt;0,VLOOKUP(G111,'3-Productie normen'!A:K,VLOOKUP(K111,'3-Productie normen'!$B$29:$C$35,2,FALSE),FALSE)))/VLOOKUP(B111,'2-Kosten per locatie'!$A$14:$C$17,3,FALSE)</f>
        <v>0</v>
      </c>
      <c r="R111" s="365">
        <f t="shared" si="10"/>
        <v>0</v>
      </c>
      <c r="S111" s="366" t="str">
        <f>VLOOKUP(G111,'3-Productie normen'!A:J,10,FALSE)</f>
        <v>S</v>
      </c>
      <c r="T111" s="366"/>
      <c r="V111" s="367">
        <f t="shared" si="11"/>
        <v>3650</v>
      </c>
    </row>
    <row r="112" spans="1:22" ht="14.1" customHeight="1">
      <c r="A112" s="76">
        <v>112</v>
      </c>
      <c r="B112" s="326" t="s">
        <v>231</v>
      </c>
      <c r="C112" s="326" t="s">
        <v>466</v>
      </c>
      <c r="D112" s="361" t="s">
        <v>381</v>
      </c>
      <c r="E112" s="362" t="s">
        <v>330</v>
      </c>
      <c r="F112" s="72" t="s">
        <v>406</v>
      </c>
      <c r="G112" s="72" t="s">
        <v>463</v>
      </c>
      <c r="H112" s="72" t="s">
        <v>452</v>
      </c>
      <c r="I112" s="363">
        <v>10</v>
      </c>
      <c r="J112" s="364">
        <f t="shared" si="9"/>
        <v>365</v>
      </c>
      <c r="K112" s="272">
        <v>255</v>
      </c>
      <c r="L112" s="272">
        <v>102</v>
      </c>
      <c r="M112" s="272">
        <v>8</v>
      </c>
      <c r="N112" s="271" t="e">
        <f>IF(K112="nio",0,IF(K112&gt;0,K112*I112/Q112,0))*VLOOKUP(B112,'2-Kosten per locatie'!$A$14:$C$17,3,FALSE)</f>
        <v>#DIV/0!</v>
      </c>
      <c r="O112" s="271" t="e">
        <f>IF(L112&gt;0,L112*I112/R112,0)*VLOOKUP(B112,'2-Kosten per locatie'!$A$14:$C$17,3,FALSE)</f>
        <v>#DIV/0!</v>
      </c>
      <c r="P112" s="271" t="e">
        <f>IF(M112&gt;0,M112*I112/R112,0)*VLOOKUP(B112,'2-Kosten per locatie'!$A$14:$C$17,3,FALSE)</f>
        <v>#DIV/0!</v>
      </c>
      <c r="Q112" s="365">
        <f>IF(K112="nio",0,IF(K112&gt;0,VLOOKUP(G112,'3-Productie normen'!A:K,VLOOKUP(K112,'3-Productie normen'!$B$29:$C$35,2,FALSE),FALSE)))/VLOOKUP(B112,'2-Kosten per locatie'!$A$14:$C$17,3,FALSE)</f>
        <v>0</v>
      </c>
      <c r="R112" s="365">
        <f t="shared" si="10"/>
        <v>0</v>
      </c>
      <c r="S112" s="366" t="str">
        <f>VLOOKUP(G112,'3-Productie normen'!A:J,10,FALSE)</f>
        <v>S</v>
      </c>
      <c r="T112" s="366"/>
      <c r="V112" s="367">
        <f t="shared" si="11"/>
        <v>3650</v>
      </c>
    </row>
    <row r="113" spans="1:22" ht="14.1" customHeight="1">
      <c r="A113" s="76">
        <v>113</v>
      </c>
      <c r="B113" s="326" t="s">
        <v>231</v>
      </c>
      <c r="C113" s="326" t="s">
        <v>466</v>
      </c>
      <c r="D113" s="361" t="s">
        <v>381</v>
      </c>
      <c r="E113" s="362" t="s">
        <v>331</v>
      </c>
      <c r="F113" s="72" t="s">
        <v>406</v>
      </c>
      <c r="G113" s="72" t="s">
        <v>463</v>
      </c>
      <c r="H113" s="72" t="s">
        <v>452</v>
      </c>
      <c r="I113" s="363">
        <v>10</v>
      </c>
      <c r="J113" s="364">
        <f t="shared" si="9"/>
        <v>365</v>
      </c>
      <c r="K113" s="272">
        <v>255</v>
      </c>
      <c r="L113" s="272">
        <v>102</v>
      </c>
      <c r="M113" s="272">
        <v>8</v>
      </c>
      <c r="N113" s="271" t="e">
        <f>IF(K113="nio",0,IF(K113&gt;0,K113*I113/Q113,0))*VLOOKUP(B113,'2-Kosten per locatie'!$A$14:$C$17,3,FALSE)</f>
        <v>#DIV/0!</v>
      </c>
      <c r="O113" s="271" t="e">
        <f>IF(L113&gt;0,L113*I113/R113,0)*VLOOKUP(B113,'2-Kosten per locatie'!$A$14:$C$17,3,FALSE)</f>
        <v>#DIV/0!</v>
      </c>
      <c r="P113" s="271" t="e">
        <f>IF(M113&gt;0,M113*I113/R113,0)*VLOOKUP(B113,'2-Kosten per locatie'!$A$14:$C$17,3,FALSE)</f>
        <v>#DIV/0!</v>
      </c>
      <c r="Q113" s="365">
        <f>IF(K113="nio",0,IF(K113&gt;0,VLOOKUP(G113,'3-Productie normen'!A:K,VLOOKUP(K113,'3-Productie normen'!$B$29:$C$35,2,FALSE),FALSE)))/VLOOKUP(B113,'2-Kosten per locatie'!$A$14:$C$17,3,FALSE)</f>
        <v>0</v>
      </c>
      <c r="R113" s="365">
        <f t="shared" si="10"/>
        <v>0</v>
      </c>
      <c r="S113" s="366" t="str">
        <f>VLOOKUP(G113,'3-Productie normen'!A:J,10,FALSE)</f>
        <v>S</v>
      </c>
      <c r="T113" s="366"/>
      <c r="V113" s="367">
        <f t="shared" si="11"/>
        <v>3650</v>
      </c>
    </row>
    <row r="114" spans="1:22" ht="14.1" customHeight="1">
      <c r="A114" s="76">
        <v>114</v>
      </c>
      <c r="B114" s="326" t="s">
        <v>231</v>
      </c>
      <c r="C114" s="326" t="s">
        <v>466</v>
      </c>
      <c r="D114" s="361" t="s">
        <v>381</v>
      </c>
      <c r="E114" s="362" t="s">
        <v>332</v>
      </c>
      <c r="F114" s="72" t="s">
        <v>406</v>
      </c>
      <c r="G114" s="72" t="s">
        <v>463</v>
      </c>
      <c r="H114" s="72" t="s">
        <v>452</v>
      </c>
      <c r="I114" s="363">
        <v>10</v>
      </c>
      <c r="J114" s="364">
        <f t="shared" si="9"/>
        <v>365</v>
      </c>
      <c r="K114" s="272">
        <v>255</v>
      </c>
      <c r="L114" s="272">
        <v>102</v>
      </c>
      <c r="M114" s="272">
        <v>8</v>
      </c>
      <c r="N114" s="271" t="e">
        <f>IF(K114="nio",0,IF(K114&gt;0,K114*I114/Q114,0))*VLOOKUP(B114,'2-Kosten per locatie'!$A$14:$C$17,3,FALSE)</f>
        <v>#DIV/0!</v>
      </c>
      <c r="O114" s="271" t="e">
        <f>IF(L114&gt;0,L114*I114/R114,0)*VLOOKUP(B114,'2-Kosten per locatie'!$A$14:$C$17,3,FALSE)</f>
        <v>#DIV/0!</v>
      </c>
      <c r="P114" s="271" t="e">
        <f>IF(M114&gt;0,M114*I114/R114,0)*VLOOKUP(B114,'2-Kosten per locatie'!$A$14:$C$17,3,FALSE)</f>
        <v>#DIV/0!</v>
      </c>
      <c r="Q114" s="365">
        <f>IF(K114="nio",0,IF(K114&gt;0,VLOOKUP(G114,'3-Productie normen'!A:K,VLOOKUP(K114,'3-Productie normen'!$B$29:$C$35,2,FALSE),FALSE)))/VLOOKUP(B114,'2-Kosten per locatie'!$A$14:$C$17,3,FALSE)</f>
        <v>0</v>
      </c>
      <c r="R114" s="365">
        <f t="shared" si="10"/>
        <v>0</v>
      </c>
      <c r="S114" s="366" t="str">
        <f>VLOOKUP(G114,'3-Productie normen'!A:J,10,FALSE)</f>
        <v>S</v>
      </c>
      <c r="T114" s="366"/>
      <c r="V114" s="367">
        <f t="shared" si="11"/>
        <v>3650</v>
      </c>
    </row>
    <row r="115" spans="1:22" ht="14.1" customHeight="1">
      <c r="A115" s="76">
        <v>115</v>
      </c>
      <c r="B115" s="326" t="s">
        <v>231</v>
      </c>
      <c r="C115" s="326" t="s">
        <v>466</v>
      </c>
      <c r="D115" s="361" t="s">
        <v>381</v>
      </c>
      <c r="E115" s="362" t="s">
        <v>333</v>
      </c>
      <c r="F115" s="72" t="s">
        <v>400</v>
      </c>
      <c r="G115" s="72" t="s">
        <v>50</v>
      </c>
      <c r="H115" s="72" t="s">
        <v>523</v>
      </c>
      <c r="I115" s="363">
        <v>14</v>
      </c>
      <c r="J115" s="364">
        <f t="shared" si="9"/>
        <v>365</v>
      </c>
      <c r="K115" s="272">
        <v>255</v>
      </c>
      <c r="L115" s="272">
        <v>102</v>
      </c>
      <c r="M115" s="272">
        <v>8</v>
      </c>
      <c r="N115" s="271" t="e">
        <f>IF(K115="nio",0,IF(K115&gt;0,K115*I115/Q115,0))*VLOOKUP(B115,'2-Kosten per locatie'!$A$14:$C$17,3,FALSE)</f>
        <v>#DIV/0!</v>
      </c>
      <c r="O115" s="271" t="e">
        <f>IF(L115&gt;0,L115*I115/R115,0)*VLOOKUP(B115,'2-Kosten per locatie'!$A$14:$C$17,3,FALSE)</f>
        <v>#DIV/0!</v>
      </c>
      <c r="P115" s="271" t="e">
        <f>IF(M115&gt;0,M115*I115/R115,0)*VLOOKUP(B115,'2-Kosten per locatie'!$A$14:$C$17,3,FALSE)</f>
        <v>#DIV/0!</v>
      </c>
      <c r="Q115" s="365">
        <f>IF(K115="nio",0,IF(K115&gt;0,VLOOKUP(G115,'3-Productie normen'!A:K,VLOOKUP(K115,'3-Productie normen'!$B$29:$C$35,2,FALSE),FALSE)))/VLOOKUP(B115,'2-Kosten per locatie'!$A$14:$C$17,3,FALSE)</f>
        <v>0</v>
      </c>
      <c r="R115" s="365">
        <f t="shared" si="10"/>
        <v>0</v>
      </c>
      <c r="S115" s="366" t="str">
        <f>VLOOKUP(G115,'3-Productie normen'!A:J,10,FALSE)</f>
        <v>S</v>
      </c>
      <c r="T115" s="366"/>
      <c r="V115" s="367">
        <f t="shared" si="11"/>
        <v>5110</v>
      </c>
    </row>
    <row r="116" spans="1:22" ht="14.1" customHeight="1">
      <c r="A116" s="76">
        <v>116</v>
      </c>
      <c r="B116" s="326" t="s">
        <v>231</v>
      </c>
      <c r="C116" s="326" t="s">
        <v>466</v>
      </c>
      <c r="D116" s="361" t="s">
        <v>381</v>
      </c>
      <c r="E116" s="362" t="s">
        <v>334</v>
      </c>
      <c r="F116" s="72" t="s">
        <v>399</v>
      </c>
      <c r="G116" s="72" t="s">
        <v>50</v>
      </c>
      <c r="H116" s="72" t="s">
        <v>523</v>
      </c>
      <c r="I116" s="363">
        <v>11</v>
      </c>
      <c r="J116" s="364">
        <f t="shared" si="9"/>
        <v>365</v>
      </c>
      <c r="K116" s="272">
        <v>255</v>
      </c>
      <c r="L116" s="272">
        <v>102</v>
      </c>
      <c r="M116" s="272">
        <v>8</v>
      </c>
      <c r="N116" s="271" t="e">
        <f>IF(K116="nio",0,IF(K116&gt;0,K116*I116/Q116,0))*VLOOKUP(B116,'2-Kosten per locatie'!$A$14:$C$17,3,FALSE)</f>
        <v>#DIV/0!</v>
      </c>
      <c r="O116" s="271" t="e">
        <f>IF(L116&gt;0,L116*I116/R116,0)*VLOOKUP(B116,'2-Kosten per locatie'!$A$14:$C$17,3,FALSE)</f>
        <v>#DIV/0!</v>
      </c>
      <c r="P116" s="271" t="e">
        <f>IF(M116&gt;0,M116*I116/R116,0)*VLOOKUP(B116,'2-Kosten per locatie'!$A$14:$C$17,3,FALSE)</f>
        <v>#DIV/0!</v>
      </c>
      <c r="Q116" s="365">
        <f>IF(K116="nio",0,IF(K116&gt;0,VLOOKUP(G116,'3-Productie normen'!A:K,VLOOKUP(K116,'3-Productie normen'!$B$29:$C$35,2,FALSE),FALSE)))/VLOOKUP(B116,'2-Kosten per locatie'!$A$14:$C$17,3,FALSE)</f>
        <v>0</v>
      </c>
      <c r="R116" s="365">
        <f t="shared" si="10"/>
        <v>0</v>
      </c>
      <c r="S116" s="366" t="str">
        <f>VLOOKUP(G116,'3-Productie normen'!A:J,10,FALSE)</f>
        <v>S</v>
      </c>
      <c r="T116" s="366"/>
      <c r="V116" s="367">
        <f t="shared" si="11"/>
        <v>4015</v>
      </c>
    </row>
    <row r="117" spans="1:22" ht="14.1" customHeight="1">
      <c r="A117" s="76">
        <v>117</v>
      </c>
      <c r="B117" s="326" t="s">
        <v>231</v>
      </c>
      <c r="C117" s="326" t="s">
        <v>466</v>
      </c>
      <c r="D117" s="361" t="s">
        <v>381</v>
      </c>
      <c r="E117" s="362" t="s">
        <v>335</v>
      </c>
      <c r="F117" s="72" t="s">
        <v>434</v>
      </c>
      <c r="G117" s="72" t="s">
        <v>56</v>
      </c>
      <c r="H117" s="72" t="s">
        <v>452</v>
      </c>
      <c r="I117" s="363">
        <v>2</v>
      </c>
      <c r="J117" s="364">
        <f t="shared" si="9"/>
        <v>52</v>
      </c>
      <c r="K117" s="272">
        <v>52</v>
      </c>
      <c r="L117" s="272"/>
      <c r="M117" s="272"/>
      <c r="N117" s="271" t="e">
        <f>IF(K117="nio",0,IF(K117&gt;0,K117*I117/Q117,0))*VLOOKUP(B117,'2-Kosten per locatie'!$A$14:$C$17,3,FALSE)</f>
        <v>#DIV/0!</v>
      </c>
      <c r="O117" s="271">
        <f>IF(L117&gt;0,L117*I117/R117,0)*VLOOKUP(B117,'2-Kosten per locatie'!$A$14:$C$17,3,FALSE)</f>
        <v>0</v>
      </c>
      <c r="P117" s="271">
        <f>IF(M117&gt;0,M117*I117/R117,0)*VLOOKUP(B117,'2-Kosten per locatie'!$A$14:$C$17,3,FALSE)</f>
        <v>0</v>
      </c>
      <c r="Q117" s="365">
        <f>IF(K117="nio",0,IF(K117&gt;0,VLOOKUP(G117,'3-Productie normen'!A:K,VLOOKUP(K117,'3-Productie normen'!$B$29:$C$35,2,FALSE),FALSE)))/VLOOKUP(B117,'2-Kosten per locatie'!$A$14:$C$17,3,FALSE)</f>
        <v>0</v>
      </c>
      <c r="R117" s="365">
        <f t="shared" si="10"/>
        <v>0</v>
      </c>
      <c r="S117" s="366" t="str">
        <f>VLOOKUP(G117,'3-Productie normen'!A:J,10,FALSE)</f>
        <v>V</v>
      </c>
      <c r="T117" s="366"/>
      <c r="V117" s="367">
        <f t="shared" si="11"/>
        <v>104</v>
      </c>
    </row>
    <row r="118" spans="1:22" ht="14.1" customHeight="1">
      <c r="A118" s="76">
        <v>118</v>
      </c>
      <c r="B118" s="326" t="s">
        <v>231</v>
      </c>
      <c r="C118" s="326" t="s">
        <v>466</v>
      </c>
      <c r="D118" s="361" t="s">
        <v>381</v>
      </c>
      <c r="E118" s="362" t="s">
        <v>336</v>
      </c>
      <c r="F118" s="72" t="s">
        <v>398</v>
      </c>
      <c r="G118" s="72" t="s">
        <v>55</v>
      </c>
      <c r="H118" s="72" t="s">
        <v>452</v>
      </c>
      <c r="I118" s="370">
        <v>12</v>
      </c>
      <c r="J118" s="364">
        <f t="shared" si="9"/>
        <v>365</v>
      </c>
      <c r="K118" s="272">
        <v>255</v>
      </c>
      <c r="L118" s="272">
        <v>102</v>
      </c>
      <c r="M118" s="272">
        <v>8</v>
      </c>
      <c r="N118" s="271" t="e">
        <f>IF(K118="nio",0,IF(K118&gt;0,K118*I118/Q118,0))*VLOOKUP(B118,'2-Kosten per locatie'!$A$14:$C$17,3,FALSE)</f>
        <v>#DIV/0!</v>
      </c>
      <c r="O118" s="271" t="e">
        <f>IF(L118&gt;0,L118*I118/R118,0)*VLOOKUP(B118,'2-Kosten per locatie'!$A$14:$C$17,3,FALSE)</f>
        <v>#DIV/0!</v>
      </c>
      <c r="P118" s="271" t="e">
        <f>IF(M118&gt;0,M118*I118/R118,0)*VLOOKUP(B118,'2-Kosten per locatie'!$A$14:$C$17,3,FALSE)</f>
        <v>#DIV/0!</v>
      </c>
      <c r="Q118" s="365">
        <f>IF(K118="nio",0,IF(K118&gt;0,VLOOKUP(G118,'3-Productie normen'!A:K,VLOOKUP(K118,'3-Productie normen'!$B$29:$C$35,2,FALSE),FALSE)))/VLOOKUP(B118,'2-Kosten per locatie'!$A$14:$C$17,3,FALSE)</f>
        <v>0</v>
      </c>
      <c r="R118" s="365">
        <f t="shared" si="10"/>
        <v>0</v>
      </c>
      <c r="S118" s="366" t="str">
        <f>VLOOKUP(G118,'3-Productie normen'!A:J,10,FALSE)</f>
        <v>V</v>
      </c>
      <c r="T118" s="366"/>
      <c r="V118" s="367">
        <f t="shared" si="11"/>
        <v>4380</v>
      </c>
    </row>
    <row r="119" spans="1:22" ht="14.1" customHeight="1">
      <c r="A119" s="76">
        <v>119</v>
      </c>
      <c r="B119" s="326" t="s">
        <v>231</v>
      </c>
      <c r="C119" s="326" t="s">
        <v>466</v>
      </c>
      <c r="D119" s="87" t="s">
        <v>382</v>
      </c>
      <c r="E119" s="269" t="s">
        <v>337</v>
      </c>
      <c r="F119" s="86" t="s">
        <v>398</v>
      </c>
      <c r="G119" s="86" t="s">
        <v>55</v>
      </c>
      <c r="H119" s="86" t="s">
        <v>452</v>
      </c>
      <c r="I119" s="363">
        <v>13</v>
      </c>
      <c r="J119" s="364">
        <f t="shared" si="9"/>
        <v>52</v>
      </c>
      <c r="K119" s="272">
        <v>52</v>
      </c>
      <c r="L119" s="272"/>
      <c r="M119" s="272"/>
      <c r="N119" s="271" t="e">
        <f>IF(K119="nio",0,IF(K119&gt;0,K119*I119/Q119,0))*VLOOKUP(B119,'2-Kosten per locatie'!$A$14:$C$17,3,FALSE)</f>
        <v>#DIV/0!</v>
      </c>
      <c r="O119" s="271">
        <f>IF(L119&gt;0,L119*I119/R119,0)*VLOOKUP(B119,'2-Kosten per locatie'!$A$14:$C$17,3,FALSE)</f>
        <v>0</v>
      </c>
      <c r="P119" s="271">
        <f>IF(M119&gt;0,M119*I119/R119,0)*VLOOKUP(B119,'2-Kosten per locatie'!$A$14:$C$17,3,FALSE)</f>
        <v>0</v>
      </c>
      <c r="Q119" s="365">
        <f>IF(K119="nio",0,IF(K119&gt;0,VLOOKUP(G119,'3-Productie normen'!A:K,VLOOKUP(K119,'3-Productie normen'!$B$29:$C$35,2,FALSE),FALSE)))/VLOOKUP(B119,'2-Kosten per locatie'!$A$14:$C$17,3,FALSE)</f>
        <v>0</v>
      </c>
      <c r="R119" s="365">
        <f t="shared" si="10"/>
        <v>0</v>
      </c>
      <c r="S119" s="366" t="str">
        <f>VLOOKUP(G119,'3-Productie normen'!A:J,10,FALSE)</f>
        <v>V</v>
      </c>
      <c r="T119" s="366"/>
      <c r="V119" s="367">
        <f t="shared" si="11"/>
        <v>676</v>
      </c>
    </row>
    <row r="120" spans="1:22" ht="14.1" customHeight="1">
      <c r="A120" s="76">
        <v>120</v>
      </c>
      <c r="B120" s="326" t="s">
        <v>231</v>
      </c>
      <c r="C120" s="326" t="s">
        <v>466</v>
      </c>
      <c r="D120" s="361" t="s">
        <v>383</v>
      </c>
      <c r="E120" s="362" t="s">
        <v>338</v>
      </c>
      <c r="F120" s="72" t="s">
        <v>398</v>
      </c>
      <c r="G120" s="72" t="s">
        <v>55</v>
      </c>
      <c r="H120" s="72" t="s">
        <v>453</v>
      </c>
      <c r="I120" s="363">
        <v>29</v>
      </c>
      <c r="J120" s="364">
        <f t="shared" si="9"/>
        <v>365</v>
      </c>
      <c r="K120" s="272">
        <v>255</v>
      </c>
      <c r="L120" s="272">
        <v>102</v>
      </c>
      <c r="M120" s="272">
        <v>8</v>
      </c>
      <c r="N120" s="271" t="e">
        <f>IF(K120="nio",0,IF(K120&gt;0,K120*I120/Q120,0))*VLOOKUP(B120,'2-Kosten per locatie'!$A$14:$C$17,3,FALSE)</f>
        <v>#DIV/0!</v>
      </c>
      <c r="O120" s="271" t="e">
        <f>IF(L120&gt;0,L120*I120/R120,0)*VLOOKUP(B120,'2-Kosten per locatie'!$A$14:$C$17,3,FALSE)</f>
        <v>#DIV/0!</v>
      </c>
      <c r="P120" s="271" t="e">
        <f>IF(M120&gt;0,M120*I120/R120,0)*VLOOKUP(B120,'2-Kosten per locatie'!$A$14:$C$17,3,FALSE)</f>
        <v>#DIV/0!</v>
      </c>
      <c r="Q120" s="365">
        <f>IF(K120="nio",0,IF(K120&gt;0,VLOOKUP(G120,'3-Productie normen'!A:K,VLOOKUP(K120,'3-Productie normen'!$B$29:$C$35,2,FALSE),FALSE)))/VLOOKUP(B120,'2-Kosten per locatie'!$A$14:$C$17,3,FALSE)</f>
        <v>0</v>
      </c>
      <c r="R120" s="365">
        <f t="shared" si="10"/>
        <v>0</v>
      </c>
      <c r="S120" s="366" t="str">
        <f>VLOOKUP(G120,'3-Productie normen'!A:J,10,FALSE)</f>
        <v>V</v>
      </c>
      <c r="T120" s="366"/>
      <c r="V120" s="367">
        <f t="shared" si="11"/>
        <v>10585</v>
      </c>
    </row>
    <row r="121" spans="1:22" ht="14.1" customHeight="1">
      <c r="A121" s="76">
        <v>121</v>
      </c>
      <c r="B121" s="326" t="s">
        <v>231</v>
      </c>
      <c r="C121" s="326" t="s">
        <v>466</v>
      </c>
      <c r="D121" s="361" t="s">
        <v>383</v>
      </c>
      <c r="E121" s="362" t="s">
        <v>339</v>
      </c>
      <c r="F121" s="72" t="s">
        <v>387</v>
      </c>
      <c r="G121" s="72" t="s">
        <v>52</v>
      </c>
      <c r="H121" s="72" t="s">
        <v>451</v>
      </c>
      <c r="I121" s="363">
        <v>7</v>
      </c>
      <c r="J121" s="364">
        <f t="shared" si="9"/>
        <v>365</v>
      </c>
      <c r="K121" s="272">
        <v>255</v>
      </c>
      <c r="L121" s="272">
        <v>102</v>
      </c>
      <c r="M121" s="272">
        <v>8</v>
      </c>
      <c r="N121" s="271" t="e">
        <f>IF(K121="nio",0,IF(K121&gt;0,K121*I121/Q121,0))*VLOOKUP(B121,'2-Kosten per locatie'!$A$14:$C$17,3,FALSE)</f>
        <v>#DIV/0!</v>
      </c>
      <c r="O121" s="271" t="e">
        <f>IF(L121&gt;0,L121*I121/R121,0)*VLOOKUP(B121,'2-Kosten per locatie'!$A$14:$C$17,3,FALSE)</f>
        <v>#DIV/0!</v>
      </c>
      <c r="P121" s="271" t="e">
        <f>IF(M121&gt;0,M121*I121/R121,0)*VLOOKUP(B121,'2-Kosten per locatie'!$A$14:$C$17,3,FALSE)</f>
        <v>#DIV/0!</v>
      </c>
      <c r="Q121" s="365">
        <f>IF(K121="nio",0,IF(K121&gt;0,VLOOKUP(G121,'3-Productie normen'!A:K,VLOOKUP(K121,'3-Productie normen'!$B$29:$C$35,2,FALSE),FALSE)))/VLOOKUP(B121,'2-Kosten per locatie'!$A$14:$C$17,3,FALSE)</f>
        <v>0</v>
      </c>
      <c r="R121" s="365">
        <f t="shared" si="10"/>
        <v>0</v>
      </c>
      <c r="S121" s="366" t="str">
        <f>VLOOKUP(G121,'3-Productie normen'!A:J,10,FALSE)</f>
        <v>V</v>
      </c>
      <c r="T121" s="366"/>
      <c r="V121" s="367">
        <f t="shared" si="11"/>
        <v>2555</v>
      </c>
    </row>
    <row r="122" spans="1:22" ht="14.1" customHeight="1">
      <c r="A122" s="76">
        <v>122</v>
      </c>
      <c r="B122" s="326" t="s">
        <v>231</v>
      </c>
      <c r="C122" s="326" t="s">
        <v>466</v>
      </c>
      <c r="D122" s="361" t="s">
        <v>383</v>
      </c>
      <c r="E122" s="362" t="s">
        <v>340</v>
      </c>
      <c r="F122" s="72" t="s">
        <v>387</v>
      </c>
      <c r="G122" s="72" t="s">
        <v>52</v>
      </c>
      <c r="H122" s="72" t="s">
        <v>452</v>
      </c>
      <c r="I122" s="363">
        <v>2</v>
      </c>
      <c r="J122" s="364">
        <f t="shared" si="9"/>
        <v>365</v>
      </c>
      <c r="K122" s="272">
        <v>255</v>
      </c>
      <c r="L122" s="272">
        <v>102</v>
      </c>
      <c r="M122" s="272">
        <v>8</v>
      </c>
      <c r="N122" s="271" t="e">
        <f>IF(K122="nio",0,IF(K122&gt;0,K122*I122/Q122,0))*VLOOKUP(B122,'2-Kosten per locatie'!$A$14:$C$17,3,FALSE)</f>
        <v>#DIV/0!</v>
      </c>
      <c r="O122" s="271" t="e">
        <f>IF(L122&gt;0,L122*I122/R122,0)*VLOOKUP(B122,'2-Kosten per locatie'!$A$14:$C$17,3,FALSE)</f>
        <v>#DIV/0!</v>
      </c>
      <c r="P122" s="271" t="e">
        <f>IF(M122&gt;0,M122*I122/R122,0)*VLOOKUP(B122,'2-Kosten per locatie'!$A$14:$C$17,3,FALSE)</f>
        <v>#DIV/0!</v>
      </c>
      <c r="Q122" s="365">
        <f>IF(K122="nio",0,IF(K122&gt;0,VLOOKUP(G122,'3-Productie normen'!A:K,VLOOKUP(K122,'3-Productie normen'!$B$29:$C$35,2,FALSE),FALSE)))/VLOOKUP(B122,'2-Kosten per locatie'!$A$14:$C$17,3,FALSE)</f>
        <v>0</v>
      </c>
      <c r="R122" s="365">
        <f t="shared" si="10"/>
        <v>0</v>
      </c>
      <c r="S122" s="366" t="str">
        <f>VLOOKUP(G122,'3-Productie normen'!A:J,10,FALSE)</f>
        <v>V</v>
      </c>
      <c r="T122" s="366"/>
      <c r="V122" s="367">
        <f t="shared" si="11"/>
        <v>730</v>
      </c>
    </row>
    <row r="123" spans="1:22" ht="14.1" customHeight="1">
      <c r="A123" s="76">
        <v>123</v>
      </c>
      <c r="B123" s="326" t="s">
        <v>231</v>
      </c>
      <c r="C123" s="326" t="s">
        <v>466</v>
      </c>
      <c r="D123" s="361" t="s">
        <v>383</v>
      </c>
      <c r="E123" s="362" t="s">
        <v>341</v>
      </c>
      <c r="F123" s="72" t="s">
        <v>435</v>
      </c>
      <c r="G123" s="72" t="s">
        <v>50</v>
      </c>
      <c r="H123" s="72" t="s">
        <v>523</v>
      </c>
      <c r="I123" s="363">
        <v>9</v>
      </c>
      <c r="J123" s="364">
        <f t="shared" si="9"/>
        <v>365</v>
      </c>
      <c r="K123" s="272">
        <v>255</v>
      </c>
      <c r="L123" s="272">
        <v>102</v>
      </c>
      <c r="M123" s="272">
        <v>8</v>
      </c>
      <c r="N123" s="271" t="e">
        <f>IF(K123="nio",0,IF(K123&gt;0,K123*I123/Q123,0))*VLOOKUP(B123,'2-Kosten per locatie'!$A$14:$C$17,3,FALSE)</f>
        <v>#DIV/0!</v>
      </c>
      <c r="O123" s="271" t="e">
        <f>IF(L123&gt;0,L123*I123/R123,0)*VLOOKUP(B123,'2-Kosten per locatie'!$A$14:$C$17,3,FALSE)</f>
        <v>#DIV/0!</v>
      </c>
      <c r="P123" s="271" t="e">
        <f>IF(M123&gt;0,M123*I123/R123,0)*VLOOKUP(B123,'2-Kosten per locatie'!$A$14:$C$17,3,FALSE)</f>
        <v>#DIV/0!</v>
      </c>
      <c r="Q123" s="365">
        <f>IF(K123="nio",0,IF(K123&gt;0,VLOOKUP(G123,'3-Productie normen'!A:K,VLOOKUP(K123,'3-Productie normen'!$B$29:$C$35,2,FALSE),FALSE)))/VLOOKUP(B123,'2-Kosten per locatie'!$A$14:$C$17,3,FALSE)</f>
        <v>0</v>
      </c>
      <c r="R123" s="365">
        <f t="shared" si="10"/>
        <v>0</v>
      </c>
      <c r="S123" s="366" t="str">
        <f>VLOOKUP(G123,'3-Productie normen'!A:J,10,FALSE)</f>
        <v>S</v>
      </c>
      <c r="T123" s="366"/>
      <c r="V123" s="367">
        <f t="shared" si="11"/>
        <v>3285</v>
      </c>
    </row>
    <row r="124" spans="1:22" ht="14.1" customHeight="1">
      <c r="A124" s="76">
        <v>124</v>
      </c>
      <c r="B124" s="326" t="s">
        <v>231</v>
      </c>
      <c r="C124" s="326" t="s">
        <v>466</v>
      </c>
      <c r="D124" s="361" t="s">
        <v>383</v>
      </c>
      <c r="E124" s="362" t="s">
        <v>342</v>
      </c>
      <c r="F124" s="72" t="s">
        <v>436</v>
      </c>
      <c r="G124" s="72" t="s">
        <v>50</v>
      </c>
      <c r="H124" s="72" t="s">
        <v>523</v>
      </c>
      <c r="I124" s="363">
        <v>5</v>
      </c>
      <c r="J124" s="364">
        <f t="shared" si="9"/>
        <v>365</v>
      </c>
      <c r="K124" s="272">
        <v>255</v>
      </c>
      <c r="L124" s="272">
        <v>102</v>
      </c>
      <c r="M124" s="272">
        <v>8</v>
      </c>
      <c r="N124" s="271" t="e">
        <f>IF(K124="nio",0,IF(K124&gt;0,K124*I124/Q124,0))*VLOOKUP(B124,'2-Kosten per locatie'!$A$14:$C$17,3,FALSE)</f>
        <v>#DIV/0!</v>
      </c>
      <c r="O124" s="271" t="e">
        <f>IF(L124&gt;0,L124*I124/R124,0)*VLOOKUP(B124,'2-Kosten per locatie'!$A$14:$C$17,3,FALSE)</f>
        <v>#DIV/0!</v>
      </c>
      <c r="P124" s="271" t="e">
        <f>IF(M124&gt;0,M124*I124/R124,0)*VLOOKUP(B124,'2-Kosten per locatie'!$A$14:$C$17,3,FALSE)</f>
        <v>#DIV/0!</v>
      </c>
      <c r="Q124" s="365">
        <f>IF(K124="nio",0,IF(K124&gt;0,VLOOKUP(G124,'3-Productie normen'!A:K,VLOOKUP(K124,'3-Productie normen'!$B$29:$C$35,2,FALSE),FALSE)))/VLOOKUP(B124,'2-Kosten per locatie'!$A$14:$C$17,3,FALSE)</f>
        <v>0</v>
      </c>
      <c r="R124" s="365">
        <f t="shared" si="10"/>
        <v>0</v>
      </c>
      <c r="S124" s="366" t="str">
        <f>VLOOKUP(G124,'3-Productie normen'!A:J,10,FALSE)</f>
        <v>S</v>
      </c>
      <c r="T124" s="366"/>
      <c r="V124" s="367">
        <f t="shared" si="11"/>
        <v>1825</v>
      </c>
    </row>
    <row r="125" spans="1:22" ht="14.1" customHeight="1">
      <c r="A125" s="76">
        <v>125</v>
      </c>
      <c r="B125" s="326" t="s">
        <v>231</v>
      </c>
      <c r="C125" s="326" t="s">
        <v>466</v>
      </c>
      <c r="D125" s="361" t="s">
        <v>383</v>
      </c>
      <c r="E125" s="362" t="s">
        <v>343</v>
      </c>
      <c r="F125" s="72" t="s">
        <v>437</v>
      </c>
      <c r="G125" s="72" t="s">
        <v>54</v>
      </c>
      <c r="H125" s="72" t="s">
        <v>451</v>
      </c>
      <c r="I125" s="363">
        <v>143</v>
      </c>
      <c r="J125" s="364">
        <f t="shared" si="9"/>
        <v>365</v>
      </c>
      <c r="K125" s="272">
        <v>255</v>
      </c>
      <c r="L125" s="272">
        <v>102</v>
      </c>
      <c r="M125" s="272">
        <v>8</v>
      </c>
      <c r="N125" s="271" t="e">
        <f>IF(K125="nio",0,IF(K125&gt;0,K125*I125/Q125,0))*VLOOKUP(B125,'2-Kosten per locatie'!$A$14:$C$17,3,FALSE)</f>
        <v>#DIV/0!</v>
      </c>
      <c r="O125" s="271" t="e">
        <f>IF(L125&gt;0,L125*I125/R125,0)*VLOOKUP(B125,'2-Kosten per locatie'!$A$14:$C$17,3,FALSE)</f>
        <v>#DIV/0!</v>
      </c>
      <c r="P125" s="271" t="e">
        <f>IF(M125&gt;0,M125*I125/R125,0)*VLOOKUP(B125,'2-Kosten per locatie'!$A$14:$C$17,3,FALSE)</f>
        <v>#DIV/0!</v>
      </c>
      <c r="Q125" s="365">
        <f>IF(K125="nio",0,IF(K125&gt;0,VLOOKUP(G125,'3-Productie normen'!A:K,VLOOKUP(K125,'3-Productie normen'!$B$29:$C$35,2,FALSE),FALSE)))/VLOOKUP(B125,'2-Kosten per locatie'!$A$14:$C$17,3,FALSE)</f>
        <v>0</v>
      </c>
      <c r="R125" s="365">
        <f t="shared" si="10"/>
        <v>0</v>
      </c>
      <c r="S125" s="366" t="str">
        <f>VLOOKUP(G125,'3-Productie normen'!A:J,10,FALSE)</f>
        <v>V</v>
      </c>
      <c r="T125" s="366"/>
      <c r="V125" s="367">
        <f t="shared" si="11"/>
        <v>52195</v>
      </c>
    </row>
    <row r="126" spans="1:22" ht="14.1" customHeight="1">
      <c r="A126" s="76">
        <v>126</v>
      </c>
      <c r="B126" s="326" t="s">
        <v>231</v>
      </c>
      <c r="C126" s="326" t="s">
        <v>466</v>
      </c>
      <c r="D126" s="361" t="s">
        <v>383</v>
      </c>
      <c r="E126" s="362" t="s">
        <v>343</v>
      </c>
      <c r="F126" s="72" t="s">
        <v>437</v>
      </c>
      <c r="G126" s="72" t="s">
        <v>54</v>
      </c>
      <c r="H126" s="72" t="s">
        <v>459</v>
      </c>
      <c r="I126" s="363">
        <v>75</v>
      </c>
      <c r="J126" s="364">
        <f t="shared" si="9"/>
        <v>365</v>
      </c>
      <c r="K126" s="272">
        <v>255</v>
      </c>
      <c r="L126" s="272">
        <v>102</v>
      </c>
      <c r="M126" s="272">
        <v>8</v>
      </c>
      <c r="N126" s="271" t="e">
        <f>IF(K126="nio",0,IF(K126&gt;0,K126*I126/Q126,0))*VLOOKUP(B126,'2-Kosten per locatie'!$A$14:$C$17,3,FALSE)</f>
        <v>#DIV/0!</v>
      </c>
      <c r="O126" s="271" t="e">
        <f>IF(L126&gt;0,L126*I126/R126,0)*VLOOKUP(B126,'2-Kosten per locatie'!$A$14:$C$17,3,FALSE)</f>
        <v>#DIV/0!</v>
      </c>
      <c r="P126" s="271" t="e">
        <f>IF(M126&gt;0,M126*I126/R126,0)*VLOOKUP(B126,'2-Kosten per locatie'!$A$14:$C$17,3,FALSE)</f>
        <v>#DIV/0!</v>
      </c>
      <c r="Q126" s="365">
        <f>IF(K126="nio",0,IF(K126&gt;0,VLOOKUP(G126,'3-Productie normen'!A:K,VLOOKUP(K126,'3-Productie normen'!$B$29:$C$35,2,FALSE),FALSE)))/VLOOKUP(B126,'2-Kosten per locatie'!$A$14:$C$17,3,FALSE)</f>
        <v>0</v>
      </c>
      <c r="R126" s="365">
        <f t="shared" si="10"/>
        <v>0</v>
      </c>
      <c r="S126" s="366" t="str">
        <f>VLOOKUP(G126,'3-Productie normen'!A:J,10,FALSE)</f>
        <v>V</v>
      </c>
      <c r="T126" s="366"/>
      <c r="V126" s="367">
        <f t="shared" si="11"/>
        <v>27375</v>
      </c>
    </row>
    <row r="127" spans="1:22" ht="14.1" customHeight="1">
      <c r="A127" s="76">
        <v>127</v>
      </c>
      <c r="B127" s="326" t="s">
        <v>231</v>
      </c>
      <c r="C127" s="326" t="s">
        <v>466</v>
      </c>
      <c r="D127" s="361" t="s">
        <v>383</v>
      </c>
      <c r="E127" s="362" t="s">
        <v>344</v>
      </c>
      <c r="F127" s="72" t="s">
        <v>438</v>
      </c>
      <c r="G127" s="72" t="s">
        <v>52</v>
      </c>
      <c r="H127" s="72" t="s">
        <v>523</v>
      </c>
      <c r="I127" s="363">
        <v>60</v>
      </c>
      <c r="J127" s="364">
        <f t="shared" si="9"/>
        <v>365</v>
      </c>
      <c r="K127" s="272">
        <v>255</v>
      </c>
      <c r="L127" s="272">
        <v>102</v>
      </c>
      <c r="M127" s="272">
        <v>8</v>
      </c>
      <c r="N127" s="271" t="e">
        <f>IF(K127="nio",0,IF(K127&gt;0,K127*I127/Q127,0))*VLOOKUP(B127,'2-Kosten per locatie'!$A$14:$C$17,3,FALSE)</f>
        <v>#DIV/0!</v>
      </c>
      <c r="O127" s="271" t="e">
        <f>IF(L127&gt;0,L127*I127/R127,0)*VLOOKUP(B127,'2-Kosten per locatie'!$A$14:$C$17,3,FALSE)</f>
        <v>#DIV/0!</v>
      </c>
      <c r="P127" s="271" t="e">
        <f>IF(M127&gt;0,M127*I127/R127,0)*VLOOKUP(B127,'2-Kosten per locatie'!$A$14:$C$17,3,FALSE)</f>
        <v>#DIV/0!</v>
      </c>
      <c r="Q127" s="365">
        <f>IF(K127="nio",0,IF(K127&gt;0,VLOOKUP(G127,'3-Productie normen'!A:K,VLOOKUP(K127,'3-Productie normen'!$B$29:$C$35,2,FALSE),FALSE)))/VLOOKUP(B127,'2-Kosten per locatie'!$A$14:$C$17,3,FALSE)</f>
        <v>0</v>
      </c>
      <c r="R127" s="365">
        <f t="shared" si="10"/>
        <v>0</v>
      </c>
      <c r="S127" s="366" t="str">
        <f>VLOOKUP(G127,'3-Productie normen'!A:J,10,FALSE)</f>
        <v>V</v>
      </c>
      <c r="T127" s="366"/>
      <c r="V127" s="367">
        <f t="shared" si="11"/>
        <v>21900</v>
      </c>
    </row>
    <row r="128" spans="1:22" ht="14.1" customHeight="1">
      <c r="A128" s="76">
        <v>128</v>
      </c>
      <c r="B128" s="326" t="s">
        <v>231</v>
      </c>
      <c r="C128" s="326" t="s">
        <v>466</v>
      </c>
      <c r="D128" s="361" t="s">
        <v>383</v>
      </c>
      <c r="E128" s="362" t="s">
        <v>345</v>
      </c>
      <c r="F128" s="72" t="s">
        <v>387</v>
      </c>
      <c r="G128" s="72" t="s">
        <v>52</v>
      </c>
      <c r="H128" s="72" t="s">
        <v>451</v>
      </c>
      <c r="I128" s="363">
        <v>41</v>
      </c>
      <c r="J128" s="364">
        <f t="shared" si="9"/>
        <v>365</v>
      </c>
      <c r="K128" s="272">
        <v>255</v>
      </c>
      <c r="L128" s="272">
        <v>102</v>
      </c>
      <c r="M128" s="272">
        <v>8</v>
      </c>
      <c r="N128" s="271" t="e">
        <f>IF(K128="nio",0,IF(K128&gt;0,K128*I128/Q128,0))*VLOOKUP(B128,'2-Kosten per locatie'!$A$14:$C$17,3,FALSE)</f>
        <v>#DIV/0!</v>
      </c>
      <c r="O128" s="271" t="e">
        <f>IF(L128&gt;0,L128*I128/R128,0)*VLOOKUP(B128,'2-Kosten per locatie'!$A$14:$C$17,3,FALSE)</f>
        <v>#DIV/0!</v>
      </c>
      <c r="P128" s="271" t="e">
        <f>IF(M128&gt;0,M128*I128/R128,0)*VLOOKUP(B128,'2-Kosten per locatie'!$A$14:$C$17,3,FALSE)</f>
        <v>#DIV/0!</v>
      </c>
      <c r="Q128" s="365">
        <f>IF(K128="nio",0,IF(K128&gt;0,VLOOKUP(G128,'3-Productie normen'!A:K,VLOOKUP(K128,'3-Productie normen'!$B$29:$C$35,2,FALSE),FALSE)))/VLOOKUP(B128,'2-Kosten per locatie'!$A$14:$C$17,3,FALSE)</f>
        <v>0</v>
      </c>
      <c r="R128" s="365">
        <f t="shared" si="10"/>
        <v>0</v>
      </c>
      <c r="S128" s="366" t="str">
        <f>VLOOKUP(G128,'3-Productie normen'!A:J,10,FALSE)</f>
        <v>V</v>
      </c>
      <c r="T128" s="366"/>
      <c r="V128" s="367">
        <f t="shared" si="11"/>
        <v>14965</v>
      </c>
    </row>
    <row r="129" spans="1:22" ht="14.1" customHeight="1">
      <c r="A129" s="76">
        <v>129</v>
      </c>
      <c r="B129" s="326" t="s">
        <v>231</v>
      </c>
      <c r="C129" s="326" t="s">
        <v>466</v>
      </c>
      <c r="D129" s="361" t="s">
        <v>383</v>
      </c>
      <c r="E129" s="362" t="s">
        <v>346</v>
      </c>
      <c r="F129" s="72" t="s">
        <v>387</v>
      </c>
      <c r="G129" s="72" t="s">
        <v>52</v>
      </c>
      <c r="H129" s="72" t="s">
        <v>451</v>
      </c>
      <c r="I129" s="363">
        <v>19</v>
      </c>
      <c r="J129" s="364">
        <f t="shared" si="9"/>
        <v>365</v>
      </c>
      <c r="K129" s="272">
        <v>255</v>
      </c>
      <c r="L129" s="272">
        <v>102</v>
      </c>
      <c r="M129" s="272">
        <v>8</v>
      </c>
      <c r="N129" s="271" t="e">
        <f>IF(K129="nio",0,IF(K129&gt;0,K129*I129/Q129,0))*VLOOKUP(B129,'2-Kosten per locatie'!$A$14:$C$17,3,FALSE)</f>
        <v>#DIV/0!</v>
      </c>
      <c r="O129" s="271" t="e">
        <f>IF(L129&gt;0,L129*I129/R129,0)*VLOOKUP(B129,'2-Kosten per locatie'!$A$14:$C$17,3,FALSE)</f>
        <v>#DIV/0!</v>
      </c>
      <c r="P129" s="271" t="e">
        <f>IF(M129&gt;0,M129*I129/R129,0)*VLOOKUP(B129,'2-Kosten per locatie'!$A$14:$C$17,3,FALSE)</f>
        <v>#DIV/0!</v>
      </c>
      <c r="Q129" s="365">
        <f>IF(K129="nio",0,IF(K129&gt;0,VLOOKUP(G129,'3-Productie normen'!A:K,VLOOKUP(K129,'3-Productie normen'!$B$29:$C$35,2,FALSE),FALSE)))/VLOOKUP(B129,'2-Kosten per locatie'!$A$14:$C$17,3,FALSE)</f>
        <v>0</v>
      </c>
      <c r="R129" s="365">
        <f t="shared" si="10"/>
        <v>0</v>
      </c>
      <c r="S129" s="366" t="str">
        <f>VLOOKUP(G129,'3-Productie normen'!A:J,10,FALSE)</f>
        <v>V</v>
      </c>
      <c r="T129" s="366"/>
      <c r="V129" s="367">
        <f t="shared" si="11"/>
        <v>6935</v>
      </c>
    </row>
    <row r="130" spans="1:22" ht="14.1" customHeight="1">
      <c r="A130" s="76">
        <v>130</v>
      </c>
      <c r="B130" s="326" t="s">
        <v>231</v>
      </c>
      <c r="C130" s="326" t="s">
        <v>466</v>
      </c>
      <c r="D130" s="361" t="s">
        <v>383</v>
      </c>
      <c r="E130" s="362" t="s">
        <v>347</v>
      </c>
      <c r="F130" s="72" t="s">
        <v>398</v>
      </c>
      <c r="G130" s="72" t="s">
        <v>55</v>
      </c>
      <c r="H130" s="72" t="s">
        <v>453</v>
      </c>
      <c r="I130" s="363">
        <v>12</v>
      </c>
      <c r="J130" s="364">
        <f t="shared" si="9"/>
        <v>365</v>
      </c>
      <c r="K130" s="272">
        <v>255</v>
      </c>
      <c r="L130" s="272">
        <v>102</v>
      </c>
      <c r="M130" s="272">
        <v>8</v>
      </c>
      <c r="N130" s="271" t="e">
        <f>IF(K130="nio",0,IF(K130&gt;0,K130*I130/Q130,0))*VLOOKUP(B130,'2-Kosten per locatie'!$A$14:$C$17,3,FALSE)</f>
        <v>#DIV/0!</v>
      </c>
      <c r="O130" s="271" t="e">
        <f>IF(L130&gt;0,L130*I130/R130,0)*VLOOKUP(B130,'2-Kosten per locatie'!$A$14:$C$17,3,FALSE)</f>
        <v>#DIV/0!</v>
      </c>
      <c r="P130" s="271" t="e">
        <f>IF(M130&gt;0,M130*I130/R130,0)*VLOOKUP(B130,'2-Kosten per locatie'!$A$14:$C$17,3,FALSE)</f>
        <v>#DIV/0!</v>
      </c>
      <c r="Q130" s="365">
        <f>IF(K130="nio",0,IF(K130&gt;0,VLOOKUP(G130,'3-Productie normen'!A:K,VLOOKUP(K130,'3-Productie normen'!$B$29:$C$35,2,FALSE),FALSE)))/VLOOKUP(B130,'2-Kosten per locatie'!$A$14:$C$17,3,FALSE)</f>
        <v>0</v>
      </c>
      <c r="R130" s="365">
        <f t="shared" si="10"/>
        <v>0</v>
      </c>
      <c r="S130" s="366" t="str">
        <f>VLOOKUP(G130,'3-Productie normen'!A:J,10,FALSE)</f>
        <v>V</v>
      </c>
      <c r="T130" s="366"/>
      <c r="V130" s="367">
        <f t="shared" si="11"/>
        <v>4380</v>
      </c>
    </row>
    <row r="131" spans="1:22" ht="14.1" customHeight="1">
      <c r="A131" s="76">
        <v>131</v>
      </c>
      <c r="B131" s="326" t="s">
        <v>231</v>
      </c>
      <c r="C131" s="326" t="s">
        <v>466</v>
      </c>
      <c r="D131" s="361" t="s">
        <v>383</v>
      </c>
      <c r="E131" s="362" t="s">
        <v>348</v>
      </c>
      <c r="F131" s="72" t="s">
        <v>439</v>
      </c>
      <c r="G131" s="72" t="s">
        <v>52</v>
      </c>
      <c r="H131" s="72" t="s">
        <v>451</v>
      </c>
      <c r="I131" s="363">
        <v>61</v>
      </c>
      <c r="J131" s="364">
        <f t="shared" si="9"/>
        <v>365</v>
      </c>
      <c r="K131" s="272">
        <v>255</v>
      </c>
      <c r="L131" s="272">
        <v>102</v>
      </c>
      <c r="M131" s="272">
        <v>8</v>
      </c>
      <c r="N131" s="271" t="e">
        <f>IF(K131="nio",0,IF(K131&gt;0,K131*I131/Q131,0))*VLOOKUP(B131,'2-Kosten per locatie'!$A$14:$C$17,3,FALSE)</f>
        <v>#DIV/0!</v>
      </c>
      <c r="O131" s="271" t="e">
        <f>IF(L131&gt;0,L131*I131/R131,0)*VLOOKUP(B131,'2-Kosten per locatie'!$A$14:$C$17,3,FALSE)</f>
        <v>#DIV/0!</v>
      </c>
      <c r="P131" s="271" t="e">
        <f>IF(M131&gt;0,M131*I131/R131,0)*VLOOKUP(B131,'2-Kosten per locatie'!$A$14:$C$17,3,FALSE)</f>
        <v>#DIV/0!</v>
      </c>
      <c r="Q131" s="365">
        <f>IF(K131="nio",0,IF(K131&gt;0,VLOOKUP(G131,'3-Productie normen'!A:K,VLOOKUP(K131,'3-Productie normen'!$B$29:$C$35,2,FALSE),FALSE)))/VLOOKUP(B131,'2-Kosten per locatie'!$A$14:$C$17,3,FALSE)</f>
        <v>0</v>
      </c>
      <c r="R131" s="365">
        <f t="shared" si="10"/>
        <v>0</v>
      </c>
      <c r="S131" s="366" t="str">
        <f>VLOOKUP(G131,'3-Productie normen'!A:J,10,FALSE)</f>
        <v>V</v>
      </c>
      <c r="T131" s="366"/>
      <c r="V131" s="367">
        <f t="shared" si="11"/>
        <v>22265</v>
      </c>
    </row>
    <row r="132" spans="1:22" ht="14.1" customHeight="1">
      <c r="A132" s="76">
        <v>132</v>
      </c>
      <c r="B132" s="326" t="s">
        <v>231</v>
      </c>
      <c r="C132" s="326" t="s">
        <v>466</v>
      </c>
      <c r="D132" s="361" t="s">
        <v>383</v>
      </c>
      <c r="E132" s="362" t="s">
        <v>349</v>
      </c>
      <c r="F132" s="72" t="s">
        <v>440</v>
      </c>
      <c r="G132" s="72" t="s">
        <v>52</v>
      </c>
      <c r="H132" s="72" t="s">
        <v>451</v>
      </c>
      <c r="I132" s="363">
        <v>14</v>
      </c>
      <c r="J132" s="364">
        <f t="shared" si="9"/>
        <v>365</v>
      </c>
      <c r="K132" s="272">
        <v>255</v>
      </c>
      <c r="L132" s="272">
        <v>102</v>
      </c>
      <c r="M132" s="272">
        <v>8</v>
      </c>
      <c r="N132" s="271" t="e">
        <f>IF(K132="nio",0,IF(K132&gt;0,K132*I132/Q132,0))*VLOOKUP(B132,'2-Kosten per locatie'!$A$14:$C$17,3,FALSE)</f>
        <v>#DIV/0!</v>
      </c>
      <c r="O132" s="271" t="e">
        <f>IF(L132&gt;0,L132*I132/R132,0)*VLOOKUP(B132,'2-Kosten per locatie'!$A$14:$C$17,3,FALSE)</f>
        <v>#DIV/0!</v>
      </c>
      <c r="P132" s="271" t="e">
        <f>IF(M132&gt;0,M132*I132/R132,0)*VLOOKUP(B132,'2-Kosten per locatie'!$A$14:$C$17,3,FALSE)</f>
        <v>#DIV/0!</v>
      </c>
      <c r="Q132" s="365">
        <f>IF(K132="nio",0,IF(K132&gt;0,VLOOKUP(G132,'3-Productie normen'!A:K,VLOOKUP(K132,'3-Productie normen'!$B$29:$C$35,2,FALSE),FALSE)))/VLOOKUP(B132,'2-Kosten per locatie'!$A$14:$C$17,3,FALSE)</f>
        <v>0</v>
      </c>
      <c r="R132" s="365">
        <f t="shared" si="10"/>
        <v>0</v>
      </c>
      <c r="S132" s="366" t="str">
        <f>VLOOKUP(G132,'3-Productie normen'!A:J,10,FALSE)</f>
        <v>V</v>
      </c>
      <c r="T132" s="366"/>
      <c r="V132" s="367">
        <f t="shared" si="11"/>
        <v>5110</v>
      </c>
    </row>
    <row r="133" spans="1:22" ht="14.1" customHeight="1">
      <c r="A133" s="76">
        <v>133</v>
      </c>
      <c r="B133" s="326" t="s">
        <v>231</v>
      </c>
      <c r="C133" s="326" t="s">
        <v>466</v>
      </c>
      <c r="D133" s="361" t="s">
        <v>383</v>
      </c>
      <c r="E133" s="362" t="s">
        <v>350</v>
      </c>
      <c r="F133" s="72" t="s">
        <v>441</v>
      </c>
      <c r="G133" s="72" t="s">
        <v>50</v>
      </c>
      <c r="H133" s="72" t="s">
        <v>523</v>
      </c>
      <c r="I133" s="363">
        <v>2</v>
      </c>
      <c r="J133" s="364">
        <f t="shared" si="9"/>
        <v>365</v>
      </c>
      <c r="K133" s="272">
        <v>255</v>
      </c>
      <c r="L133" s="272">
        <v>102</v>
      </c>
      <c r="M133" s="272">
        <v>8</v>
      </c>
      <c r="N133" s="271" t="e">
        <f>IF(K133="nio",0,IF(K133&gt;0,K133*I133/Q133,0))*VLOOKUP(B133,'2-Kosten per locatie'!$A$14:$C$17,3,FALSE)</f>
        <v>#DIV/0!</v>
      </c>
      <c r="O133" s="271" t="e">
        <f>IF(L133&gt;0,L133*I133/R133,0)*VLOOKUP(B133,'2-Kosten per locatie'!$A$14:$C$17,3,FALSE)</f>
        <v>#DIV/0!</v>
      </c>
      <c r="P133" s="271" t="e">
        <f>IF(M133&gt;0,M133*I133/R133,0)*VLOOKUP(B133,'2-Kosten per locatie'!$A$14:$C$17,3,FALSE)</f>
        <v>#DIV/0!</v>
      </c>
      <c r="Q133" s="365">
        <f>IF(K133="nio",0,IF(K133&gt;0,VLOOKUP(G133,'3-Productie normen'!A:K,VLOOKUP(K133,'3-Productie normen'!$B$29:$C$35,2,FALSE),FALSE)))/VLOOKUP(B133,'2-Kosten per locatie'!$A$14:$C$17,3,FALSE)</f>
        <v>0</v>
      </c>
      <c r="R133" s="365">
        <f t="shared" si="10"/>
        <v>0</v>
      </c>
      <c r="S133" s="366" t="str">
        <f>VLOOKUP(G133,'3-Productie normen'!A:J,10,FALSE)</f>
        <v>S</v>
      </c>
      <c r="T133" s="366"/>
      <c r="V133" s="367">
        <f t="shared" si="11"/>
        <v>730</v>
      </c>
    </row>
    <row r="134" spans="1:22" ht="14.1" customHeight="1">
      <c r="A134" s="76">
        <v>134</v>
      </c>
      <c r="B134" s="326" t="s">
        <v>231</v>
      </c>
      <c r="C134" s="326" t="s">
        <v>466</v>
      </c>
      <c r="D134" s="361" t="s">
        <v>383</v>
      </c>
      <c r="E134" s="362" t="s">
        <v>351</v>
      </c>
      <c r="F134" s="72" t="s">
        <v>403</v>
      </c>
      <c r="G134" s="72" t="s">
        <v>50</v>
      </c>
      <c r="H134" s="72" t="s">
        <v>523</v>
      </c>
      <c r="I134" s="363">
        <v>2</v>
      </c>
      <c r="J134" s="364">
        <f t="shared" si="9"/>
        <v>365</v>
      </c>
      <c r="K134" s="272">
        <v>255</v>
      </c>
      <c r="L134" s="272">
        <v>102</v>
      </c>
      <c r="M134" s="272">
        <v>8</v>
      </c>
      <c r="N134" s="271" t="e">
        <f>IF(K134="nio",0,IF(K134&gt;0,K134*I134/Q134,0))*VLOOKUP(B134,'2-Kosten per locatie'!$A$14:$C$17,3,FALSE)</f>
        <v>#DIV/0!</v>
      </c>
      <c r="O134" s="271" t="e">
        <f>IF(L134&gt;0,L134*I134/R134,0)*VLOOKUP(B134,'2-Kosten per locatie'!$A$14:$C$17,3,FALSE)</f>
        <v>#DIV/0!</v>
      </c>
      <c r="P134" s="271" t="e">
        <f>IF(M134&gt;0,M134*I134/R134,0)*VLOOKUP(B134,'2-Kosten per locatie'!$A$14:$C$17,3,FALSE)</f>
        <v>#DIV/0!</v>
      </c>
      <c r="Q134" s="365">
        <f>IF(K134="nio",0,IF(K134&gt;0,VLOOKUP(G134,'3-Productie normen'!A:K,VLOOKUP(K134,'3-Productie normen'!$B$29:$C$35,2,FALSE),FALSE)))/VLOOKUP(B134,'2-Kosten per locatie'!$A$14:$C$17,3,FALSE)</f>
        <v>0</v>
      </c>
      <c r="R134" s="365">
        <f t="shared" si="10"/>
        <v>0</v>
      </c>
      <c r="S134" s="366" t="str">
        <f>VLOOKUP(G134,'3-Productie normen'!A:J,10,FALSE)</f>
        <v>S</v>
      </c>
      <c r="T134" s="366"/>
      <c r="V134" s="367">
        <f t="shared" si="11"/>
        <v>730</v>
      </c>
    </row>
    <row r="135" spans="1:22" ht="14.1" customHeight="1">
      <c r="A135" s="76">
        <v>135</v>
      </c>
      <c r="B135" s="326" t="s">
        <v>231</v>
      </c>
      <c r="C135" s="326" t="s">
        <v>466</v>
      </c>
      <c r="D135" s="361" t="s">
        <v>383</v>
      </c>
      <c r="E135" s="362" t="s">
        <v>352</v>
      </c>
      <c r="F135" s="72" t="s">
        <v>442</v>
      </c>
      <c r="G135" s="72" t="s">
        <v>48</v>
      </c>
      <c r="H135" s="72" t="s">
        <v>451</v>
      </c>
      <c r="I135" s="363">
        <v>31</v>
      </c>
      <c r="J135" s="364">
        <f t="shared" si="9"/>
        <v>365</v>
      </c>
      <c r="K135" s="272">
        <v>255</v>
      </c>
      <c r="L135" s="272">
        <v>102</v>
      </c>
      <c r="M135" s="272">
        <v>8</v>
      </c>
      <c r="N135" s="271" t="e">
        <f>IF(K135="nio",0,IF(K135&gt;0,K135*I135/Q135,0))*VLOOKUP(B135,'2-Kosten per locatie'!$A$14:$C$17,3,FALSE)</f>
        <v>#DIV/0!</v>
      </c>
      <c r="O135" s="271" t="e">
        <f>IF(L135&gt;0,L135*I135/R135,0)*VLOOKUP(B135,'2-Kosten per locatie'!$A$14:$C$17,3,FALSE)</f>
        <v>#DIV/0!</v>
      </c>
      <c r="P135" s="271" t="e">
        <f>IF(M135&gt;0,M135*I135/R135,0)*VLOOKUP(B135,'2-Kosten per locatie'!$A$14:$C$17,3,FALSE)</f>
        <v>#DIV/0!</v>
      </c>
      <c r="Q135" s="365">
        <f>IF(K135="nio",0,IF(K135&gt;0,VLOOKUP(G135,'3-Productie normen'!A:K,VLOOKUP(K135,'3-Productie normen'!$B$29:$C$35,2,FALSE),FALSE)))/VLOOKUP(B135,'2-Kosten per locatie'!$A$14:$C$17,3,FALSE)</f>
        <v>0</v>
      </c>
      <c r="R135" s="365">
        <f t="shared" si="10"/>
        <v>0</v>
      </c>
      <c r="S135" s="366" t="str">
        <f>VLOOKUP(G135,'3-Productie normen'!A:J,10,FALSE)</f>
        <v>B</v>
      </c>
      <c r="T135" s="366"/>
      <c r="V135" s="367">
        <f t="shared" si="11"/>
        <v>11315</v>
      </c>
    </row>
    <row r="136" spans="1:22" ht="14.1" customHeight="1">
      <c r="A136" s="76">
        <v>136</v>
      </c>
      <c r="B136" s="326" t="s">
        <v>231</v>
      </c>
      <c r="C136" s="326" t="s">
        <v>466</v>
      </c>
      <c r="D136" s="361" t="s">
        <v>383</v>
      </c>
      <c r="E136" s="362" t="s">
        <v>353</v>
      </c>
      <c r="F136" s="72" t="s">
        <v>432</v>
      </c>
      <c r="G136" s="72" t="s">
        <v>52</v>
      </c>
      <c r="H136" s="72" t="s">
        <v>451</v>
      </c>
      <c r="I136" s="363">
        <v>2</v>
      </c>
      <c r="J136" s="364">
        <f t="shared" si="9"/>
        <v>365</v>
      </c>
      <c r="K136" s="272">
        <v>255</v>
      </c>
      <c r="L136" s="272">
        <v>102</v>
      </c>
      <c r="M136" s="272">
        <v>8</v>
      </c>
      <c r="N136" s="271" t="e">
        <f>IF(K136="nio",0,IF(K136&gt;0,K136*I136/Q136,0))*VLOOKUP(B136,'2-Kosten per locatie'!$A$14:$C$17,3,FALSE)</f>
        <v>#DIV/0!</v>
      </c>
      <c r="O136" s="271" t="e">
        <f>IF(L136&gt;0,L136*I136/R136,0)*VLOOKUP(B136,'2-Kosten per locatie'!$A$14:$C$17,3,FALSE)</f>
        <v>#DIV/0!</v>
      </c>
      <c r="P136" s="271" t="e">
        <f>IF(M136&gt;0,M136*I136/R136,0)*VLOOKUP(B136,'2-Kosten per locatie'!$A$14:$C$17,3,FALSE)</f>
        <v>#DIV/0!</v>
      </c>
      <c r="Q136" s="365">
        <f>IF(K136="nio",0,IF(K136&gt;0,VLOOKUP(G136,'3-Productie normen'!A:K,VLOOKUP(K136,'3-Productie normen'!$B$29:$C$35,2,FALSE),FALSE)))/VLOOKUP(B136,'2-Kosten per locatie'!$A$14:$C$17,3,FALSE)</f>
        <v>0</v>
      </c>
      <c r="R136" s="365">
        <f t="shared" si="10"/>
        <v>0</v>
      </c>
      <c r="S136" s="366" t="str">
        <f>VLOOKUP(G136,'3-Productie normen'!A:J,10,FALSE)</f>
        <v>V</v>
      </c>
      <c r="T136" s="366"/>
      <c r="V136" s="367">
        <f t="shared" si="11"/>
        <v>730</v>
      </c>
    </row>
    <row r="137" spans="1:22" ht="14.1" customHeight="1">
      <c r="A137" s="76">
        <v>137</v>
      </c>
      <c r="B137" s="326" t="s">
        <v>231</v>
      </c>
      <c r="C137" s="326" t="s">
        <v>466</v>
      </c>
      <c r="D137" s="361" t="s">
        <v>383</v>
      </c>
      <c r="E137" s="362" t="s">
        <v>354</v>
      </c>
      <c r="F137" s="72" t="s">
        <v>432</v>
      </c>
      <c r="G137" s="72" t="s">
        <v>52</v>
      </c>
      <c r="H137" s="72" t="s">
        <v>451</v>
      </c>
      <c r="I137" s="363">
        <v>2</v>
      </c>
      <c r="J137" s="364">
        <f t="shared" si="9"/>
        <v>365</v>
      </c>
      <c r="K137" s="272">
        <v>255</v>
      </c>
      <c r="L137" s="272">
        <v>102</v>
      </c>
      <c r="M137" s="272">
        <v>8</v>
      </c>
      <c r="N137" s="271" t="e">
        <f>IF(K137="nio",0,IF(K137&gt;0,K137*I137/Q137,0))*VLOOKUP(B137,'2-Kosten per locatie'!$A$14:$C$17,3,FALSE)</f>
        <v>#DIV/0!</v>
      </c>
      <c r="O137" s="271" t="e">
        <f>IF(L137&gt;0,L137*I137/R137,0)*VLOOKUP(B137,'2-Kosten per locatie'!$A$14:$C$17,3,FALSE)</f>
        <v>#DIV/0!</v>
      </c>
      <c r="P137" s="271" t="e">
        <f>IF(M137&gt;0,M137*I137/R137,0)*VLOOKUP(B137,'2-Kosten per locatie'!$A$14:$C$17,3,FALSE)</f>
        <v>#DIV/0!</v>
      </c>
      <c r="Q137" s="365">
        <f>IF(K137="nio",0,IF(K137&gt;0,VLOOKUP(G137,'3-Productie normen'!A:K,VLOOKUP(K137,'3-Productie normen'!$B$29:$C$35,2,FALSE),FALSE)))/VLOOKUP(B137,'2-Kosten per locatie'!$A$14:$C$17,3,FALSE)</f>
        <v>0</v>
      </c>
      <c r="R137" s="365">
        <f t="shared" si="10"/>
        <v>0</v>
      </c>
      <c r="S137" s="366" t="str">
        <f>VLOOKUP(G137,'3-Productie normen'!A:J,10,FALSE)</f>
        <v>V</v>
      </c>
      <c r="T137" s="366"/>
      <c r="V137" s="367">
        <f t="shared" si="11"/>
        <v>730</v>
      </c>
    </row>
    <row r="138" spans="1:22" ht="14.1" customHeight="1">
      <c r="A138" s="76">
        <v>138</v>
      </c>
      <c r="B138" s="326" t="s">
        <v>231</v>
      </c>
      <c r="C138" s="326" t="s">
        <v>466</v>
      </c>
      <c r="D138" s="361" t="s">
        <v>383</v>
      </c>
      <c r="E138" s="362" t="s">
        <v>355</v>
      </c>
      <c r="F138" s="72" t="s">
        <v>432</v>
      </c>
      <c r="G138" s="72" t="s">
        <v>52</v>
      </c>
      <c r="H138" s="72" t="s">
        <v>452</v>
      </c>
      <c r="I138" s="363">
        <v>2</v>
      </c>
      <c r="J138" s="364">
        <f t="shared" ref="J138" si="12">SUM(K138:M138)</f>
        <v>52</v>
      </c>
      <c r="K138" s="272">
        <v>52</v>
      </c>
      <c r="L138" s="272"/>
      <c r="M138" s="272"/>
      <c r="N138" s="271" t="e">
        <f>IF(K138="nio",0,IF(K138&gt;0,K138*I138/Q138,0))*VLOOKUP(B138,'2-Kosten per locatie'!$A$14:$C$17,3,FALSE)</f>
        <v>#DIV/0!</v>
      </c>
      <c r="O138" s="271">
        <f>IF(L138&gt;0,L138*I138/R138,0)*VLOOKUP(B138,'2-Kosten per locatie'!$A$14:$C$17,3,FALSE)</f>
        <v>0</v>
      </c>
      <c r="P138" s="271">
        <f>IF(M138&gt;0,M138*I138/R138,0)*VLOOKUP(B138,'2-Kosten per locatie'!$A$14:$C$17,3,FALSE)</f>
        <v>0</v>
      </c>
      <c r="Q138" s="365">
        <f>IF(K138="nio",0,IF(K138&gt;0,VLOOKUP(G138,'3-Productie normen'!A:K,VLOOKUP(K138,'3-Productie normen'!$B$29:$C$35,2,FALSE),FALSE)))/VLOOKUP(B138,'2-Kosten per locatie'!$A$14:$C$17,3,FALSE)</f>
        <v>0</v>
      </c>
      <c r="R138" s="365">
        <f t="shared" ref="R138:R162" si="13">IF((OR(L138&gt;0,M138&gt;0)),Q138*$R$8,0)</f>
        <v>0</v>
      </c>
      <c r="S138" s="366" t="str">
        <f>VLOOKUP(G138,'3-Productie normen'!A:J,10,FALSE)</f>
        <v>V</v>
      </c>
      <c r="T138" s="366"/>
      <c r="V138" s="367">
        <f t="shared" ref="V138:V162" si="14">J138*I138</f>
        <v>104</v>
      </c>
    </row>
    <row r="139" spans="1:22" ht="14.1" customHeight="1">
      <c r="A139" s="76">
        <v>139</v>
      </c>
      <c r="B139" s="326" t="s">
        <v>231</v>
      </c>
      <c r="C139" s="326" t="s">
        <v>466</v>
      </c>
      <c r="D139" s="361" t="s">
        <v>383</v>
      </c>
      <c r="E139" s="362" t="s">
        <v>356</v>
      </c>
      <c r="F139" s="72" t="s">
        <v>443</v>
      </c>
      <c r="G139" s="72" t="s">
        <v>48</v>
      </c>
      <c r="H139" s="72" t="s">
        <v>452</v>
      </c>
      <c r="I139" s="363">
        <v>19</v>
      </c>
      <c r="J139" s="364">
        <f t="shared" ref="J139:J162" si="15">SUM(K139:M139)</f>
        <v>52</v>
      </c>
      <c r="K139" s="272">
        <v>52</v>
      </c>
      <c r="L139" s="272"/>
      <c r="M139" s="272"/>
      <c r="N139" s="271" t="e">
        <f>IF(K139="nio",0,IF(K139&gt;0,K139*I139/Q139,0))*VLOOKUP(B139,'2-Kosten per locatie'!$A$14:$C$17,3,FALSE)</f>
        <v>#DIV/0!</v>
      </c>
      <c r="O139" s="271">
        <f>IF(L139&gt;0,L139*I139/R139,0)*VLOOKUP(B139,'2-Kosten per locatie'!$A$14:$C$17,3,FALSE)</f>
        <v>0</v>
      </c>
      <c r="P139" s="271">
        <f>IF(M139&gt;0,M139*I139/R139,0)*VLOOKUP(B139,'2-Kosten per locatie'!$A$14:$C$17,3,FALSE)</f>
        <v>0</v>
      </c>
      <c r="Q139" s="365">
        <f>IF(K139="nio",0,IF(K139&gt;0,VLOOKUP(G139,'3-Productie normen'!A:K,VLOOKUP(K139,'3-Productie normen'!$B$29:$C$35,2,FALSE),FALSE)))/VLOOKUP(B139,'2-Kosten per locatie'!$A$14:$C$17,3,FALSE)</f>
        <v>0</v>
      </c>
      <c r="R139" s="365">
        <f t="shared" si="13"/>
        <v>0</v>
      </c>
      <c r="S139" s="366" t="str">
        <f>VLOOKUP(G139,'3-Productie normen'!A:J,10,FALSE)</f>
        <v>B</v>
      </c>
      <c r="T139" s="366"/>
      <c r="V139" s="367">
        <f t="shared" si="14"/>
        <v>988</v>
      </c>
    </row>
    <row r="140" spans="1:22" ht="14.1" customHeight="1">
      <c r="A140" s="76">
        <v>140</v>
      </c>
      <c r="B140" s="326" t="s">
        <v>231</v>
      </c>
      <c r="C140" s="326" t="s">
        <v>466</v>
      </c>
      <c r="D140" s="361" t="s">
        <v>383</v>
      </c>
      <c r="E140" s="362" t="s">
        <v>357</v>
      </c>
      <c r="F140" s="72" t="s">
        <v>387</v>
      </c>
      <c r="G140" s="72" t="s">
        <v>52</v>
      </c>
      <c r="H140" s="72" t="s">
        <v>452</v>
      </c>
      <c r="I140" s="363">
        <v>12</v>
      </c>
      <c r="J140" s="364">
        <f t="shared" si="15"/>
        <v>52</v>
      </c>
      <c r="K140" s="272">
        <v>52</v>
      </c>
      <c r="L140" s="272"/>
      <c r="M140" s="272"/>
      <c r="N140" s="271" t="e">
        <f>IF(K140="nio",0,IF(K140&gt;0,K140*I140/Q140,0))*VLOOKUP(B140,'2-Kosten per locatie'!$A$14:$C$17,3,FALSE)</f>
        <v>#DIV/0!</v>
      </c>
      <c r="O140" s="271">
        <f>IF(L140&gt;0,L140*I140/R140,0)*VLOOKUP(B140,'2-Kosten per locatie'!$A$14:$C$17,3,FALSE)</f>
        <v>0</v>
      </c>
      <c r="P140" s="271">
        <f>IF(M140&gt;0,M140*I140/R140,0)*VLOOKUP(B140,'2-Kosten per locatie'!$A$14:$C$17,3,FALSE)</f>
        <v>0</v>
      </c>
      <c r="Q140" s="365">
        <f>IF(K140="nio",0,IF(K140&gt;0,VLOOKUP(G140,'3-Productie normen'!A:K,VLOOKUP(K140,'3-Productie normen'!$B$29:$C$35,2,FALSE),FALSE)))/VLOOKUP(B140,'2-Kosten per locatie'!$A$14:$C$17,3,FALSE)</f>
        <v>0</v>
      </c>
      <c r="R140" s="365">
        <f t="shared" si="13"/>
        <v>0</v>
      </c>
      <c r="S140" s="366" t="str">
        <f>VLOOKUP(G140,'3-Productie normen'!A:J,10,FALSE)</f>
        <v>V</v>
      </c>
      <c r="T140" s="366"/>
      <c r="V140" s="367">
        <f t="shared" si="14"/>
        <v>624</v>
      </c>
    </row>
    <row r="141" spans="1:22" ht="14.1" customHeight="1">
      <c r="A141" s="76">
        <v>141</v>
      </c>
      <c r="B141" s="326" t="s">
        <v>231</v>
      </c>
      <c r="C141" s="326" t="s">
        <v>466</v>
      </c>
      <c r="D141" s="361" t="s">
        <v>383</v>
      </c>
      <c r="E141" s="362" t="s">
        <v>358</v>
      </c>
      <c r="F141" s="72" t="s">
        <v>444</v>
      </c>
      <c r="G141" s="72" t="s">
        <v>50</v>
      </c>
      <c r="H141" s="72" t="s">
        <v>523</v>
      </c>
      <c r="I141" s="363">
        <v>2</v>
      </c>
      <c r="J141" s="364">
        <f t="shared" si="15"/>
        <v>365</v>
      </c>
      <c r="K141" s="272">
        <v>255</v>
      </c>
      <c r="L141" s="272">
        <v>102</v>
      </c>
      <c r="M141" s="272">
        <v>8</v>
      </c>
      <c r="N141" s="271" t="e">
        <f>IF(K141="nio",0,IF(K141&gt;0,K141*I141/Q141,0))*VLOOKUP(B141,'2-Kosten per locatie'!$A$14:$C$17,3,FALSE)</f>
        <v>#DIV/0!</v>
      </c>
      <c r="O141" s="271" t="e">
        <f>IF(L141&gt;0,L141*I141/R141,0)*VLOOKUP(B141,'2-Kosten per locatie'!$A$14:$C$17,3,FALSE)</f>
        <v>#DIV/0!</v>
      </c>
      <c r="P141" s="271" t="e">
        <f>IF(M141&gt;0,M141*I141/R141,0)*VLOOKUP(B141,'2-Kosten per locatie'!$A$14:$C$17,3,FALSE)</f>
        <v>#DIV/0!</v>
      </c>
      <c r="Q141" s="365">
        <f>IF(K141="nio",0,IF(K141&gt;0,VLOOKUP(G141,'3-Productie normen'!A:K,VLOOKUP(K141,'3-Productie normen'!$B$29:$C$35,2,FALSE),FALSE)))/VLOOKUP(B141,'2-Kosten per locatie'!$A$14:$C$17,3,FALSE)</f>
        <v>0</v>
      </c>
      <c r="R141" s="365">
        <f t="shared" si="13"/>
        <v>0</v>
      </c>
      <c r="S141" s="366" t="str">
        <f>VLOOKUP(G141,'3-Productie normen'!A:J,10,FALSE)</f>
        <v>S</v>
      </c>
      <c r="T141" s="366"/>
      <c r="V141" s="367">
        <f t="shared" si="14"/>
        <v>730</v>
      </c>
    </row>
    <row r="142" spans="1:22" ht="14.1" customHeight="1">
      <c r="A142" s="76">
        <v>142</v>
      </c>
      <c r="B142" s="326" t="s">
        <v>231</v>
      </c>
      <c r="C142" s="326" t="s">
        <v>466</v>
      </c>
      <c r="D142" s="361" t="s">
        <v>383</v>
      </c>
      <c r="E142" s="362" t="s">
        <v>359</v>
      </c>
      <c r="F142" s="72" t="s">
        <v>398</v>
      </c>
      <c r="G142" s="72" t="s">
        <v>55</v>
      </c>
      <c r="H142" s="72" t="s">
        <v>452</v>
      </c>
      <c r="I142" s="363">
        <v>10</v>
      </c>
      <c r="J142" s="364">
        <f t="shared" si="15"/>
        <v>365</v>
      </c>
      <c r="K142" s="272">
        <v>255</v>
      </c>
      <c r="L142" s="272">
        <v>102</v>
      </c>
      <c r="M142" s="272">
        <v>8</v>
      </c>
      <c r="N142" s="271" t="e">
        <f>IF(K142="nio",0,IF(K142&gt;0,K142*I142/Q142,0))*VLOOKUP(B142,'2-Kosten per locatie'!$A$14:$C$17,3,FALSE)</f>
        <v>#DIV/0!</v>
      </c>
      <c r="O142" s="271" t="e">
        <f>IF(L142&gt;0,L142*I142/R142,0)*VLOOKUP(B142,'2-Kosten per locatie'!$A$14:$C$17,3,FALSE)</f>
        <v>#DIV/0!</v>
      </c>
      <c r="P142" s="271" t="e">
        <f>IF(M142&gt;0,M142*I142/R142,0)*VLOOKUP(B142,'2-Kosten per locatie'!$A$14:$C$17,3,FALSE)</f>
        <v>#DIV/0!</v>
      </c>
      <c r="Q142" s="365">
        <f>IF(K142="nio",0,IF(K142&gt;0,VLOOKUP(G142,'3-Productie normen'!A:K,VLOOKUP(K142,'3-Productie normen'!$B$29:$C$35,2,FALSE),FALSE)))/VLOOKUP(B142,'2-Kosten per locatie'!$A$14:$C$17,3,FALSE)</f>
        <v>0</v>
      </c>
      <c r="R142" s="365">
        <f t="shared" si="13"/>
        <v>0</v>
      </c>
      <c r="S142" s="366" t="str">
        <f>VLOOKUP(G142,'3-Productie normen'!A:J,10,FALSE)</f>
        <v>V</v>
      </c>
      <c r="T142" s="366"/>
      <c r="V142" s="367">
        <f t="shared" si="14"/>
        <v>3650</v>
      </c>
    </row>
    <row r="143" spans="1:22" ht="14.1" customHeight="1">
      <c r="A143" s="76">
        <v>143</v>
      </c>
      <c r="B143" s="326" t="s">
        <v>231</v>
      </c>
      <c r="C143" s="326" t="s">
        <v>466</v>
      </c>
      <c r="D143" s="361" t="s">
        <v>384</v>
      </c>
      <c r="E143" s="362" t="s">
        <v>360</v>
      </c>
      <c r="F143" s="326" t="s">
        <v>398</v>
      </c>
      <c r="G143" s="326" t="s">
        <v>55</v>
      </c>
      <c r="H143" s="72" t="s">
        <v>453</v>
      </c>
      <c r="I143" s="363">
        <v>18</v>
      </c>
      <c r="J143" s="364">
        <f t="shared" si="15"/>
        <v>365</v>
      </c>
      <c r="K143" s="272">
        <v>255</v>
      </c>
      <c r="L143" s="272">
        <v>102</v>
      </c>
      <c r="M143" s="272">
        <v>8</v>
      </c>
      <c r="N143" s="271" t="e">
        <f>IF(K143="nio",0,IF(K143&gt;0,K143*I143/Q143,0))*VLOOKUP(B143,'2-Kosten per locatie'!$A$14:$C$17,3,FALSE)</f>
        <v>#DIV/0!</v>
      </c>
      <c r="O143" s="271" t="e">
        <f>IF(L143&gt;0,L143*I143/R143,0)*VLOOKUP(B143,'2-Kosten per locatie'!$A$14:$C$17,3,FALSE)</f>
        <v>#DIV/0!</v>
      </c>
      <c r="P143" s="271" t="e">
        <f>IF(M143&gt;0,M143*I143/R143,0)*VLOOKUP(B143,'2-Kosten per locatie'!$A$14:$C$17,3,FALSE)</f>
        <v>#DIV/0!</v>
      </c>
      <c r="Q143" s="365">
        <f>IF(K143="nio",0,IF(K143&gt;0,VLOOKUP(G143,'3-Productie normen'!A:K,VLOOKUP(K143,'3-Productie normen'!$B$29:$C$35,2,FALSE),FALSE)))/VLOOKUP(B143,'2-Kosten per locatie'!$A$14:$C$17,3,FALSE)</f>
        <v>0</v>
      </c>
      <c r="R143" s="365">
        <f t="shared" si="13"/>
        <v>0</v>
      </c>
      <c r="S143" s="366" t="str">
        <f>VLOOKUP(G143,'3-Productie normen'!A:J,10,FALSE)</f>
        <v>V</v>
      </c>
      <c r="T143" s="366"/>
      <c r="V143" s="367">
        <f t="shared" si="14"/>
        <v>6570</v>
      </c>
    </row>
    <row r="144" spans="1:22" ht="14.1" customHeight="1">
      <c r="A144" s="76">
        <v>144</v>
      </c>
      <c r="B144" s="326" t="s">
        <v>231</v>
      </c>
      <c r="C144" s="326" t="s">
        <v>466</v>
      </c>
      <c r="D144" s="361" t="s">
        <v>384</v>
      </c>
      <c r="E144" s="362" t="s">
        <v>361</v>
      </c>
      <c r="F144" s="326" t="s">
        <v>445</v>
      </c>
      <c r="G144" s="326" t="s">
        <v>52</v>
      </c>
      <c r="H144" s="72" t="s">
        <v>459</v>
      </c>
      <c r="I144" s="363">
        <v>36</v>
      </c>
      <c r="J144" s="364">
        <f t="shared" si="15"/>
        <v>365</v>
      </c>
      <c r="K144" s="272">
        <v>255</v>
      </c>
      <c r="L144" s="272">
        <v>102</v>
      </c>
      <c r="M144" s="272">
        <v>8</v>
      </c>
      <c r="N144" s="271" t="e">
        <f>IF(K144="nio",0,IF(K144&gt;0,K144*I144/Q144,0))*VLOOKUP(B144,'2-Kosten per locatie'!$A$14:$C$17,3,FALSE)</f>
        <v>#DIV/0!</v>
      </c>
      <c r="O144" s="271" t="e">
        <f>IF(L144&gt;0,L144*I144/R144,0)*VLOOKUP(B144,'2-Kosten per locatie'!$A$14:$C$17,3,FALSE)</f>
        <v>#DIV/0!</v>
      </c>
      <c r="P144" s="271" t="e">
        <f>IF(M144&gt;0,M144*I144/R144,0)*VLOOKUP(B144,'2-Kosten per locatie'!$A$14:$C$17,3,FALSE)</f>
        <v>#DIV/0!</v>
      </c>
      <c r="Q144" s="365">
        <f>IF(K144="nio",0,IF(K144&gt;0,VLOOKUP(G144,'3-Productie normen'!A:K,VLOOKUP(K144,'3-Productie normen'!$B$29:$C$35,2,FALSE),FALSE)))/VLOOKUP(B144,'2-Kosten per locatie'!$A$14:$C$17,3,FALSE)</f>
        <v>0</v>
      </c>
      <c r="R144" s="365">
        <f t="shared" si="13"/>
        <v>0</v>
      </c>
      <c r="S144" s="366" t="str">
        <f>VLOOKUP(G144,'3-Productie normen'!A:J,10,FALSE)</f>
        <v>V</v>
      </c>
      <c r="T144" s="366"/>
      <c r="V144" s="367">
        <f t="shared" si="14"/>
        <v>13140</v>
      </c>
    </row>
    <row r="145" spans="1:22" ht="14.1" customHeight="1">
      <c r="A145" s="76">
        <v>145</v>
      </c>
      <c r="B145" s="326" t="s">
        <v>231</v>
      </c>
      <c r="C145" s="326" t="s">
        <v>466</v>
      </c>
      <c r="D145" s="361" t="s">
        <v>384</v>
      </c>
      <c r="E145" s="362" t="s">
        <v>362</v>
      </c>
      <c r="F145" s="326" t="s">
        <v>446</v>
      </c>
      <c r="G145" s="326" t="s">
        <v>55</v>
      </c>
      <c r="H145" s="72" t="s">
        <v>451</v>
      </c>
      <c r="I145" s="363">
        <v>9</v>
      </c>
      <c r="J145" s="364">
        <f t="shared" si="15"/>
        <v>365</v>
      </c>
      <c r="K145" s="272">
        <v>255</v>
      </c>
      <c r="L145" s="272">
        <v>102</v>
      </c>
      <c r="M145" s="272">
        <v>8</v>
      </c>
      <c r="N145" s="271" t="e">
        <f>IF(K145="nio",0,IF(K145&gt;0,K145*I145/Q145,0))*VLOOKUP(B145,'2-Kosten per locatie'!$A$14:$C$17,3,FALSE)</f>
        <v>#DIV/0!</v>
      </c>
      <c r="O145" s="271" t="e">
        <f>IF(L145&gt;0,L145*I145/R145,0)*VLOOKUP(B145,'2-Kosten per locatie'!$A$14:$C$17,3,FALSE)</f>
        <v>#DIV/0!</v>
      </c>
      <c r="P145" s="271" t="e">
        <f>IF(M145&gt;0,M145*I145/R145,0)*VLOOKUP(B145,'2-Kosten per locatie'!$A$14:$C$17,3,FALSE)</f>
        <v>#DIV/0!</v>
      </c>
      <c r="Q145" s="365">
        <f>IF(K145="nio",0,IF(K145&gt;0,VLOOKUP(G145,'3-Productie normen'!A:K,VLOOKUP(K145,'3-Productie normen'!$B$29:$C$35,2,FALSE),FALSE)))/VLOOKUP(B145,'2-Kosten per locatie'!$A$14:$C$17,3,FALSE)</f>
        <v>0</v>
      </c>
      <c r="R145" s="365">
        <f t="shared" si="13"/>
        <v>0</v>
      </c>
      <c r="S145" s="366" t="str">
        <f>VLOOKUP(G145,'3-Productie normen'!A:J,10,FALSE)</f>
        <v>V</v>
      </c>
      <c r="T145" s="366"/>
      <c r="V145" s="367">
        <f t="shared" si="14"/>
        <v>3285</v>
      </c>
    </row>
    <row r="146" spans="1:22" ht="14.1" customHeight="1">
      <c r="A146" s="76">
        <v>146</v>
      </c>
      <c r="B146" s="326" t="s">
        <v>231</v>
      </c>
      <c r="C146" s="326" t="s">
        <v>466</v>
      </c>
      <c r="D146" s="361" t="s">
        <v>384</v>
      </c>
      <c r="E146" s="362" t="s">
        <v>363</v>
      </c>
      <c r="F146" s="72" t="s">
        <v>400</v>
      </c>
      <c r="G146" s="72" t="s">
        <v>50</v>
      </c>
      <c r="H146" s="72" t="s">
        <v>523</v>
      </c>
      <c r="I146" s="363">
        <v>8</v>
      </c>
      <c r="J146" s="364">
        <f t="shared" si="15"/>
        <v>365</v>
      </c>
      <c r="K146" s="272">
        <v>255</v>
      </c>
      <c r="L146" s="272">
        <v>102</v>
      </c>
      <c r="M146" s="272">
        <v>8</v>
      </c>
      <c r="N146" s="271" t="e">
        <f>IF(K146="nio",0,IF(K146&gt;0,K146*I146/Q146,0))*VLOOKUP(B146,'2-Kosten per locatie'!$A$14:$C$17,3,FALSE)</f>
        <v>#DIV/0!</v>
      </c>
      <c r="O146" s="271" t="e">
        <f>IF(L146&gt;0,L146*I146/R146,0)*VLOOKUP(B146,'2-Kosten per locatie'!$A$14:$C$17,3,FALSE)</f>
        <v>#DIV/0!</v>
      </c>
      <c r="P146" s="271" t="e">
        <f>IF(M146&gt;0,M146*I146/R146,0)*VLOOKUP(B146,'2-Kosten per locatie'!$A$14:$C$17,3,FALSE)</f>
        <v>#DIV/0!</v>
      </c>
      <c r="Q146" s="365">
        <f>IF(K146="nio",0,IF(K146&gt;0,VLOOKUP(G146,'3-Productie normen'!A:K,VLOOKUP(K146,'3-Productie normen'!$B$29:$C$35,2,FALSE),FALSE)))/VLOOKUP(B146,'2-Kosten per locatie'!$A$14:$C$17,3,FALSE)</f>
        <v>0</v>
      </c>
      <c r="R146" s="365">
        <f t="shared" si="13"/>
        <v>0</v>
      </c>
      <c r="S146" s="366" t="str">
        <f>VLOOKUP(G146,'3-Productie normen'!A:J,10,FALSE)</f>
        <v>S</v>
      </c>
      <c r="T146" s="366"/>
      <c r="V146" s="367">
        <f t="shared" si="14"/>
        <v>2920</v>
      </c>
    </row>
    <row r="147" spans="1:22" ht="14.1" customHeight="1">
      <c r="A147" s="76">
        <v>147</v>
      </c>
      <c r="B147" s="326" t="s">
        <v>231</v>
      </c>
      <c r="C147" s="326" t="s">
        <v>466</v>
      </c>
      <c r="D147" s="361" t="s">
        <v>384</v>
      </c>
      <c r="E147" s="362" t="s">
        <v>364</v>
      </c>
      <c r="F147" s="72" t="s">
        <v>407</v>
      </c>
      <c r="G147" s="72" t="s">
        <v>52</v>
      </c>
      <c r="H147" s="72" t="s">
        <v>451</v>
      </c>
      <c r="I147" s="363">
        <v>2</v>
      </c>
      <c r="J147" s="364">
        <f t="shared" si="15"/>
        <v>365</v>
      </c>
      <c r="K147" s="272">
        <v>255</v>
      </c>
      <c r="L147" s="272">
        <v>102</v>
      </c>
      <c r="M147" s="272">
        <v>8</v>
      </c>
      <c r="N147" s="271" t="e">
        <f>IF(K147="nio",0,IF(K147&gt;0,K147*I147/Q147,0))*VLOOKUP(B147,'2-Kosten per locatie'!$A$14:$C$17,3,FALSE)</f>
        <v>#DIV/0!</v>
      </c>
      <c r="O147" s="271" t="e">
        <f>IF(L147&gt;0,L147*I147/R147,0)*VLOOKUP(B147,'2-Kosten per locatie'!$A$14:$C$17,3,FALSE)</f>
        <v>#DIV/0!</v>
      </c>
      <c r="P147" s="271" t="e">
        <f>IF(M147&gt;0,M147*I147/R147,0)*VLOOKUP(B147,'2-Kosten per locatie'!$A$14:$C$17,3,FALSE)</f>
        <v>#DIV/0!</v>
      </c>
      <c r="Q147" s="365">
        <f>IF(K147="nio",0,IF(K147&gt;0,VLOOKUP(G147,'3-Productie normen'!A:K,VLOOKUP(K147,'3-Productie normen'!$B$29:$C$35,2,FALSE),FALSE)))/VLOOKUP(B147,'2-Kosten per locatie'!$A$14:$C$17,3,FALSE)</f>
        <v>0</v>
      </c>
      <c r="R147" s="365">
        <f t="shared" si="13"/>
        <v>0</v>
      </c>
      <c r="S147" s="366" t="str">
        <f>VLOOKUP(G147,'3-Productie normen'!A:J,10,FALSE)</f>
        <v>V</v>
      </c>
      <c r="T147" s="366"/>
      <c r="V147" s="367">
        <f t="shared" si="14"/>
        <v>730</v>
      </c>
    </row>
    <row r="148" spans="1:22" ht="14.1" customHeight="1">
      <c r="A148" s="76">
        <v>148</v>
      </c>
      <c r="B148" s="326" t="s">
        <v>231</v>
      </c>
      <c r="C148" s="326" t="s">
        <v>466</v>
      </c>
      <c r="D148" s="361" t="s">
        <v>384</v>
      </c>
      <c r="E148" s="362" t="s">
        <v>365</v>
      </c>
      <c r="F148" s="72" t="s">
        <v>399</v>
      </c>
      <c r="G148" s="72" t="s">
        <v>50</v>
      </c>
      <c r="H148" s="72" t="s">
        <v>523</v>
      </c>
      <c r="I148" s="363">
        <v>12</v>
      </c>
      <c r="J148" s="364">
        <f t="shared" si="15"/>
        <v>365</v>
      </c>
      <c r="K148" s="272">
        <v>255</v>
      </c>
      <c r="L148" s="272">
        <v>102</v>
      </c>
      <c r="M148" s="272">
        <v>8</v>
      </c>
      <c r="N148" s="271" t="e">
        <f>IF(K148="nio",0,IF(K148&gt;0,K148*I148/Q148,0))*VLOOKUP(B148,'2-Kosten per locatie'!$A$14:$C$17,3,FALSE)</f>
        <v>#DIV/0!</v>
      </c>
      <c r="O148" s="271" t="e">
        <f>IF(L148&gt;0,L148*I148/R148,0)*VLOOKUP(B148,'2-Kosten per locatie'!$A$14:$C$17,3,FALSE)</f>
        <v>#DIV/0!</v>
      </c>
      <c r="P148" s="271" t="e">
        <f>IF(M148&gt;0,M148*I148/R148,0)*VLOOKUP(B148,'2-Kosten per locatie'!$A$14:$C$17,3,FALSE)</f>
        <v>#DIV/0!</v>
      </c>
      <c r="Q148" s="365">
        <f>IF(K148="nio",0,IF(K148&gt;0,VLOOKUP(G148,'3-Productie normen'!A:K,VLOOKUP(K148,'3-Productie normen'!$B$29:$C$35,2,FALSE),FALSE)))/VLOOKUP(B148,'2-Kosten per locatie'!$A$14:$C$17,3,FALSE)</f>
        <v>0</v>
      </c>
      <c r="R148" s="365">
        <f t="shared" si="13"/>
        <v>0</v>
      </c>
      <c r="S148" s="366" t="str">
        <f>VLOOKUP(G148,'3-Productie normen'!A:J,10,FALSE)</f>
        <v>S</v>
      </c>
      <c r="T148" s="366"/>
      <c r="V148" s="367">
        <f t="shared" si="14"/>
        <v>4380</v>
      </c>
    </row>
    <row r="149" spans="1:22" ht="14.1" customHeight="1">
      <c r="A149" s="76">
        <v>149</v>
      </c>
      <c r="B149" s="326" t="s">
        <v>231</v>
      </c>
      <c r="C149" s="326" t="s">
        <v>466</v>
      </c>
      <c r="D149" s="361" t="s">
        <v>384</v>
      </c>
      <c r="E149" s="362" t="s">
        <v>366</v>
      </c>
      <c r="F149" s="72" t="s">
        <v>398</v>
      </c>
      <c r="G149" s="72" t="s">
        <v>55</v>
      </c>
      <c r="H149" s="72" t="s">
        <v>453</v>
      </c>
      <c r="I149" s="363">
        <v>11</v>
      </c>
      <c r="J149" s="364">
        <f t="shared" si="15"/>
        <v>365</v>
      </c>
      <c r="K149" s="272">
        <v>255</v>
      </c>
      <c r="L149" s="272">
        <v>102</v>
      </c>
      <c r="M149" s="272">
        <v>8</v>
      </c>
      <c r="N149" s="271" t="e">
        <f>IF(K149="nio",0,IF(K149&gt;0,K149*I149/Q149,0))*VLOOKUP(B149,'2-Kosten per locatie'!$A$14:$C$17,3,FALSE)</f>
        <v>#DIV/0!</v>
      </c>
      <c r="O149" s="271" t="e">
        <f>IF(L149&gt;0,L149*I149/R149,0)*VLOOKUP(B149,'2-Kosten per locatie'!$A$14:$C$17,3,FALSE)</f>
        <v>#DIV/0!</v>
      </c>
      <c r="P149" s="271" t="e">
        <f>IF(M149&gt;0,M149*I149/R149,0)*VLOOKUP(B149,'2-Kosten per locatie'!$A$14:$C$17,3,FALSE)</f>
        <v>#DIV/0!</v>
      </c>
      <c r="Q149" s="365">
        <f>IF(K149="nio",0,IF(K149&gt;0,VLOOKUP(G149,'3-Productie normen'!A:K,VLOOKUP(K149,'3-Productie normen'!$B$29:$C$35,2,FALSE),FALSE)))/VLOOKUP(B149,'2-Kosten per locatie'!$A$14:$C$17,3,FALSE)</f>
        <v>0</v>
      </c>
      <c r="R149" s="365">
        <f t="shared" si="13"/>
        <v>0</v>
      </c>
      <c r="S149" s="366" t="str">
        <f>VLOOKUP(G149,'3-Productie normen'!A:J,10,FALSE)</f>
        <v>V</v>
      </c>
      <c r="T149" s="366"/>
      <c r="V149" s="367">
        <f t="shared" si="14"/>
        <v>4015</v>
      </c>
    </row>
    <row r="150" spans="1:22" ht="14.1" customHeight="1">
      <c r="A150" s="76">
        <v>150</v>
      </c>
      <c r="B150" s="326" t="s">
        <v>231</v>
      </c>
      <c r="C150" s="326" t="s">
        <v>466</v>
      </c>
      <c r="D150" s="361" t="s">
        <v>384</v>
      </c>
      <c r="E150" s="362" t="s">
        <v>367</v>
      </c>
      <c r="F150" s="369" t="s">
        <v>447</v>
      </c>
      <c r="G150" s="369" t="s">
        <v>54</v>
      </c>
      <c r="H150" s="72" t="s">
        <v>451</v>
      </c>
      <c r="I150" s="363">
        <v>28</v>
      </c>
      <c r="J150" s="364">
        <f t="shared" si="15"/>
        <v>365</v>
      </c>
      <c r="K150" s="272">
        <v>255</v>
      </c>
      <c r="L150" s="272">
        <v>102</v>
      </c>
      <c r="M150" s="272">
        <v>8</v>
      </c>
      <c r="N150" s="271" t="e">
        <f>IF(K150="nio",0,IF(K150&gt;0,K150*I150/Q150,0))*VLOOKUP(B150,'2-Kosten per locatie'!$A$14:$C$17,3,FALSE)</f>
        <v>#DIV/0!</v>
      </c>
      <c r="O150" s="271" t="e">
        <f>IF(L150&gt;0,L150*I150/R150,0)*VLOOKUP(B150,'2-Kosten per locatie'!$A$14:$C$17,3,FALSE)</f>
        <v>#DIV/0!</v>
      </c>
      <c r="P150" s="271" t="e">
        <f>IF(M150&gt;0,M150*I150/R150,0)*VLOOKUP(B150,'2-Kosten per locatie'!$A$14:$C$17,3,FALSE)</f>
        <v>#DIV/0!</v>
      </c>
      <c r="Q150" s="365">
        <f>IF(K150="nio",0,IF(K150&gt;0,VLOOKUP(G150,'3-Productie normen'!A:K,VLOOKUP(K150,'3-Productie normen'!$B$29:$C$35,2,FALSE),FALSE)))/VLOOKUP(B150,'2-Kosten per locatie'!$A$14:$C$17,3,FALSE)</f>
        <v>0</v>
      </c>
      <c r="R150" s="365">
        <f t="shared" si="13"/>
        <v>0</v>
      </c>
      <c r="S150" s="366" t="str">
        <f>VLOOKUP(G150,'3-Productie normen'!A:J,10,FALSE)</f>
        <v>V</v>
      </c>
      <c r="T150" s="366"/>
      <c r="V150" s="367">
        <f t="shared" si="14"/>
        <v>10220</v>
      </c>
    </row>
    <row r="151" spans="1:22" ht="14.1" customHeight="1">
      <c r="A151" s="76">
        <v>151</v>
      </c>
      <c r="B151" s="326" t="s">
        <v>231</v>
      </c>
      <c r="C151" s="326" t="s">
        <v>466</v>
      </c>
      <c r="D151" s="361" t="s">
        <v>384</v>
      </c>
      <c r="E151" s="362" t="s">
        <v>368</v>
      </c>
      <c r="F151" s="72" t="s">
        <v>448</v>
      </c>
      <c r="G151" s="72" t="s">
        <v>468</v>
      </c>
      <c r="H151" s="368" t="s">
        <v>451</v>
      </c>
      <c r="I151" s="363">
        <v>119</v>
      </c>
      <c r="J151" s="364">
        <f t="shared" si="15"/>
        <v>365</v>
      </c>
      <c r="K151" s="272">
        <v>255</v>
      </c>
      <c r="L151" s="272">
        <v>102</v>
      </c>
      <c r="M151" s="272">
        <v>8</v>
      </c>
      <c r="N151" s="271" t="e">
        <f>IF(K151="nio",0,IF(K151&gt;0,K151*I151/Q151,0))*VLOOKUP(B151,'2-Kosten per locatie'!$A$14:$C$17,3,FALSE)</f>
        <v>#DIV/0!</v>
      </c>
      <c r="O151" s="271" t="e">
        <f>IF(L151&gt;0,L151*I151/R151,0)*VLOOKUP(B151,'2-Kosten per locatie'!$A$14:$C$17,3,FALSE)</f>
        <v>#DIV/0!</v>
      </c>
      <c r="P151" s="271" t="e">
        <f>IF(M151&gt;0,M151*I151/R151,0)*VLOOKUP(B151,'2-Kosten per locatie'!$A$14:$C$17,3,FALSE)</f>
        <v>#DIV/0!</v>
      </c>
      <c r="Q151" s="365">
        <f>IF(K151="nio",0,IF(K151&gt;0,VLOOKUP(G151,'3-Productie normen'!A:K,VLOOKUP(K151,'3-Productie normen'!$B$29:$C$35,2,FALSE),FALSE)))/VLOOKUP(B151,'2-Kosten per locatie'!$A$14:$C$17,3,FALSE)</f>
        <v>0</v>
      </c>
      <c r="R151" s="365">
        <f t="shared" si="13"/>
        <v>0</v>
      </c>
      <c r="S151" s="366" t="str">
        <f>VLOOKUP(G151,'3-Productie normen'!A:J,10,FALSE)</f>
        <v>V</v>
      </c>
      <c r="T151" s="366"/>
      <c r="V151" s="367">
        <f t="shared" si="14"/>
        <v>43435</v>
      </c>
    </row>
    <row r="152" spans="1:22" ht="14.1" customHeight="1">
      <c r="A152" s="76">
        <v>152</v>
      </c>
      <c r="B152" s="326" t="s">
        <v>231</v>
      </c>
      <c r="C152" s="326" t="s">
        <v>466</v>
      </c>
      <c r="D152" s="87" t="s">
        <v>384</v>
      </c>
      <c r="E152" s="269" t="s">
        <v>369</v>
      </c>
      <c r="F152" s="86" t="s">
        <v>432</v>
      </c>
      <c r="G152" s="86" t="s">
        <v>52</v>
      </c>
      <c r="H152" s="72" t="s">
        <v>451</v>
      </c>
      <c r="I152" s="363">
        <v>1</v>
      </c>
      <c r="J152" s="364">
        <f t="shared" si="15"/>
        <v>365</v>
      </c>
      <c r="K152" s="272">
        <v>255</v>
      </c>
      <c r="L152" s="272">
        <v>102</v>
      </c>
      <c r="M152" s="272">
        <v>8</v>
      </c>
      <c r="N152" s="271" t="e">
        <f>IF(K152="nio",0,IF(K152&gt;0,K152*I152/Q152,0))*VLOOKUP(B152,'2-Kosten per locatie'!$A$14:$C$17,3,FALSE)</f>
        <v>#DIV/0!</v>
      </c>
      <c r="O152" s="271" t="e">
        <f>IF(L152&gt;0,L152*I152/R152,0)*VLOOKUP(B152,'2-Kosten per locatie'!$A$14:$C$17,3,FALSE)</f>
        <v>#DIV/0!</v>
      </c>
      <c r="P152" s="271" t="e">
        <f>IF(M152&gt;0,M152*I152/R152,0)*VLOOKUP(B152,'2-Kosten per locatie'!$A$14:$C$17,3,FALSE)</f>
        <v>#DIV/0!</v>
      </c>
      <c r="Q152" s="365">
        <f>IF(K152="nio",0,IF(K152&gt;0,VLOOKUP(G152,'3-Productie normen'!A:K,VLOOKUP(K152,'3-Productie normen'!$B$29:$C$35,2,FALSE),FALSE)))/VLOOKUP(B152,'2-Kosten per locatie'!$A$14:$C$17,3,FALSE)</f>
        <v>0</v>
      </c>
      <c r="R152" s="365">
        <f t="shared" si="13"/>
        <v>0</v>
      </c>
      <c r="S152" s="366" t="str">
        <f>VLOOKUP(G152,'3-Productie normen'!A:J,10,FALSE)</f>
        <v>V</v>
      </c>
      <c r="T152" s="366"/>
      <c r="V152" s="367">
        <f t="shared" si="14"/>
        <v>365</v>
      </c>
    </row>
    <row r="153" spans="1:22" ht="14.1" customHeight="1">
      <c r="A153" s="76">
        <v>153</v>
      </c>
      <c r="B153" s="326" t="s">
        <v>231</v>
      </c>
      <c r="C153" s="326" t="s">
        <v>466</v>
      </c>
      <c r="D153" s="361" t="s">
        <v>384</v>
      </c>
      <c r="E153" s="362" t="s">
        <v>370</v>
      </c>
      <c r="F153" s="72" t="s">
        <v>432</v>
      </c>
      <c r="G153" s="72" t="s">
        <v>52</v>
      </c>
      <c r="H153" s="72" t="s">
        <v>451</v>
      </c>
      <c r="I153" s="363">
        <v>4</v>
      </c>
      <c r="J153" s="364">
        <f t="shared" si="15"/>
        <v>365</v>
      </c>
      <c r="K153" s="272">
        <v>255</v>
      </c>
      <c r="L153" s="272">
        <v>102</v>
      </c>
      <c r="M153" s="272">
        <v>8</v>
      </c>
      <c r="N153" s="271" t="e">
        <f>IF(K153="nio",0,IF(K153&gt;0,K153*I153/Q153,0))*VLOOKUP(B153,'2-Kosten per locatie'!$A$14:$C$17,3,FALSE)</f>
        <v>#DIV/0!</v>
      </c>
      <c r="O153" s="271" t="e">
        <f>IF(L153&gt;0,L153*I153/R153,0)*VLOOKUP(B153,'2-Kosten per locatie'!$A$14:$C$17,3,FALSE)</f>
        <v>#DIV/0!</v>
      </c>
      <c r="P153" s="271" t="e">
        <f>IF(M153&gt;0,M153*I153/R153,0)*VLOOKUP(B153,'2-Kosten per locatie'!$A$14:$C$17,3,FALSE)</f>
        <v>#DIV/0!</v>
      </c>
      <c r="Q153" s="365">
        <f>IF(K153="nio",0,IF(K153&gt;0,VLOOKUP(G153,'3-Productie normen'!A:K,VLOOKUP(K153,'3-Productie normen'!$B$29:$C$35,2,FALSE),FALSE)))/VLOOKUP(B153,'2-Kosten per locatie'!$A$14:$C$17,3,FALSE)</f>
        <v>0</v>
      </c>
      <c r="R153" s="365">
        <f t="shared" si="13"/>
        <v>0</v>
      </c>
      <c r="S153" s="366" t="str">
        <f>VLOOKUP(G153,'3-Productie normen'!A:J,10,FALSE)</f>
        <v>V</v>
      </c>
      <c r="T153" s="366"/>
      <c r="V153" s="367">
        <f t="shared" si="14"/>
        <v>1460</v>
      </c>
    </row>
    <row r="154" spans="1:22" ht="14.1" customHeight="1">
      <c r="A154" s="76">
        <v>154</v>
      </c>
      <c r="B154" s="326" t="s">
        <v>231</v>
      </c>
      <c r="C154" s="326" t="s">
        <v>466</v>
      </c>
      <c r="D154" s="361" t="s">
        <v>384</v>
      </c>
      <c r="E154" s="362" t="s">
        <v>371</v>
      </c>
      <c r="F154" s="72" t="s">
        <v>432</v>
      </c>
      <c r="G154" s="72" t="s">
        <v>52</v>
      </c>
      <c r="H154" s="72" t="s">
        <v>451</v>
      </c>
      <c r="I154" s="363">
        <v>3</v>
      </c>
      <c r="J154" s="364">
        <f t="shared" si="15"/>
        <v>365</v>
      </c>
      <c r="K154" s="272">
        <v>255</v>
      </c>
      <c r="L154" s="272">
        <v>102</v>
      </c>
      <c r="M154" s="272">
        <v>8</v>
      </c>
      <c r="N154" s="271" t="e">
        <f>IF(K154="nio",0,IF(K154&gt;0,K154*I154/Q154,0))*VLOOKUP(B154,'2-Kosten per locatie'!$A$14:$C$17,3,FALSE)</f>
        <v>#DIV/0!</v>
      </c>
      <c r="O154" s="271" t="e">
        <f>IF(L154&gt;0,L154*I154/R154,0)*VLOOKUP(B154,'2-Kosten per locatie'!$A$14:$C$17,3,FALSE)</f>
        <v>#DIV/0!</v>
      </c>
      <c r="P154" s="271" t="e">
        <f>IF(M154&gt;0,M154*I154/R154,0)*VLOOKUP(B154,'2-Kosten per locatie'!$A$14:$C$17,3,FALSE)</f>
        <v>#DIV/0!</v>
      </c>
      <c r="Q154" s="365">
        <f>IF(K154="nio",0,IF(K154&gt;0,VLOOKUP(G154,'3-Productie normen'!A:K,VLOOKUP(K154,'3-Productie normen'!$B$29:$C$35,2,FALSE),FALSE)))/VLOOKUP(B154,'2-Kosten per locatie'!$A$14:$C$17,3,FALSE)</f>
        <v>0</v>
      </c>
      <c r="R154" s="365">
        <f t="shared" si="13"/>
        <v>0</v>
      </c>
      <c r="S154" s="366" t="str">
        <f>VLOOKUP(G154,'3-Productie normen'!A:J,10,FALSE)</f>
        <v>V</v>
      </c>
      <c r="T154" s="366"/>
      <c r="V154" s="367">
        <f t="shared" si="14"/>
        <v>1095</v>
      </c>
    </row>
    <row r="155" spans="1:22" ht="14.1" customHeight="1">
      <c r="A155" s="76">
        <v>155</v>
      </c>
      <c r="B155" s="326" t="s">
        <v>231</v>
      </c>
      <c r="C155" s="326" t="s">
        <v>466</v>
      </c>
      <c r="D155" s="361" t="s">
        <v>385</v>
      </c>
      <c r="E155" s="362" t="s">
        <v>372</v>
      </c>
      <c r="F155" s="72" t="s">
        <v>449</v>
      </c>
      <c r="G155" s="72" t="s">
        <v>48</v>
      </c>
      <c r="H155" s="72" t="s">
        <v>451</v>
      </c>
      <c r="I155" s="363">
        <v>29</v>
      </c>
      <c r="J155" s="364">
        <f t="shared" si="15"/>
        <v>365</v>
      </c>
      <c r="K155" s="272">
        <v>255</v>
      </c>
      <c r="L155" s="272">
        <v>102</v>
      </c>
      <c r="M155" s="272">
        <v>8</v>
      </c>
      <c r="N155" s="271" t="e">
        <f>IF(K155="nio",0,IF(K155&gt;0,K155*I155/Q155,0))*VLOOKUP(B155,'2-Kosten per locatie'!$A$14:$C$17,3,FALSE)</f>
        <v>#DIV/0!</v>
      </c>
      <c r="O155" s="271" t="e">
        <f>IF(L155&gt;0,L155*I155/R155,0)*VLOOKUP(B155,'2-Kosten per locatie'!$A$14:$C$17,3,FALSE)</f>
        <v>#DIV/0!</v>
      </c>
      <c r="P155" s="271" t="e">
        <f>IF(M155&gt;0,M155*I155/R155,0)*VLOOKUP(B155,'2-Kosten per locatie'!$A$14:$C$17,3,FALSE)</f>
        <v>#DIV/0!</v>
      </c>
      <c r="Q155" s="365">
        <f>IF(K155="nio",0,IF(K155&gt;0,VLOOKUP(G155,'3-Productie normen'!A:K,VLOOKUP(K155,'3-Productie normen'!$B$29:$C$35,2,FALSE),FALSE)))/VLOOKUP(B155,'2-Kosten per locatie'!$A$14:$C$17,3,FALSE)</f>
        <v>0</v>
      </c>
      <c r="R155" s="365">
        <f t="shared" si="13"/>
        <v>0</v>
      </c>
      <c r="S155" s="366" t="str">
        <f>VLOOKUP(G155,'3-Productie normen'!A:J,10,FALSE)</f>
        <v>B</v>
      </c>
      <c r="T155" s="366"/>
      <c r="V155" s="367">
        <f t="shared" si="14"/>
        <v>10585</v>
      </c>
    </row>
    <row r="156" spans="1:22" ht="14.1" customHeight="1">
      <c r="A156" s="76">
        <v>156</v>
      </c>
      <c r="B156" s="326" t="s">
        <v>231</v>
      </c>
      <c r="C156" s="326" t="s">
        <v>466</v>
      </c>
      <c r="D156" s="361" t="s">
        <v>385</v>
      </c>
      <c r="E156" s="362" t="s">
        <v>373</v>
      </c>
      <c r="F156" s="72" t="s">
        <v>406</v>
      </c>
      <c r="G156" s="72" t="s">
        <v>463</v>
      </c>
      <c r="H156" s="72" t="s">
        <v>452</v>
      </c>
      <c r="I156" s="363">
        <v>7</v>
      </c>
      <c r="J156" s="364">
        <f t="shared" si="15"/>
        <v>365</v>
      </c>
      <c r="K156" s="272">
        <v>255</v>
      </c>
      <c r="L156" s="272">
        <v>102</v>
      </c>
      <c r="M156" s="272">
        <v>8</v>
      </c>
      <c r="N156" s="271" t="e">
        <f>IF(K156="nio",0,IF(K156&gt;0,K156*I156/Q156,0))*VLOOKUP(B156,'2-Kosten per locatie'!$A$14:$C$17,3,FALSE)</f>
        <v>#DIV/0!</v>
      </c>
      <c r="O156" s="271" t="e">
        <f>IF(L156&gt;0,L156*I156/R156,0)*VLOOKUP(B156,'2-Kosten per locatie'!$A$14:$C$17,3,FALSE)</f>
        <v>#DIV/0!</v>
      </c>
      <c r="P156" s="271" t="e">
        <f>IF(M156&gt;0,M156*I156/R156,0)*VLOOKUP(B156,'2-Kosten per locatie'!$A$14:$C$17,3,FALSE)</f>
        <v>#DIV/0!</v>
      </c>
      <c r="Q156" s="365">
        <f>IF(K156="nio",0,IF(K156&gt;0,VLOOKUP(G156,'3-Productie normen'!A:K,VLOOKUP(K156,'3-Productie normen'!$B$29:$C$35,2,FALSE),FALSE)))/VLOOKUP(B156,'2-Kosten per locatie'!$A$14:$C$17,3,FALSE)</f>
        <v>0</v>
      </c>
      <c r="R156" s="365">
        <f t="shared" si="13"/>
        <v>0</v>
      </c>
      <c r="S156" s="366" t="str">
        <f>VLOOKUP(G156,'3-Productie normen'!A:J,10,FALSE)</f>
        <v>S</v>
      </c>
      <c r="T156" s="366"/>
      <c r="V156" s="367">
        <f t="shared" si="14"/>
        <v>2555</v>
      </c>
    </row>
    <row r="157" spans="1:22" ht="14.1" customHeight="1">
      <c r="A157" s="76">
        <v>157</v>
      </c>
      <c r="B157" s="326" t="s">
        <v>231</v>
      </c>
      <c r="C157" s="326" t="s">
        <v>466</v>
      </c>
      <c r="D157" s="361" t="s">
        <v>385</v>
      </c>
      <c r="E157" s="362" t="s">
        <v>374</v>
      </c>
      <c r="F157" s="72" t="s">
        <v>450</v>
      </c>
      <c r="G157" s="72" t="s">
        <v>462</v>
      </c>
      <c r="H157" s="72" t="s">
        <v>523</v>
      </c>
      <c r="I157" s="363">
        <v>2</v>
      </c>
      <c r="J157" s="364">
        <f t="shared" si="15"/>
        <v>365</v>
      </c>
      <c r="K157" s="272">
        <v>255</v>
      </c>
      <c r="L157" s="272">
        <v>102</v>
      </c>
      <c r="M157" s="272">
        <v>8</v>
      </c>
      <c r="N157" s="271" t="e">
        <f>IF(K157="nio",0,IF(K157&gt;0,K157*I157/Q157,0))*VLOOKUP(B157,'2-Kosten per locatie'!$A$14:$C$17,3,FALSE)</f>
        <v>#DIV/0!</v>
      </c>
      <c r="O157" s="271" t="e">
        <f>IF(L157&gt;0,L157*I157/R157,0)*VLOOKUP(B157,'2-Kosten per locatie'!$A$14:$C$17,3,FALSE)</f>
        <v>#DIV/0!</v>
      </c>
      <c r="P157" s="271" t="e">
        <f>IF(M157&gt;0,M157*I157/R157,0)*VLOOKUP(B157,'2-Kosten per locatie'!$A$14:$C$17,3,FALSE)</f>
        <v>#DIV/0!</v>
      </c>
      <c r="Q157" s="365">
        <f>IF(K157="nio",0,IF(K157&gt;0,VLOOKUP(G157,'3-Productie normen'!A:K,VLOOKUP(K157,'3-Productie normen'!$B$29:$C$35,2,FALSE),FALSE)))/VLOOKUP(B157,'2-Kosten per locatie'!$A$14:$C$17,3,FALSE)</f>
        <v>0</v>
      </c>
      <c r="R157" s="365">
        <f t="shared" si="13"/>
        <v>0</v>
      </c>
      <c r="S157" s="366" t="str">
        <f>VLOOKUP(G157,'3-Productie normen'!A:J,10,FALSE)</f>
        <v>S</v>
      </c>
      <c r="T157" s="366"/>
      <c r="V157" s="367">
        <f t="shared" si="14"/>
        <v>730</v>
      </c>
    </row>
    <row r="158" spans="1:22" ht="14.1" customHeight="1">
      <c r="A158" s="76">
        <v>158</v>
      </c>
      <c r="B158" s="326" t="s">
        <v>231</v>
      </c>
      <c r="C158" s="326" t="s">
        <v>466</v>
      </c>
      <c r="D158" s="361" t="s">
        <v>385</v>
      </c>
      <c r="E158" s="362" t="s">
        <v>375</v>
      </c>
      <c r="F158" s="326" t="s">
        <v>450</v>
      </c>
      <c r="G158" s="326" t="s">
        <v>462</v>
      </c>
      <c r="H158" s="72" t="s">
        <v>523</v>
      </c>
      <c r="I158" s="363">
        <v>2</v>
      </c>
      <c r="J158" s="364">
        <f t="shared" si="15"/>
        <v>365</v>
      </c>
      <c r="K158" s="272">
        <v>255</v>
      </c>
      <c r="L158" s="272">
        <v>102</v>
      </c>
      <c r="M158" s="272">
        <v>8</v>
      </c>
      <c r="N158" s="271" t="e">
        <f>IF(K158="nio",0,IF(K158&gt;0,K158*I158/Q158,0))*VLOOKUP(B158,'2-Kosten per locatie'!$A$14:$C$17,3,FALSE)</f>
        <v>#DIV/0!</v>
      </c>
      <c r="O158" s="271" t="e">
        <f>IF(L158&gt;0,L158*I158/R158,0)*VLOOKUP(B158,'2-Kosten per locatie'!$A$14:$C$17,3,FALSE)</f>
        <v>#DIV/0!</v>
      </c>
      <c r="P158" s="271" t="e">
        <f>IF(M158&gt;0,M158*I158/R158,0)*VLOOKUP(B158,'2-Kosten per locatie'!$A$14:$C$17,3,FALSE)</f>
        <v>#DIV/0!</v>
      </c>
      <c r="Q158" s="365">
        <f>IF(K158="nio",0,IF(K158&gt;0,VLOOKUP(G158,'3-Productie normen'!A:K,VLOOKUP(K158,'3-Productie normen'!$B$29:$C$35,2,FALSE),FALSE)))/VLOOKUP(B158,'2-Kosten per locatie'!$A$14:$C$17,3,FALSE)</f>
        <v>0</v>
      </c>
      <c r="R158" s="365">
        <f t="shared" si="13"/>
        <v>0</v>
      </c>
      <c r="S158" s="366" t="str">
        <f>VLOOKUP(G158,'3-Productie normen'!A:J,10,FALSE)</f>
        <v>S</v>
      </c>
      <c r="T158" s="366"/>
      <c r="V158" s="367">
        <f t="shared" si="14"/>
        <v>730</v>
      </c>
    </row>
    <row r="159" spans="1:22" ht="14.1" customHeight="1">
      <c r="A159" s="76">
        <v>159</v>
      </c>
      <c r="B159" s="326" t="s">
        <v>231</v>
      </c>
      <c r="C159" s="326" t="s">
        <v>466</v>
      </c>
      <c r="D159" s="361" t="s">
        <v>385</v>
      </c>
      <c r="E159" s="362" t="s">
        <v>376</v>
      </c>
      <c r="F159" s="326" t="s">
        <v>406</v>
      </c>
      <c r="G159" s="326" t="s">
        <v>463</v>
      </c>
      <c r="H159" s="72" t="s">
        <v>452</v>
      </c>
      <c r="I159" s="363">
        <v>7</v>
      </c>
      <c r="J159" s="364">
        <f t="shared" si="15"/>
        <v>365</v>
      </c>
      <c r="K159" s="272">
        <v>255</v>
      </c>
      <c r="L159" s="272">
        <v>102</v>
      </c>
      <c r="M159" s="272">
        <v>8</v>
      </c>
      <c r="N159" s="271" t="e">
        <f>IF(K159="nio",0,IF(K159&gt;0,K159*I159/Q159,0))*VLOOKUP(B159,'2-Kosten per locatie'!$A$14:$C$17,3,FALSE)</f>
        <v>#DIV/0!</v>
      </c>
      <c r="O159" s="271" t="e">
        <f>IF(L159&gt;0,L159*I159/R159,0)*VLOOKUP(B159,'2-Kosten per locatie'!$A$14:$C$17,3,FALSE)</f>
        <v>#DIV/0!</v>
      </c>
      <c r="P159" s="271" t="e">
        <f>IF(M159&gt;0,M159*I159/R159,0)*VLOOKUP(B159,'2-Kosten per locatie'!$A$14:$C$17,3,FALSE)</f>
        <v>#DIV/0!</v>
      </c>
      <c r="Q159" s="365">
        <f>IF(K159="nio",0,IF(K159&gt;0,VLOOKUP(G159,'3-Productie normen'!A:K,VLOOKUP(K159,'3-Productie normen'!$B$29:$C$35,2,FALSE),FALSE)))/VLOOKUP(B159,'2-Kosten per locatie'!$A$14:$C$17,3,FALSE)</f>
        <v>0</v>
      </c>
      <c r="R159" s="365">
        <f t="shared" si="13"/>
        <v>0</v>
      </c>
      <c r="S159" s="366" t="str">
        <f>VLOOKUP(G159,'3-Productie normen'!A:J,10,FALSE)</f>
        <v>S</v>
      </c>
      <c r="T159" s="366"/>
      <c r="V159" s="367">
        <f t="shared" si="14"/>
        <v>2555</v>
      </c>
    </row>
    <row r="160" spans="1:22" ht="14.1" customHeight="1">
      <c r="A160" s="76">
        <v>160</v>
      </c>
      <c r="B160" s="326" t="s">
        <v>231</v>
      </c>
      <c r="C160" s="326" t="s">
        <v>466</v>
      </c>
      <c r="D160" s="361" t="s">
        <v>385</v>
      </c>
      <c r="E160" s="362" t="s">
        <v>377</v>
      </c>
      <c r="F160" s="326" t="s">
        <v>403</v>
      </c>
      <c r="G160" s="326" t="s">
        <v>50</v>
      </c>
      <c r="H160" s="72" t="s">
        <v>523</v>
      </c>
      <c r="I160" s="363">
        <v>1</v>
      </c>
      <c r="J160" s="364">
        <f t="shared" si="15"/>
        <v>365</v>
      </c>
      <c r="K160" s="272">
        <v>255</v>
      </c>
      <c r="L160" s="272">
        <v>102</v>
      </c>
      <c r="M160" s="272">
        <v>8</v>
      </c>
      <c r="N160" s="271" t="e">
        <f>IF(K160="nio",0,IF(K160&gt;0,K160*I160/Q160,0))*VLOOKUP(B160,'2-Kosten per locatie'!$A$14:$C$17,3,FALSE)</f>
        <v>#DIV/0!</v>
      </c>
      <c r="O160" s="271" t="e">
        <f>IF(L160&gt;0,L160*I160/R160,0)*VLOOKUP(B160,'2-Kosten per locatie'!$A$14:$C$17,3,FALSE)</f>
        <v>#DIV/0!</v>
      </c>
      <c r="P160" s="271" t="e">
        <f>IF(M160&gt;0,M160*I160/R160,0)*VLOOKUP(B160,'2-Kosten per locatie'!$A$14:$C$17,3,FALSE)</f>
        <v>#DIV/0!</v>
      </c>
      <c r="Q160" s="365">
        <f>IF(K160="nio",0,IF(K160&gt;0,VLOOKUP(G160,'3-Productie normen'!A:K,VLOOKUP(K160,'3-Productie normen'!$B$29:$C$35,2,FALSE),FALSE)))/VLOOKUP(B160,'2-Kosten per locatie'!$A$14:$C$17,3,FALSE)</f>
        <v>0</v>
      </c>
      <c r="R160" s="365">
        <f t="shared" si="13"/>
        <v>0</v>
      </c>
      <c r="S160" s="366" t="str">
        <f>VLOOKUP(G160,'3-Productie normen'!A:J,10,FALSE)</f>
        <v>S</v>
      </c>
      <c r="T160" s="366"/>
      <c r="V160" s="367">
        <f t="shared" si="14"/>
        <v>365</v>
      </c>
    </row>
    <row r="161" spans="1:23" ht="14.1" customHeight="1">
      <c r="A161" s="76">
        <v>161</v>
      </c>
      <c r="B161" s="326" t="s">
        <v>231</v>
      </c>
      <c r="C161" s="326" t="s">
        <v>466</v>
      </c>
      <c r="D161" s="361" t="s">
        <v>385</v>
      </c>
      <c r="E161" s="362" t="s">
        <v>378</v>
      </c>
      <c r="F161" s="72" t="s">
        <v>403</v>
      </c>
      <c r="G161" s="72" t="s">
        <v>50</v>
      </c>
      <c r="H161" s="72" t="s">
        <v>523</v>
      </c>
      <c r="I161" s="363">
        <v>1</v>
      </c>
      <c r="J161" s="364">
        <f t="shared" si="15"/>
        <v>365</v>
      </c>
      <c r="K161" s="272">
        <v>255</v>
      </c>
      <c r="L161" s="272">
        <v>102</v>
      </c>
      <c r="M161" s="272">
        <v>8</v>
      </c>
      <c r="N161" s="271" t="e">
        <f>IF(K161="nio",0,IF(K161&gt;0,K161*I161/Q161,0))*VLOOKUP(B161,'2-Kosten per locatie'!$A$14:$C$17,3,FALSE)</f>
        <v>#DIV/0!</v>
      </c>
      <c r="O161" s="271" t="e">
        <f>IF(L161&gt;0,L161*I161/R161,0)*VLOOKUP(B161,'2-Kosten per locatie'!$A$14:$C$17,3,FALSE)</f>
        <v>#DIV/0!</v>
      </c>
      <c r="P161" s="271" t="e">
        <f>IF(M161&gt;0,M161*I161/R161,0)*VLOOKUP(B161,'2-Kosten per locatie'!$A$14:$C$17,3,FALSE)</f>
        <v>#DIV/0!</v>
      </c>
      <c r="Q161" s="365">
        <f>IF(K161="nio",0,IF(K161&gt;0,VLOOKUP(G161,'3-Productie normen'!A:K,VLOOKUP(K161,'3-Productie normen'!$B$29:$C$35,2,FALSE),FALSE)))/VLOOKUP(B161,'2-Kosten per locatie'!$A$14:$C$17,3,FALSE)</f>
        <v>0</v>
      </c>
      <c r="R161" s="365">
        <f t="shared" si="13"/>
        <v>0</v>
      </c>
      <c r="S161" s="366" t="str">
        <f>VLOOKUP(G161,'3-Productie normen'!A:J,10,FALSE)</f>
        <v>S</v>
      </c>
      <c r="T161" s="366"/>
      <c r="V161" s="367">
        <f t="shared" si="14"/>
        <v>365</v>
      </c>
    </row>
    <row r="162" spans="1:23" ht="14.1" customHeight="1">
      <c r="A162" s="76">
        <v>162</v>
      </c>
      <c r="B162" s="326" t="s">
        <v>231</v>
      </c>
      <c r="C162" s="326" t="s">
        <v>466</v>
      </c>
      <c r="D162" s="361" t="s">
        <v>385</v>
      </c>
      <c r="E162" s="362" t="s">
        <v>379</v>
      </c>
      <c r="F162" s="72" t="s">
        <v>432</v>
      </c>
      <c r="G162" s="72" t="s">
        <v>52</v>
      </c>
      <c r="H162" s="72" t="s">
        <v>451</v>
      </c>
      <c r="I162" s="363">
        <v>7</v>
      </c>
      <c r="J162" s="364">
        <f t="shared" si="15"/>
        <v>365</v>
      </c>
      <c r="K162" s="272">
        <v>255</v>
      </c>
      <c r="L162" s="272">
        <v>102</v>
      </c>
      <c r="M162" s="272">
        <v>8</v>
      </c>
      <c r="N162" s="271" t="e">
        <f>IF(K162="nio",0,IF(K162&gt;0,K162*I162/Q162,0))*VLOOKUP(B162,'2-Kosten per locatie'!$A$14:$C$17,3,FALSE)</f>
        <v>#DIV/0!</v>
      </c>
      <c r="O162" s="271" t="e">
        <f>IF(L162&gt;0,L162*I162/R162,0)*VLOOKUP(B162,'2-Kosten per locatie'!$A$14:$C$17,3,FALSE)</f>
        <v>#DIV/0!</v>
      </c>
      <c r="P162" s="271" t="e">
        <f>IF(M162&gt;0,M162*I162/R162,0)*VLOOKUP(B162,'2-Kosten per locatie'!$A$14:$C$17,3,FALSE)</f>
        <v>#DIV/0!</v>
      </c>
      <c r="Q162" s="365">
        <f>IF(K162="nio",0,IF(K162&gt;0,VLOOKUP(G162,'3-Productie normen'!A:K,VLOOKUP(K162,'3-Productie normen'!$B$29:$C$35,2,FALSE),FALSE)))/VLOOKUP(B162,'2-Kosten per locatie'!$A$14:$C$17,3,FALSE)</f>
        <v>0</v>
      </c>
      <c r="R162" s="365">
        <f t="shared" si="13"/>
        <v>0</v>
      </c>
      <c r="S162" s="366" t="str">
        <f>VLOOKUP(G162,'3-Productie normen'!A:J,10,FALSE)</f>
        <v>V</v>
      </c>
      <c r="T162" s="366"/>
      <c r="V162" s="367">
        <f t="shared" si="14"/>
        <v>2555</v>
      </c>
    </row>
    <row r="163" spans="1:23" ht="14.1" customHeight="1">
      <c r="B163" s="371"/>
      <c r="C163" s="371"/>
      <c r="D163" s="372"/>
      <c r="E163" s="373"/>
      <c r="F163" s="374"/>
      <c r="G163" s="374"/>
      <c r="H163" s="375"/>
      <c r="I163" s="376"/>
      <c r="J163" s="377"/>
      <c r="K163" s="88"/>
      <c r="L163" s="88"/>
      <c r="M163" s="88"/>
      <c r="N163" s="378"/>
      <c r="O163" s="89"/>
      <c r="P163" s="89"/>
      <c r="Q163" s="89"/>
      <c r="R163" s="90"/>
      <c r="S163" s="91"/>
      <c r="T163" s="91"/>
      <c r="U163" s="91"/>
      <c r="V163" s="91"/>
      <c r="W163" s="14"/>
    </row>
    <row r="164" spans="1:23" ht="14.1" customHeight="1">
      <c r="B164" s="92"/>
      <c r="C164" s="92"/>
      <c r="D164" s="93"/>
      <c r="E164" s="270"/>
      <c r="F164" s="94"/>
      <c r="G164" s="94"/>
      <c r="I164" s="95"/>
      <c r="J164" s="96"/>
      <c r="K164" s="97"/>
      <c r="L164" s="97"/>
      <c r="M164" s="97"/>
      <c r="N164" s="98"/>
      <c r="O164" s="90"/>
      <c r="P164" s="90"/>
      <c r="Q164" s="90"/>
      <c r="R164" s="90"/>
      <c r="S164" s="91"/>
      <c r="T164" s="91"/>
      <c r="U164" s="91"/>
      <c r="V164" s="91"/>
      <c r="W164" s="14"/>
    </row>
    <row r="165" spans="1:23" ht="14.1" customHeight="1">
      <c r="B165" s="92"/>
      <c r="C165" s="92"/>
      <c r="D165" s="93"/>
      <c r="E165" s="270"/>
      <c r="F165" s="94"/>
      <c r="G165" s="94"/>
      <c r="I165" s="95"/>
      <c r="J165" s="96"/>
      <c r="K165" s="97"/>
      <c r="L165" s="97"/>
      <c r="M165" s="97"/>
      <c r="N165" s="98"/>
      <c r="O165" s="90"/>
      <c r="P165" s="90"/>
      <c r="Q165" s="90"/>
      <c r="R165" s="90"/>
      <c r="S165" s="91"/>
      <c r="T165" s="91"/>
      <c r="U165" s="91"/>
      <c r="V165" s="91"/>
      <c r="W165" s="14"/>
    </row>
    <row r="166" spans="1:23" ht="14.1" customHeight="1">
      <c r="B166" s="92"/>
      <c r="C166" s="92"/>
      <c r="D166" s="93"/>
      <c r="E166" s="270"/>
      <c r="F166" s="94"/>
      <c r="G166" s="94"/>
      <c r="I166" s="95"/>
      <c r="J166" s="96"/>
      <c r="K166" s="97"/>
      <c r="L166" s="97"/>
      <c r="M166" s="97"/>
      <c r="N166" s="98"/>
      <c r="O166" s="90"/>
      <c r="P166" s="90"/>
      <c r="Q166" s="90"/>
      <c r="R166" s="90"/>
      <c r="S166" s="91"/>
      <c r="T166" s="91"/>
      <c r="U166" s="91"/>
      <c r="V166" s="91"/>
      <c r="W166" s="14"/>
    </row>
    <row r="167" spans="1:23" ht="14.1" customHeight="1">
      <c r="B167" s="92"/>
      <c r="C167" s="92"/>
      <c r="D167" s="93"/>
      <c r="E167" s="270"/>
      <c r="F167" s="94"/>
      <c r="G167" s="94"/>
      <c r="I167" s="95"/>
      <c r="J167" s="96"/>
      <c r="K167" s="97"/>
      <c r="L167" s="97"/>
      <c r="M167" s="97"/>
      <c r="N167" s="98"/>
      <c r="O167" s="90"/>
      <c r="P167" s="90"/>
      <c r="Q167" s="90"/>
      <c r="R167" s="90"/>
      <c r="S167" s="91"/>
      <c r="T167" s="91"/>
      <c r="U167" s="91"/>
      <c r="V167" s="91"/>
      <c r="W167" s="14"/>
    </row>
    <row r="168" spans="1:23" ht="14.1" customHeight="1">
      <c r="B168" s="92"/>
      <c r="C168" s="92"/>
      <c r="D168" s="93"/>
      <c r="E168" s="270"/>
      <c r="F168" s="94"/>
      <c r="G168" s="94"/>
      <c r="I168" s="95"/>
      <c r="J168" s="96"/>
      <c r="K168" s="97"/>
      <c r="L168" s="97"/>
      <c r="M168" s="97"/>
      <c r="N168" s="98"/>
      <c r="O168" s="90"/>
      <c r="P168" s="90"/>
      <c r="Q168" s="90"/>
      <c r="R168" s="90"/>
      <c r="S168" s="91"/>
      <c r="T168" s="91"/>
    </row>
    <row r="169" spans="1:23" ht="14.1" customHeight="1">
      <c r="B169" s="92"/>
      <c r="C169" s="92"/>
      <c r="D169" s="93"/>
      <c r="E169" s="270"/>
      <c r="F169" s="94"/>
      <c r="G169" s="94"/>
      <c r="I169" s="95"/>
      <c r="J169" s="96"/>
      <c r="K169" s="97"/>
      <c r="L169" s="97"/>
      <c r="M169" s="97"/>
      <c r="N169" s="98"/>
      <c r="O169" s="90"/>
      <c r="P169" s="90"/>
      <c r="Q169" s="90"/>
      <c r="R169" s="90"/>
      <c r="S169" s="91"/>
      <c r="T169" s="91"/>
    </row>
    <row r="170" spans="1:23" ht="14.1" customHeight="1">
      <c r="B170" s="92"/>
      <c r="C170" s="92"/>
      <c r="D170" s="93"/>
      <c r="E170" s="270"/>
      <c r="F170" s="94"/>
      <c r="G170" s="94"/>
      <c r="I170" s="95"/>
      <c r="J170" s="96"/>
      <c r="K170" s="97"/>
      <c r="L170" s="97"/>
      <c r="M170" s="97"/>
      <c r="N170" s="98"/>
      <c r="O170" s="90"/>
      <c r="P170" s="90"/>
      <c r="Q170" s="90"/>
      <c r="R170" s="90"/>
      <c r="S170" s="91"/>
      <c r="T170" s="91"/>
    </row>
    <row r="171" spans="1:23" ht="14.1" customHeight="1">
      <c r="B171" s="92"/>
      <c r="C171" s="92"/>
      <c r="D171" s="93"/>
      <c r="E171" s="270"/>
      <c r="F171" s="94"/>
      <c r="G171" s="94"/>
      <c r="I171" s="95"/>
      <c r="J171" s="96"/>
      <c r="K171" s="97"/>
      <c r="L171" s="97"/>
      <c r="M171" s="97"/>
      <c r="N171" s="98"/>
      <c r="O171" s="90"/>
      <c r="P171" s="90"/>
      <c r="Q171" s="90"/>
      <c r="R171" s="90"/>
      <c r="S171" s="91"/>
      <c r="T171" s="91"/>
    </row>
    <row r="172" spans="1:23" ht="14.1" customHeight="1">
      <c r="B172" s="92"/>
      <c r="C172" s="92"/>
      <c r="D172" s="93"/>
      <c r="E172" s="270"/>
      <c r="F172" s="94"/>
      <c r="G172" s="94"/>
      <c r="I172" s="95"/>
      <c r="J172" s="96"/>
      <c r="K172" s="97"/>
      <c r="L172" s="97"/>
      <c r="M172" s="97"/>
      <c r="N172" s="98"/>
      <c r="O172" s="90"/>
      <c r="P172" s="90"/>
      <c r="Q172" s="90"/>
      <c r="R172" s="90"/>
      <c r="S172" s="91"/>
      <c r="T172" s="91"/>
    </row>
    <row r="173" spans="1:23" ht="14.1" customHeight="1">
      <c r="B173" s="92"/>
      <c r="C173" s="92"/>
      <c r="D173" s="93"/>
      <c r="E173" s="270"/>
      <c r="F173" s="94"/>
      <c r="G173" s="94"/>
      <c r="I173" s="95"/>
      <c r="J173" s="96"/>
      <c r="K173" s="97"/>
      <c r="L173" s="97"/>
      <c r="M173" s="97"/>
      <c r="N173" s="98"/>
      <c r="O173" s="90"/>
      <c r="P173" s="90"/>
      <c r="Q173" s="90"/>
      <c r="R173" s="90"/>
      <c r="S173" s="91"/>
      <c r="T173" s="91"/>
    </row>
    <row r="174" spans="1:23" ht="14.1" customHeight="1">
      <c r="B174" s="92"/>
      <c r="C174" s="92"/>
      <c r="D174" s="93"/>
      <c r="E174" s="270"/>
      <c r="F174" s="94"/>
      <c r="G174" s="94"/>
      <c r="I174" s="95"/>
      <c r="J174" s="96"/>
      <c r="K174" s="97"/>
      <c r="L174" s="97"/>
      <c r="M174" s="97"/>
      <c r="N174" s="98"/>
      <c r="O174" s="90"/>
      <c r="P174" s="90"/>
      <c r="Q174" s="90"/>
      <c r="R174" s="90"/>
      <c r="S174" s="91"/>
      <c r="T174" s="91"/>
    </row>
    <row r="175" spans="1:23" ht="14.1" customHeight="1">
      <c r="B175" s="92"/>
      <c r="C175" s="92"/>
      <c r="D175" s="93"/>
      <c r="E175" s="270"/>
      <c r="F175" s="94"/>
      <c r="G175" s="94"/>
      <c r="I175" s="95"/>
      <c r="J175" s="96"/>
      <c r="K175" s="97"/>
      <c r="L175" s="97"/>
      <c r="M175" s="97"/>
      <c r="N175" s="98"/>
      <c r="O175" s="90"/>
      <c r="P175" s="90"/>
      <c r="Q175" s="90"/>
      <c r="R175" s="90"/>
      <c r="S175" s="91"/>
      <c r="T175" s="91"/>
    </row>
    <row r="176" spans="1:23" ht="14.1" customHeight="1">
      <c r="B176" s="92"/>
      <c r="C176" s="92"/>
      <c r="D176" s="93"/>
      <c r="E176" s="270"/>
      <c r="F176" s="94"/>
      <c r="G176" s="94"/>
      <c r="I176" s="95"/>
      <c r="J176" s="96"/>
      <c r="K176" s="97"/>
      <c r="L176" s="97"/>
      <c r="M176" s="97"/>
      <c r="N176" s="98"/>
      <c r="O176" s="90"/>
      <c r="P176" s="90"/>
      <c r="Q176" s="90"/>
      <c r="R176" s="90"/>
      <c r="S176" s="91"/>
      <c r="T176" s="91"/>
    </row>
    <row r="177" spans="2:20" ht="14.1" customHeight="1">
      <c r="B177" s="92"/>
      <c r="C177" s="92"/>
      <c r="D177" s="93"/>
      <c r="E177" s="270"/>
      <c r="F177" s="94"/>
      <c r="G177" s="94"/>
      <c r="I177" s="95"/>
      <c r="J177" s="96"/>
      <c r="K177" s="97"/>
      <c r="L177" s="97"/>
      <c r="M177" s="97"/>
      <c r="N177" s="98"/>
      <c r="O177" s="90"/>
      <c r="P177" s="90"/>
      <c r="Q177" s="90"/>
      <c r="R177" s="90"/>
      <c r="S177" s="91"/>
      <c r="T177" s="91"/>
    </row>
    <row r="178" spans="2:20" ht="14.1" customHeight="1">
      <c r="B178" s="92"/>
      <c r="C178" s="92"/>
      <c r="D178" s="93"/>
      <c r="E178" s="270"/>
      <c r="F178" s="94"/>
      <c r="G178" s="94"/>
      <c r="I178" s="95"/>
      <c r="J178" s="96"/>
      <c r="K178" s="97"/>
      <c r="L178" s="97"/>
      <c r="M178" s="97"/>
      <c r="N178" s="98"/>
      <c r="O178" s="90"/>
      <c r="P178" s="90"/>
      <c r="Q178" s="90"/>
      <c r="R178" s="90"/>
      <c r="S178" s="91"/>
      <c r="T178" s="91"/>
    </row>
    <row r="179" spans="2:20" ht="14.1" customHeight="1">
      <c r="B179" s="92"/>
      <c r="C179" s="92"/>
      <c r="D179" s="93"/>
      <c r="E179" s="270"/>
      <c r="F179" s="94"/>
      <c r="G179" s="94"/>
      <c r="I179" s="95"/>
      <c r="J179" s="96"/>
      <c r="K179" s="97"/>
      <c r="L179" s="97"/>
      <c r="M179" s="97"/>
      <c r="N179" s="98"/>
      <c r="O179" s="90"/>
      <c r="P179" s="90"/>
      <c r="Q179" s="90"/>
      <c r="R179" s="90"/>
      <c r="S179" s="91"/>
      <c r="T179" s="91"/>
    </row>
    <row r="180" spans="2:20" ht="14.1" customHeight="1">
      <c r="B180" s="92"/>
      <c r="C180" s="92"/>
      <c r="D180" s="93"/>
      <c r="E180" s="270"/>
      <c r="F180" s="94"/>
      <c r="G180" s="94"/>
      <c r="I180" s="95"/>
      <c r="J180" s="96"/>
      <c r="K180" s="97"/>
      <c r="L180" s="97"/>
      <c r="M180" s="97"/>
      <c r="N180" s="98"/>
      <c r="O180" s="90"/>
      <c r="P180" s="90"/>
      <c r="Q180" s="90"/>
      <c r="R180" s="90"/>
      <c r="S180" s="91"/>
      <c r="T180" s="91"/>
    </row>
    <row r="181" spans="2:20" ht="14.1" customHeight="1">
      <c r="B181" s="92"/>
      <c r="C181" s="92"/>
      <c r="D181" s="93"/>
      <c r="E181" s="270"/>
      <c r="F181" s="94"/>
      <c r="G181" s="94"/>
      <c r="I181" s="95"/>
      <c r="J181" s="96"/>
      <c r="K181" s="97"/>
      <c r="L181" s="97"/>
      <c r="M181" s="97"/>
      <c r="N181" s="98"/>
      <c r="O181" s="90"/>
      <c r="P181" s="90"/>
      <c r="Q181" s="90"/>
      <c r="R181" s="90"/>
      <c r="S181" s="91"/>
      <c r="T181" s="91"/>
    </row>
    <row r="182" spans="2:20" ht="14.1" customHeight="1">
      <c r="B182" s="92"/>
      <c r="C182" s="92"/>
      <c r="D182" s="93"/>
      <c r="E182" s="270"/>
      <c r="F182" s="94"/>
      <c r="G182" s="94"/>
      <c r="I182" s="95"/>
      <c r="J182" s="96"/>
      <c r="K182" s="97"/>
      <c r="L182" s="97"/>
      <c r="M182" s="97"/>
      <c r="N182" s="98"/>
      <c r="O182" s="90"/>
      <c r="P182" s="90"/>
      <c r="Q182" s="90"/>
      <c r="R182" s="90"/>
      <c r="S182" s="91"/>
      <c r="T182" s="91"/>
    </row>
    <row r="183" spans="2:20" ht="14.1" customHeight="1">
      <c r="B183" s="92"/>
      <c r="C183" s="92"/>
      <c r="D183" s="93"/>
      <c r="E183" s="270"/>
      <c r="F183" s="94"/>
      <c r="G183" s="94"/>
      <c r="I183" s="95"/>
      <c r="J183" s="96"/>
      <c r="K183" s="97"/>
      <c r="L183" s="97"/>
      <c r="M183" s="97"/>
      <c r="N183" s="98"/>
      <c r="O183" s="90"/>
      <c r="P183" s="90"/>
      <c r="Q183" s="90"/>
      <c r="R183" s="90"/>
      <c r="S183" s="91"/>
      <c r="T183" s="91"/>
    </row>
    <row r="184" spans="2:20" ht="14.1" customHeight="1">
      <c r="B184" s="92"/>
      <c r="C184" s="92"/>
      <c r="D184" s="93"/>
      <c r="E184" s="270"/>
      <c r="F184" s="94"/>
      <c r="G184" s="94"/>
      <c r="I184" s="95"/>
      <c r="J184" s="96"/>
      <c r="K184" s="97"/>
      <c r="L184" s="97"/>
      <c r="M184" s="97"/>
      <c r="N184" s="98"/>
      <c r="O184" s="90"/>
      <c r="P184" s="90"/>
      <c r="Q184" s="90"/>
      <c r="R184" s="90"/>
      <c r="S184" s="91"/>
      <c r="T184" s="91"/>
    </row>
    <row r="185" spans="2:20" ht="14.1" customHeight="1">
      <c r="B185" s="92"/>
      <c r="C185" s="92"/>
      <c r="D185" s="93"/>
      <c r="E185" s="270"/>
      <c r="F185" s="94"/>
      <c r="G185" s="94"/>
      <c r="I185" s="95"/>
      <c r="J185" s="96"/>
      <c r="K185" s="97"/>
      <c r="L185" s="97"/>
      <c r="M185" s="97"/>
      <c r="N185" s="98"/>
      <c r="O185" s="90"/>
      <c r="P185" s="90"/>
      <c r="Q185" s="90"/>
      <c r="R185" s="90"/>
      <c r="S185" s="91"/>
      <c r="T185" s="91"/>
    </row>
    <row r="186" spans="2:20" ht="14.1" customHeight="1">
      <c r="B186" s="92"/>
      <c r="C186" s="92"/>
      <c r="D186" s="93"/>
      <c r="E186" s="270"/>
      <c r="F186" s="94"/>
      <c r="G186" s="94"/>
      <c r="I186" s="95"/>
      <c r="J186" s="96"/>
      <c r="K186" s="97"/>
      <c r="L186" s="97"/>
      <c r="M186" s="97"/>
      <c r="N186" s="98"/>
      <c r="O186" s="90"/>
      <c r="P186" s="90"/>
      <c r="Q186" s="90"/>
      <c r="R186" s="90"/>
      <c r="S186" s="91"/>
      <c r="T186" s="91"/>
    </row>
    <row r="187" spans="2:20" ht="14.1" customHeight="1">
      <c r="B187" s="92"/>
      <c r="C187" s="92"/>
      <c r="D187" s="93"/>
      <c r="E187" s="270"/>
      <c r="F187" s="94"/>
      <c r="G187" s="94"/>
      <c r="I187" s="95"/>
      <c r="J187" s="96"/>
      <c r="K187" s="97"/>
      <c r="L187" s="97"/>
      <c r="M187" s="97"/>
      <c r="N187" s="98"/>
      <c r="O187" s="90"/>
      <c r="P187" s="90"/>
      <c r="Q187" s="90"/>
      <c r="R187" s="90"/>
      <c r="S187" s="91"/>
      <c r="T187" s="91"/>
    </row>
    <row r="188" spans="2:20" ht="14.1" customHeight="1">
      <c r="B188" s="92"/>
      <c r="C188" s="92"/>
      <c r="D188" s="93"/>
      <c r="E188" s="270"/>
      <c r="F188" s="94"/>
      <c r="G188" s="94"/>
      <c r="I188" s="95"/>
      <c r="J188" s="96"/>
      <c r="K188" s="97"/>
      <c r="L188" s="97"/>
      <c r="M188" s="97"/>
      <c r="N188" s="98"/>
      <c r="O188" s="90"/>
      <c r="P188" s="90"/>
      <c r="Q188" s="90"/>
      <c r="R188" s="90"/>
      <c r="S188" s="91"/>
      <c r="T188" s="91"/>
    </row>
    <row r="189" spans="2:20" ht="14.1" customHeight="1">
      <c r="B189" s="92"/>
      <c r="C189" s="92"/>
      <c r="D189" s="93"/>
      <c r="E189" s="270"/>
      <c r="F189" s="94"/>
      <c r="G189" s="94"/>
      <c r="I189" s="95"/>
      <c r="J189" s="96"/>
      <c r="K189" s="97"/>
      <c r="L189" s="97"/>
      <c r="M189" s="97"/>
      <c r="N189" s="98"/>
      <c r="O189" s="90"/>
      <c r="P189" s="90"/>
      <c r="Q189" s="90"/>
      <c r="R189" s="90"/>
      <c r="S189" s="91"/>
      <c r="T189" s="91"/>
    </row>
    <row r="190" spans="2:20" ht="14.1" customHeight="1">
      <c r="B190" s="92"/>
      <c r="C190" s="92"/>
      <c r="D190" s="93"/>
      <c r="E190" s="270"/>
      <c r="F190" s="94"/>
      <c r="G190" s="94"/>
      <c r="I190" s="95"/>
      <c r="J190" s="96"/>
      <c r="K190" s="97"/>
      <c r="L190" s="97"/>
      <c r="M190" s="97"/>
      <c r="N190" s="98"/>
      <c r="O190" s="90"/>
      <c r="P190" s="90"/>
      <c r="Q190" s="90"/>
      <c r="R190" s="90"/>
      <c r="S190" s="91"/>
      <c r="T190" s="91"/>
    </row>
    <row r="191" spans="2:20" ht="14.1" customHeight="1">
      <c r="B191" s="92"/>
      <c r="C191" s="92"/>
      <c r="D191" s="93"/>
      <c r="E191" s="270"/>
      <c r="F191" s="94"/>
      <c r="G191" s="94"/>
      <c r="I191" s="95"/>
      <c r="J191" s="96"/>
      <c r="K191" s="97"/>
      <c r="L191" s="97"/>
      <c r="M191" s="97"/>
      <c r="N191" s="98"/>
      <c r="O191" s="90"/>
      <c r="P191" s="90"/>
      <c r="Q191" s="90"/>
      <c r="R191" s="90"/>
      <c r="S191" s="91"/>
      <c r="T191" s="91"/>
    </row>
    <row r="192" spans="2:20" ht="14.1" customHeight="1">
      <c r="B192" s="92"/>
      <c r="C192" s="92"/>
      <c r="D192" s="93"/>
      <c r="E192" s="270"/>
      <c r="F192" s="94"/>
      <c r="G192" s="94"/>
      <c r="I192" s="95"/>
      <c r="J192" s="96"/>
      <c r="K192" s="97"/>
      <c r="L192" s="97"/>
      <c r="M192" s="97"/>
      <c r="N192" s="98"/>
      <c r="O192" s="90"/>
      <c r="P192" s="90"/>
      <c r="Q192" s="90"/>
      <c r="R192" s="90"/>
      <c r="S192" s="91"/>
      <c r="T192" s="91"/>
    </row>
    <row r="193" spans="2:20" ht="14.1" customHeight="1">
      <c r="B193" s="92"/>
      <c r="C193" s="92"/>
      <c r="D193" s="93"/>
      <c r="E193" s="270"/>
      <c r="F193" s="94"/>
      <c r="G193" s="94"/>
      <c r="I193" s="95"/>
      <c r="J193" s="96"/>
      <c r="K193" s="97"/>
      <c r="L193" s="97"/>
      <c r="M193" s="97"/>
      <c r="N193" s="98"/>
      <c r="O193" s="90"/>
      <c r="P193" s="90"/>
      <c r="Q193" s="90"/>
      <c r="R193" s="90"/>
      <c r="S193" s="91"/>
      <c r="T193" s="91"/>
    </row>
    <row r="194" spans="2:20" ht="14.1" customHeight="1">
      <c r="B194" s="92"/>
      <c r="C194" s="92"/>
      <c r="D194" s="93"/>
      <c r="E194" s="270"/>
      <c r="F194" s="94"/>
      <c r="G194" s="94"/>
      <c r="I194" s="95"/>
      <c r="J194" s="96"/>
      <c r="K194" s="97"/>
      <c r="L194" s="97"/>
      <c r="M194" s="97"/>
      <c r="N194" s="98"/>
      <c r="O194" s="90"/>
      <c r="P194" s="90"/>
      <c r="Q194" s="90"/>
      <c r="R194" s="90"/>
      <c r="S194" s="91"/>
      <c r="T194" s="91"/>
    </row>
    <row r="195" spans="2:20" ht="14.1" customHeight="1">
      <c r="B195" s="92"/>
      <c r="C195" s="92"/>
      <c r="D195" s="93"/>
      <c r="E195" s="270"/>
      <c r="F195" s="94"/>
      <c r="G195" s="94"/>
      <c r="I195" s="95"/>
      <c r="J195" s="96"/>
      <c r="K195" s="97"/>
      <c r="L195" s="97"/>
      <c r="M195" s="97"/>
      <c r="N195" s="98"/>
      <c r="O195" s="90"/>
      <c r="P195" s="90"/>
      <c r="Q195" s="90"/>
      <c r="R195" s="90"/>
      <c r="S195" s="91"/>
      <c r="T195" s="91"/>
    </row>
    <row r="196" spans="2:20" ht="14.1" customHeight="1">
      <c r="B196" s="92"/>
      <c r="C196" s="92"/>
      <c r="D196" s="93"/>
      <c r="E196" s="270"/>
      <c r="F196" s="94"/>
      <c r="G196" s="94"/>
      <c r="I196" s="95"/>
      <c r="J196" s="96"/>
      <c r="K196" s="97"/>
      <c r="L196" s="97"/>
      <c r="M196" s="97"/>
      <c r="N196" s="98"/>
      <c r="O196" s="90"/>
      <c r="P196" s="90"/>
      <c r="Q196" s="90"/>
      <c r="R196" s="90"/>
      <c r="S196" s="91"/>
      <c r="T196" s="91"/>
    </row>
    <row r="197" spans="2:20" ht="14.1" customHeight="1">
      <c r="B197" s="92"/>
      <c r="C197" s="92"/>
      <c r="D197" s="93"/>
      <c r="E197" s="270"/>
      <c r="F197" s="94"/>
      <c r="G197" s="94"/>
      <c r="I197" s="95"/>
      <c r="J197" s="96"/>
      <c r="K197" s="97"/>
      <c r="L197" s="97"/>
      <c r="M197" s="97"/>
      <c r="N197" s="98"/>
      <c r="O197" s="90"/>
      <c r="P197" s="90"/>
      <c r="Q197" s="90"/>
      <c r="R197" s="90"/>
      <c r="S197" s="91"/>
      <c r="T197" s="91"/>
    </row>
    <row r="198" spans="2:20" ht="14.1" customHeight="1">
      <c r="B198" s="92"/>
      <c r="C198" s="92"/>
      <c r="D198" s="93"/>
      <c r="E198" s="270"/>
      <c r="F198" s="94"/>
      <c r="G198" s="94"/>
      <c r="I198" s="95"/>
      <c r="J198" s="96"/>
      <c r="K198" s="97"/>
      <c r="L198" s="97"/>
      <c r="M198" s="97"/>
      <c r="N198" s="98"/>
      <c r="O198" s="90"/>
      <c r="P198" s="90"/>
      <c r="Q198" s="90"/>
      <c r="R198" s="90"/>
      <c r="S198" s="91"/>
      <c r="T198" s="91"/>
    </row>
    <row r="199" spans="2:20" ht="14.1" customHeight="1">
      <c r="B199" s="92"/>
      <c r="C199" s="92"/>
      <c r="D199" s="93"/>
      <c r="E199" s="270"/>
      <c r="F199" s="94"/>
      <c r="G199" s="94"/>
      <c r="I199" s="95"/>
      <c r="J199" s="96"/>
      <c r="K199" s="97"/>
      <c r="L199" s="97"/>
      <c r="M199" s="97"/>
      <c r="N199" s="98"/>
      <c r="O199" s="90"/>
      <c r="P199" s="90"/>
      <c r="Q199" s="90"/>
      <c r="R199" s="90"/>
      <c r="S199" s="91"/>
      <c r="T199" s="91"/>
    </row>
    <row r="200" spans="2:20" ht="14.1" customHeight="1">
      <c r="B200" s="92"/>
      <c r="C200" s="92"/>
      <c r="D200" s="93"/>
      <c r="E200" s="270"/>
      <c r="F200" s="94"/>
      <c r="G200" s="94"/>
      <c r="I200" s="95"/>
      <c r="J200" s="96"/>
      <c r="K200" s="97"/>
      <c r="L200" s="97"/>
      <c r="M200" s="97"/>
      <c r="N200" s="98"/>
      <c r="O200" s="90"/>
      <c r="P200" s="90"/>
      <c r="Q200" s="90"/>
      <c r="R200" s="90"/>
      <c r="S200" s="91"/>
      <c r="T200" s="91"/>
    </row>
    <row r="201" spans="2:20" ht="14.1" customHeight="1">
      <c r="B201" s="92"/>
      <c r="C201" s="92"/>
      <c r="D201" s="93"/>
      <c r="E201" s="270"/>
      <c r="F201" s="94"/>
      <c r="G201" s="94"/>
      <c r="I201" s="95"/>
      <c r="J201" s="96"/>
      <c r="K201" s="97"/>
      <c r="L201" s="97"/>
      <c r="M201" s="97"/>
      <c r="N201" s="98"/>
      <c r="O201" s="90"/>
      <c r="P201" s="90"/>
      <c r="Q201" s="90"/>
      <c r="R201" s="90"/>
      <c r="S201" s="91"/>
      <c r="T201" s="91"/>
    </row>
    <row r="202" spans="2:20" ht="14.1" customHeight="1">
      <c r="B202" s="92"/>
      <c r="C202" s="92"/>
      <c r="D202" s="93"/>
      <c r="E202" s="270"/>
      <c r="F202" s="94"/>
      <c r="G202" s="94"/>
      <c r="I202" s="95"/>
      <c r="J202" s="96"/>
      <c r="K202" s="97"/>
      <c r="L202" s="97"/>
      <c r="M202" s="97"/>
      <c r="N202" s="98"/>
      <c r="O202" s="90"/>
      <c r="P202" s="90"/>
      <c r="Q202" s="90"/>
      <c r="R202" s="90"/>
      <c r="S202" s="91"/>
      <c r="T202" s="91"/>
    </row>
    <row r="203" spans="2:20" ht="14.1" customHeight="1">
      <c r="B203" s="92"/>
      <c r="C203" s="92"/>
      <c r="D203" s="93"/>
      <c r="E203" s="270"/>
      <c r="F203" s="94"/>
      <c r="G203" s="94"/>
      <c r="I203" s="95"/>
      <c r="J203" s="96"/>
      <c r="K203" s="97"/>
      <c r="L203" s="97"/>
      <c r="M203" s="97"/>
      <c r="N203" s="98"/>
      <c r="O203" s="90"/>
      <c r="P203" s="90"/>
      <c r="Q203" s="90"/>
      <c r="R203" s="90"/>
      <c r="S203" s="91"/>
      <c r="T203" s="91"/>
    </row>
    <row r="204" spans="2:20" ht="14.1" customHeight="1">
      <c r="B204" s="92"/>
      <c r="C204" s="92"/>
      <c r="D204" s="93"/>
      <c r="E204" s="270"/>
      <c r="F204" s="94"/>
      <c r="G204" s="94"/>
      <c r="I204" s="95"/>
      <c r="J204" s="96"/>
      <c r="K204" s="97"/>
      <c r="L204" s="97"/>
      <c r="M204" s="97"/>
      <c r="N204" s="98"/>
      <c r="O204" s="90"/>
      <c r="P204" s="90"/>
      <c r="Q204" s="90"/>
      <c r="R204" s="90"/>
      <c r="S204" s="91"/>
      <c r="T204" s="91"/>
    </row>
    <row r="205" spans="2:20" ht="14.1" customHeight="1">
      <c r="B205" s="92"/>
      <c r="C205" s="92"/>
      <c r="D205" s="93"/>
      <c r="E205" s="270"/>
      <c r="F205" s="94"/>
      <c r="G205" s="94"/>
      <c r="I205" s="95"/>
      <c r="J205" s="96"/>
      <c r="K205" s="97"/>
      <c r="L205" s="97"/>
      <c r="M205" s="97"/>
      <c r="N205" s="98"/>
      <c r="O205" s="90"/>
      <c r="P205" s="90"/>
      <c r="Q205" s="90"/>
      <c r="R205" s="90"/>
      <c r="S205" s="91"/>
      <c r="T205" s="91"/>
    </row>
    <row r="206" spans="2:20" ht="14.1" customHeight="1">
      <c r="B206" s="92"/>
      <c r="C206" s="92"/>
      <c r="D206" s="93"/>
      <c r="E206" s="270"/>
      <c r="F206" s="94"/>
      <c r="G206" s="94"/>
      <c r="I206" s="95"/>
      <c r="J206" s="96"/>
      <c r="K206" s="97"/>
      <c r="L206" s="97"/>
      <c r="M206" s="97"/>
      <c r="N206" s="98"/>
      <c r="O206" s="90"/>
      <c r="P206" s="90"/>
      <c r="Q206" s="90"/>
      <c r="R206" s="90"/>
      <c r="S206" s="91"/>
      <c r="T206" s="91"/>
    </row>
    <row r="207" spans="2:20" ht="14.1" customHeight="1">
      <c r="B207" s="92"/>
      <c r="C207" s="92"/>
      <c r="D207" s="93"/>
      <c r="E207" s="270"/>
      <c r="F207" s="94"/>
      <c r="G207" s="94"/>
      <c r="I207" s="95"/>
      <c r="J207" s="96"/>
      <c r="K207" s="97"/>
      <c r="L207" s="97"/>
      <c r="M207" s="97"/>
      <c r="N207" s="98"/>
      <c r="O207" s="90"/>
      <c r="P207" s="90"/>
      <c r="Q207" s="90"/>
      <c r="R207" s="90"/>
      <c r="S207" s="91"/>
      <c r="T207" s="91"/>
    </row>
    <row r="208" spans="2:20" ht="14.1" customHeight="1">
      <c r="B208" s="92"/>
      <c r="C208" s="92"/>
      <c r="D208" s="93"/>
      <c r="E208" s="270"/>
      <c r="F208" s="94"/>
      <c r="G208" s="94"/>
      <c r="I208" s="95"/>
      <c r="J208" s="96"/>
      <c r="K208" s="97"/>
      <c r="L208" s="97"/>
      <c r="M208" s="97"/>
      <c r="N208" s="98"/>
      <c r="O208" s="90"/>
      <c r="P208" s="90"/>
      <c r="Q208" s="90"/>
      <c r="R208" s="90"/>
      <c r="S208" s="91"/>
      <c r="T208" s="91"/>
    </row>
    <row r="209" spans="2:20" ht="14.1" customHeight="1">
      <c r="B209" s="92"/>
      <c r="C209" s="92"/>
      <c r="D209" s="93"/>
      <c r="E209" s="270"/>
      <c r="F209" s="94"/>
      <c r="G209" s="94"/>
      <c r="I209" s="95"/>
      <c r="J209" s="96"/>
      <c r="K209" s="97"/>
      <c r="L209" s="97"/>
      <c r="M209" s="97"/>
      <c r="N209" s="98"/>
      <c r="O209" s="90"/>
      <c r="P209" s="90"/>
      <c r="Q209" s="90"/>
      <c r="R209" s="90"/>
      <c r="S209" s="91"/>
      <c r="T209" s="91"/>
    </row>
    <row r="210" spans="2:20" ht="14.1" customHeight="1">
      <c r="B210" s="92"/>
      <c r="C210" s="92"/>
      <c r="D210" s="93"/>
      <c r="E210" s="270"/>
      <c r="F210" s="94"/>
      <c r="G210" s="94"/>
      <c r="I210" s="95"/>
      <c r="J210" s="96"/>
      <c r="K210" s="97"/>
      <c r="L210" s="97"/>
      <c r="M210" s="97"/>
      <c r="N210" s="98"/>
      <c r="O210" s="90"/>
      <c r="P210" s="90"/>
      <c r="Q210" s="90"/>
      <c r="R210" s="90"/>
      <c r="S210" s="91"/>
      <c r="T210" s="91"/>
    </row>
    <row r="211" spans="2:20" ht="14.1" customHeight="1">
      <c r="B211" s="92"/>
      <c r="C211" s="92"/>
      <c r="D211" s="93"/>
      <c r="E211" s="270"/>
      <c r="F211" s="94"/>
      <c r="G211" s="94"/>
      <c r="I211" s="95"/>
      <c r="J211" s="96"/>
      <c r="K211" s="97"/>
      <c r="L211" s="97"/>
      <c r="M211" s="97"/>
      <c r="N211" s="98"/>
      <c r="O211" s="90"/>
      <c r="P211" s="90"/>
      <c r="Q211" s="90"/>
      <c r="R211" s="90"/>
      <c r="S211" s="91"/>
      <c r="T211" s="91"/>
    </row>
    <row r="212" spans="2:20" ht="14.1" customHeight="1">
      <c r="B212" s="92"/>
      <c r="C212" s="92"/>
      <c r="D212" s="93"/>
      <c r="E212" s="270"/>
      <c r="F212" s="94"/>
      <c r="G212" s="94"/>
      <c r="I212" s="95"/>
      <c r="J212" s="96"/>
      <c r="K212" s="97"/>
      <c r="L212" s="97"/>
      <c r="M212" s="97"/>
      <c r="N212" s="98"/>
      <c r="O212" s="90"/>
      <c r="P212" s="90"/>
      <c r="Q212" s="90"/>
      <c r="R212" s="90"/>
      <c r="S212" s="91"/>
      <c r="T212" s="91"/>
    </row>
    <row r="213" spans="2:20" ht="14.1" customHeight="1">
      <c r="B213" s="92"/>
      <c r="C213" s="92"/>
      <c r="D213" s="93"/>
      <c r="E213" s="270"/>
      <c r="F213" s="94"/>
      <c r="G213" s="94"/>
      <c r="I213" s="95"/>
      <c r="J213" s="96"/>
      <c r="K213" s="97"/>
      <c r="L213" s="97"/>
      <c r="M213" s="97"/>
      <c r="N213" s="98"/>
      <c r="O213" s="90"/>
      <c r="P213" s="90"/>
      <c r="Q213" s="90"/>
      <c r="R213" s="90"/>
      <c r="S213" s="91"/>
      <c r="T213" s="91"/>
    </row>
    <row r="214" spans="2:20" ht="14.1" customHeight="1">
      <c r="B214" s="92"/>
      <c r="C214" s="92"/>
      <c r="D214" s="93"/>
      <c r="E214" s="270"/>
      <c r="F214" s="94"/>
      <c r="G214" s="94"/>
      <c r="I214" s="95"/>
      <c r="J214" s="96"/>
      <c r="K214" s="97"/>
      <c r="L214" s="97"/>
      <c r="M214" s="97"/>
      <c r="N214" s="98"/>
      <c r="O214" s="90"/>
      <c r="P214" s="90"/>
      <c r="Q214" s="90"/>
      <c r="R214" s="90"/>
      <c r="S214" s="91"/>
      <c r="T214" s="91"/>
    </row>
    <row r="215" spans="2:20" ht="14.1" customHeight="1">
      <c r="B215" s="92"/>
      <c r="C215" s="92"/>
      <c r="D215" s="93"/>
      <c r="E215" s="270"/>
      <c r="F215" s="94"/>
      <c r="G215" s="94"/>
      <c r="I215" s="95"/>
      <c r="J215" s="96"/>
      <c r="K215" s="97"/>
      <c r="L215" s="97"/>
      <c r="M215" s="97"/>
      <c r="N215" s="98"/>
      <c r="O215" s="90"/>
      <c r="P215" s="90"/>
      <c r="Q215" s="90"/>
      <c r="R215" s="90"/>
      <c r="S215" s="91"/>
      <c r="T215" s="91"/>
    </row>
    <row r="216" spans="2:20" ht="14.1" customHeight="1">
      <c r="B216" s="92"/>
      <c r="C216" s="92"/>
      <c r="D216" s="93"/>
      <c r="E216" s="270"/>
      <c r="F216" s="94"/>
      <c r="G216" s="94"/>
      <c r="I216" s="95"/>
      <c r="J216" s="96"/>
      <c r="K216" s="97"/>
      <c r="L216" s="97"/>
      <c r="M216" s="97"/>
      <c r="N216" s="98"/>
      <c r="O216" s="90"/>
      <c r="P216" s="90"/>
      <c r="Q216" s="90"/>
      <c r="R216" s="90"/>
      <c r="S216" s="91"/>
      <c r="T216" s="91"/>
    </row>
    <row r="217" spans="2:20" ht="14.1" customHeight="1">
      <c r="B217" s="92"/>
      <c r="C217" s="92"/>
      <c r="D217" s="93"/>
      <c r="E217" s="270"/>
      <c r="F217" s="94"/>
      <c r="G217" s="94"/>
      <c r="I217" s="95"/>
      <c r="J217" s="96"/>
      <c r="K217" s="97"/>
      <c r="L217" s="97"/>
      <c r="M217" s="97"/>
      <c r="N217" s="98"/>
      <c r="O217" s="90"/>
      <c r="P217" s="90"/>
      <c r="Q217" s="90"/>
      <c r="R217" s="90"/>
      <c r="S217" s="91"/>
      <c r="T217" s="91"/>
    </row>
    <row r="218" spans="2:20" ht="14.1" customHeight="1">
      <c r="B218" s="92"/>
      <c r="C218" s="92"/>
      <c r="D218" s="93"/>
      <c r="E218" s="270"/>
      <c r="F218" s="94"/>
      <c r="G218" s="94"/>
      <c r="I218" s="95"/>
      <c r="J218" s="96"/>
      <c r="K218" s="97"/>
      <c r="L218" s="97"/>
      <c r="M218" s="97"/>
      <c r="N218" s="98"/>
      <c r="O218" s="90"/>
      <c r="P218" s="90"/>
      <c r="Q218" s="90"/>
      <c r="R218" s="90"/>
      <c r="S218" s="91"/>
      <c r="T218" s="91"/>
    </row>
    <row r="219" spans="2:20" ht="14.1" customHeight="1">
      <c r="B219" s="92"/>
      <c r="C219" s="92"/>
      <c r="D219" s="93"/>
      <c r="E219" s="270"/>
      <c r="F219" s="94"/>
      <c r="G219" s="94"/>
      <c r="I219" s="95"/>
      <c r="J219" s="96"/>
      <c r="K219" s="97"/>
      <c r="L219" s="97"/>
      <c r="M219" s="97"/>
      <c r="N219" s="98"/>
      <c r="O219" s="90"/>
      <c r="P219" s="90"/>
      <c r="Q219" s="90"/>
      <c r="R219" s="90"/>
      <c r="S219" s="91"/>
      <c r="T219" s="91"/>
    </row>
    <row r="220" spans="2:20" ht="14.1" customHeight="1">
      <c r="B220" s="92"/>
      <c r="C220" s="92"/>
      <c r="D220" s="93"/>
      <c r="E220" s="270"/>
      <c r="F220" s="94"/>
      <c r="G220" s="94"/>
      <c r="I220" s="95"/>
      <c r="J220" s="96"/>
      <c r="K220" s="97"/>
      <c r="L220" s="97"/>
      <c r="M220" s="97"/>
      <c r="N220" s="98"/>
      <c r="O220" s="90"/>
      <c r="P220" s="90"/>
      <c r="Q220" s="90"/>
      <c r="R220" s="90"/>
      <c r="S220" s="91"/>
      <c r="T220" s="91"/>
    </row>
    <row r="221" spans="2:20" ht="14.1" customHeight="1">
      <c r="B221" s="92"/>
      <c r="C221" s="92"/>
      <c r="D221" s="93"/>
      <c r="E221" s="270"/>
      <c r="F221" s="94"/>
      <c r="G221" s="94"/>
      <c r="I221" s="95"/>
      <c r="J221" s="96"/>
      <c r="K221" s="97"/>
      <c r="L221" s="97"/>
      <c r="M221" s="97"/>
      <c r="N221" s="98"/>
      <c r="O221" s="90"/>
      <c r="P221" s="90"/>
      <c r="Q221" s="90"/>
      <c r="R221" s="90"/>
      <c r="S221" s="91"/>
      <c r="T221" s="91"/>
    </row>
    <row r="222" spans="2:20" ht="14.1" customHeight="1">
      <c r="B222" s="92"/>
      <c r="C222" s="92"/>
      <c r="D222" s="93"/>
      <c r="E222" s="270"/>
      <c r="F222" s="94"/>
      <c r="G222" s="94"/>
      <c r="I222" s="95"/>
      <c r="J222" s="96"/>
      <c r="K222" s="97"/>
      <c r="L222" s="97"/>
      <c r="M222" s="97"/>
      <c r="N222" s="98"/>
      <c r="O222" s="90"/>
      <c r="P222" s="90"/>
      <c r="Q222" s="90"/>
      <c r="R222" s="90"/>
      <c r="S222" s="91"/>
      <c r="T222" s="91"/>
    </row>
    <row r="223" spans="2:20" ht="14.1" customHeight="1">
      <c r="B223" s="92"/>
      <c r="C223" s="92"/>
      <c r="D223" s="93"/>
      <c r="E223" s="270"/>
      <c r="F223" s="94"/>
      <c r="G223" s="94"/>
      <c r="I223" s="95"/>
      <c r="J223" s="96"/>
      <c r="K223" s="97"/>
      <c r="L223" s="97"/>
      <c r="M223" s="97"/>
      <c r="N223" s="98"/>
      <c r="O223" s="90"/>
      <c r="P223" s="90"/>
      <c r="Q223" s="90"/>
      <c r="R223" s="90"/>
      <c r="S223" s="91"/>
      <c r="T223" s="91"/>
    </row>
    <row r="224" spans="2:20" ht="14.1" customHeight="1">
      <c r="B224" s="92"/>
      <c r="C224" s="92"/>
      <c r="D224" s="93"/>
      <c r="E224" s="270"/>
      <c r="F224" s="94"/>
      <c r="G224" s="94"/>
      <c r="I224" s="95"/>
      <c r="J224" s="96"/>
      <c r="K224" s="97"/>
      <c r="L224" s="97"/>
      <c r="M224" s="97"/>
      <c r="N224" s="98"/>
      <c r="O224" s="90"/>
      <c r="P224" s="90"/>
      <c r="Q224" s="90"/>
      <c r="R224" s="90"/>
      <c r="S224" s="91"/>
      <c r="T224" s="91"/>
    </row>
    <row r="225" spans="2:20" ht="14.1" customHeight="1">
      <c r="B225" s="92"/>
      <c r="C225" s="92"/>
      <c r="D225" s="93"/>
      <c r="E225" s="270"/>
      <c r="F225" s="94"/>
      <c r="G225" s="94"/>
      <c r="I225" s="95"/>
      <c r="J225" s="96"/>
      <c r="K225" s="97"/>
      <c r="L225" s="97"/>
      <c r="M225" s="97"/>
      <c r="N225" s="98"/>
      <c r="O225" s="90"/>
      <c r="P225" s="90"/>
      <c r="Q225" s="90"/>
      <c r="R225" s="90"/>
      <c r="S225" s="91"/>
      <c r="T225" s="91"/>
    </row>
    <row r="226" spans="2:20" ht="14.1" customHeight="1">
      <c r="B226" s="92"/>
      <c r="C226" s="92"/>
      <c r="D226" s="93"/>
      <c r="E226" s="270"/>
      <c r="F226" s="94"/>
      <c r="G226" s="94"/>
      <c r="I226" s="95"/>
      <c r="J226" s="96"/>
      <c r="K226" s="97"/>
      <c r="L226" s="97"/>
      <c r="M226" s="97"/>
      <c r="N226" s="98"/>
      <c r="O226" s="90"/>
      <c r="P226" s="90"/>
      <c r="Q226" s="90"/>
      <c r="R226" s="90"/>
      <c r="S226" s="91"/>
      <c r="T226" s="91"/>
    </row>
    <row r="227" spans="2:20" ht="14.1" customHeight="1">
      <c r="B227" s="92"/>
      <c r="C227" s="92"/>
      <c r="D227" s="93"/>
      <c r="E227" s="270"/>
      <c r="F227" s="94"/>
      <c r="G227" s="94"/>
      <c r="I227" s="95"/>
      <c r="J227" s="96"/>
      <c r="K227" s="97"/>
      <c r="L227" s="97"/>
      <c r="M227" s="97"/>
      <c r="N227" s="98"/>
      <c r="O227" s="90"/>
      <c r="P227" s="90"/>
      <c r="Q227" s="90"/>
      <c r="R227" s="90"/>
      <c r="S227" s="91"/>
      <c r="T227" s="91"/>
    </row>
    <row r="228" spans="2:20" ht="14.1" customHeight="1">
      <c r="B228" s="92"/>
      <c r="C228" s="92"/>
      <c r="D228" s="93"/>
      <c r="E228" s="270"/>
      <c r="F228" s="94"/>
      <c r="G228" s="94"/>
      <c r="I228" s="95"/>
      <c r="J228" s="96"/>
      <c r="K228" s="97"/>
      <c r="L228" s="97"/>
      <c r="M228" s="97"/>
      <c r="N228" s="98"/>
      <c r="O228" s="90"/>
      <c r="P228" s="90"/>
      <c r="Q228" s="90"/>
      <c r="R228" s="90"/>
      <c r="S228" s="91"/>
      <c r="T228" s="91"/>
    </row>
    <row r="229" spans="2:20" ht="14.1" customHeight="1">
      <c r="B229" s="92"/>
      <c r="C229" s="92"/>
      <c r="D229" s="93"/>
      <c r="E229" s="270"/>
      <c r="F229" s="94"/>
      <c r="G229" s="94"/>
      <c r="I229" s="95"/>
      <c r="J229" s="96"/>
      <c r="K229" s="97"/>
      <c r="L229" s="97"/>
      <c r="M229" s="97"/>
      <c r="N229" s="98"/>
      <c r="O229" s="90"/>
      <c r="P229" s="90"/>
      <c r="Q229" s="90"/>
      <c r="R229" s="90"/>
      <c r="S229" s="91"/>
      <c r="T229" s="91"/>
    </row>
    <row r="230" spans="2:20" ht="14.1" customHeight="1">
      <c r="B230" s="92"/>
      <c r="C230" s="92"/>
      <c r="D230" s="93"/>
      <c r="E230" s="270"/>
      <c r="F230" s="94"/>
      <c r="G230" s="94"/>
      <c r="I230" s="95"/>
      <c r="J230" s="96"/>
      <c r="K230" s="97"/>
      <c r="L230" s="97"/>
      <c r="M230" s="97"/>
      <c r="N230" s="98"/>
      <c r="O230" s="90"/>
      <c r="P230" s="90"/>
      <c r="Q230" s="90"/>
      <c r="R230" s="90"/>
      <c r="S230" s="91"/>
      <c r="T230" s="91"/>
    </row>
    <row r="231" spans="2:20" ht="14.1" customHeight="1">
      <c r="B231" s="92"/>
      <c r="C231" s="92"/>
      <c r="D231" s="93"/>
      <c r="E231" s="270"/>
      <c r="F231" s="94"/>
      <c r="G231" s="94"/>
      <c r="I231" s="95"/>
      <c r="J231" s="96"/>
      <c r="K231" s="97"/>
      <c r="L231" s="97"/>
      <c r="M231" s="97"/>
      <c r="N231" s="98"/>
      <c r="O231" s="90"/>
      <c r="P231" s="90"/>
      <c r="Q231" s="90"/>
      <c r="R231" s="90"/>
      <c r="S231" s="91"/>
      <c r="T231" s="91"/>
    </row>
    <row r="232" spans="2:20" ht="14.1" customHeight="1">
      <c r="B232" s="92"/>
      <c r="C232" s="92"/>
      <c r="D232" s="93"/>
      <c r="E232" s="270"/>
      <c r="F232" s="94"/>
      <c r="G232" s="94"/>
      <c r="I232" s="95"/>
      <c r="J232" s="96"/>
      <c r="K232" s="97"/>
      <c r="L232" s="97"/>
      <c r="M232" s="97"/>
      <c r="N232" s="98"/>
      <c r="O232" s="90"/>
      <c r="P232" s="90"/>
      <c r="Q232" s="90"/>
      <c r="R232" s="90"/>
      <c r="S232" s="91"/>
      <c r="T232" s="91"/>
    </row>
    <row r="233" spans="2:20" ht="14.1" customHeight="1">
      <c r="B233" s="92"/>
      <c r="C233" s="92"/>
      <c r="D233" s="93"/>
      <c r="E233" s="270"/>
      <c r="F233" s="94"/>
      <c r="G233" s="94"/>
      <c r="I233" s="95"/>
      <c r="J233" s="96"/>
      <c r="K233" s="97"/>
      <c r="L233" s="97"/>
      <c r="M233" s="97"/>
      <c r="N233" s="98"/>
      <c r="O233" s="90"/>
      <c r="P233" s="90"/>
      <c r="Q233" s="90"/>
      <c r="R233" s="90"/>
      <c r="S233" s="91"/>
      <c r="T233" s="91"/>
    </row>
    <row r="234" spans="2:20" ht="14.1" customHeight="1">
      <c r="B234" s="92"/>
      <c r="C234" s="92"/>
      <c r="D234" s="93"/>
      <c r="E234" s="270"/>
      <c r="F234" s="94"/>
      <c r="G234" s="94"/>
      <c r="I234" s="95"/>
      <c r="J234" s="96"/>
      <c r="K234" s="97"/>
      <c r="L234" s="97"/>
      <c r="M234" s="97"/>
      <c r="N234" s="98"/>
      <c r="O234" s="90"/>
      <c r="P234" s="90"/>
      <c r="Q234" s="90"/>
      <c r="R234" s="90"/>
      <c r="S234" s="91"/>
      <c r="T234" s="91"/>
    </row>
    <row r="235" spans="2:20" ht="14.1" customHeight="1">
      <c r="B235" s="92"/>
      <c r="C235" s="92"/>
      <c r="D235" s="93"/>
      <c r="E235" s="270"/>
      <c r="F235" s="94"/>
      <c r="G235" s="94"/>
      <c r="I235" s="95"/>
      <c r="J235" s="96"/>
      <c r="K235" s="97"/>
      <c r="L235" s="97"/>
      <c r="M235" s="97"/>
      <c r="N235" s="98"/>
      <c r="O235" s="90"/>
      <c r="P235" s="90"/>
      <c r="Q235" s="90"/>
      <c r="R235" s="90"/>
      <c r="S235" s="91"/>
      <c r="T235" s="91"/>
    </row>
    <row r="236" spans="2:20" ht="14.1" customHeight="1">
      <c r="B236" s="92"/>
      <c r="C236" s="92"/>
      <c r="D236" s="93"/>
      <c r="E236" s="270"/>
      <c r="F236" s="94"/>
      <c r="G236" s="94"/>
      <c r="I236" s="95"/>
      <c r="J236" s="96"/>
      <c r="K236" s="97"/>
      <c r="L236" s="97"/>
      <c r="M236" s="97"/>
      <c r="N236" s="98"/>
      <c r="O236" s="90"/>
      <c r="P236" s="90"/>
      <c r="Q236" s="90"/>
      <c r="R236" s="90"/>
      <c r="S236" s="91"/>
      <c r="T236" s="91"/>
    </row>
    <row r="237" spans="2:20" ht="14.1" customHeight="1">
      <c r="B237" s="92"/>
      <c r="C237" s="92"/>
      <c r="D237" s="93"/>
      <c r="E237" s="270"/>
      <c r="F237" s="94"/>
      <c r="G237" s="94"/>
      <c r="I237" s="95"/>
      <c r="J237" s="96"/>
      <c r="K237" s="97"/>
      <c r="L237" s="97"/>
      <c r="M237" s="97"/>
      <c r="N237" s="98"/>
      <c r="O237" s="90"/>
      <c r="P237" s="90"/>
      <c r="Q237" s="90"/>
      <c r="R237" s="90"/>
      <c r="S237" s="91"/>
      <c r="T237" s="91"/>
    </row>
    <row r="238" spans="2:20" ht="14.1" customHeight="1">
      <c r="B238" s="92"/>
      <c r="C238" s="92"/>
      <c r="D238" s="93"/>
      <c r="E238" s="270"/>
      <c r="F238" s="94"/>
      <c r="G238" s="94"/>
      <c r="I238" s="95"/>
      <c r="J238" s="96"/>
      <c r="K238" s="97"/>
      <c r="L238" s="97"/>
      <c r="M238" s="97"/>
      <c r="N238" s="98"/>
      <c r="O238" s="90"/>
      <c r="P238" s="90"/>
      <c r="Q238" s="90"/>
      <c r="R238" s="90"/>
      <c r="S238" s="91"/>
      <c r="T238" s="91"/>
    </row>
    <row r="239" spans="2:20" ht="14.1" customHeight="1">
      <c r="B239" s="92"/>
      <c r="C239" s="92"/>
      <c r="D239" s="93"/>
      <c r="E239" s="270"/>
      <c r="F239" s="94"/>
      <c r="G239" s="94"/>
      <c r="I239" s="95"/>
      <c r="J239" s="96"/>
      <c r="K239" s="97"/>
      <c r="L239" s="97"/>
      <c r="M239" s="97"/>
      <c r="N239" s="98"/>
      <c r="O239" s="90"/>
      <c r="P239" s="90"/>
      <c r="Q239" s="90"/>
      <c r="R239" s="90"/>
      <c r="S239" s="91"/>
      <c r="T239" s="91"/>
    </row>
    <row r="240" spans="2:20" ht="14.1" customHeight="1">
      <c r="B240" s="92"/>
      <c r="C240" s="92"/>
      <c r="D240" s="93"/>
      <c r="E240" s="270"/>
      <c r="F240" s="94"/>
      <c r="G240" s="94"/>
      <c r="I240" s="95"/>
      <c r="J240" s="96"/>
      <c r="K240" s="97"/>
      <c r="L240" s="97"/>
      <c r="M240" s="97"/>
      <c r="N240" s="98"/>
      <c r="O240" s="90"/>
      <c r="P240" s="90"/>
      <c r="Q240" s="90"/>
      <c r="R240" s="90"/>
      <c r="S240" s="91"/>
      <c r="T240" s="91"/>
    </row>
    <row r="241" spans="2:20" ht="14.1" customHeight="1">
      <c r="B241" s="92"/>
      <c r="C241" s="92"/>
      <c r="D241" s="93"/>
      <c r="E241" s="270"/>
      <c r="F241" s="94"/>
      <c r="G241" s="94"/>
      <c r="I241" s="95"/>
      <c r="J241" s="96"/>
      <c r="K241" s="97"/>
      <c r="L241" s="97"/>
      <c r="M241" s="97"/>
      <c r="N241" s="98"/>
      <c r="O241" s="90"/>
      <c r="P241" s="90"/>
      <c r="Q241" s="90"/>
      <c r="R241" s="90"/>
      <c r="S241" s="91"/>
      <c r="T241" s="91"/>
    </row>
    <row r="242" spans="2:20" ht="14.1" customHeight="1">
      <c r="B242" s="92"/>
      <c r="C242" s="92"/>
      <c r="D242" s="93"/>
      <c r="E242" s="270"/>
      <c r="F242" s="94"/>
      <c r="G242" s="94"/>
      <c r="I242" s="95"/>
      <c r="J242" s="96"/>
      <c r="K242" s="97"/>
      <c r="L242" s="97"/>
      <c r="M242" s="97"/>
      <c r="N242" s="98"/>
      <c r="O242" s="90"/>
      <c r="P242" s="90"/>
      <c r="Q242" s="90"/>
      <c r="R242" s="90"/>
      <c r="S242" s="91"/>
      <c r="T242" s="91"/>
    </row>
    <row r="243" spans="2:20" ht="14.1" customHeight="1">
      <c r="B243" s="92"/>
      <c r="C243" s="92"/>
      <c r="D243" s="93"/>
      <c r="E243" s="270"/>
      <c r="F243" s="94"/>
      <c r="G243" s="94"/>
      <c r="I243" s="95"/>
      <c r="J243" s="96"/>
      <c r="K243" s="97"/>
      <c r="L243" s="97"/>
      <c r="M243" s="97"/>
      <c r="N243" s="98"/>
      <c r="O243" s="90"/>
      <c r="P243" s="90"/>
      <c r="Q243" s="90"/>
      <c r="R243" s="90"/>
      <c r="S243" s="91"/>
      <c r="T243" s="91"/>
    </row>
    <row r="244" spans="2:20" ht="14.1" customHeight="1">
      <c r="B244" s="92"/>
      <c r="C244" s="92"/>
      <c r="D244" s="93"/>
      <c r="E244" s="270"/>
      <c r="F244" s="94"/>
      <c r="G244" s="94"/>
      <c r="I244" s="95"/>
      <c r="J244" s="96"/>
      <c r="K244" s="97"/>
      <c r="L244" s="97"/>
      <c r="M244" s="97"/>
      <c r="N244" s="98"/>
      <c r="O244" s="90"/>
      <c r="P244" s="90"/>
      <c r="Q244" s="90"/>
      <c r="R244" s="90"/>
      <c r="S244" s="91"/>
      <c r="T244" s="91"/>
    </row>
    <row r="245" spans="2:20" ht="14.1" customHeight="1">
      <c r="B245" s="92"/>
      <c r="C245" s="92"/>
      <c r="D245" s="93"/>
      <c r="E245" s="270"/>
      <c r="F245" s="94"/>
      <c r="G245" s="94"/>
      <c r="I245" s="95"/>
      <c r="J245" s="96"/>
      <c r="K245" s="97"/>
      <c r="L245" s="97"/>
      <c r="M245" s="97"/>
      <c r="N245" s="98"/>
      <c r="O245" s="90"/>
      <c r="P245" s="90"/>
      <c r="Q245" s="90"/>
      <c r="R245" s="90"/>
      <c r="S245" s="91"/>
      <c r="T245" s="91"/>
    </row>
    <row r="246" spans="2:20" ht="14.1" customHeight="1">
      <c r="B246" s="92"/>
      <c r="C246" s="92"/>
      <c r="D246" s="93"/>
      <c r="E246" s="270"/>
      <c r="F246" s="94"/>
      <c r="G246" s="94"/>
      <c r="I246" s="95"/>
      <c r="J246" s="96"/>
      <c r="K246" s="97"/>
      <c r="L246" s="97"/>
      <c r="M246" s="97"/>
      <c r="N246" s="98"/>
      <c r="O246" s="90"/>
      <c r="P246" s="90"/>
      <c r="Q246" s="90"/>
      <c r="R246" s="90"/>
      <c r="S246" s="91"/>
      <c r="T246" s="91"/>
    </row>
    <row r="247" spans="2:20" ht="14.1" customHeight="1">
      <c r="B247" s="92"/>
      <c r="C247" s="92"/>
      <c r="D247" s="93"/>
      <c r="E247" s="270"/>
      <c r="F247" s="94"/>
      <c r="G247" s="94"/>
      <c r="I247" s="95"/>
      <c r="J247" s="96"/>
      <c r="K247" s="97"/>
      <c r="L247" s="97"/>
      <c r="M247" s="97"/>
      <c r="N247" s="98"/>
      <c r="O247" s="90"/>
      <c r="P247" s="90"/>
      <c r="Q247" s="90"/>
      <c r="R247" s="90"/>
      <c r="S247" s="91"/>
      <c r="T247" s="91"/>
    </row>
    <row r="248" spans="2:20" ht="14.1" customHeight="1">
      <c r="B248" s="92"/>
      <c r="C248" s="92"/>
      <c r="D248" s="93"/>
      <c r="E248" s="270"/>
      <c r="F248" s="94"/>
      <c r="G248" s="94"/>
      <c r="I248" s="95"/>
      <c r="J248" s="96"/>
      <c r="K248" s="97"/>
      <c r="L248" s="97"/>
      <c r="M248" s="97"/>
      <c r="N248" s="98"/>
      <c r="O248" s="90"/>
      <c r="P248" s="90"/>
      <c r="Q248" s="90"/>
      <c r="R248" s="90"/>
      <c r="S248" s="91"/>
      <c r="T248" s="91"/>
    </row>
    <row r="249" spans="2:20" ht="14.1" customHeight="1">
      <c r="B249" s="92"/>
      <c r="C249" s="92"/>
      <c r="D249" s="93"/>
      <c r="E249" s="270"/>
      <c r="F249" s="94"/>
      <c r="G249" s="94"/>
      <c r="I249" s="95"/>
      <c r="J249" s="96"/>
      <c r="K249" s="97"/>
      <c r="L249" s="97"/>
      <c r="M249" s="97"/>
      <c r="N249" s="98"/>
      <c r="O249" s="90"/>
      <c r="P249" s="90"/>
      <c r="Q249" s="90"/>
      <c r="R249" s="90"/>
      <c r="S249" s="91"/>
      <c r="T249" s="91"/>
    </row>
    <row r="250" spans="2:20" ht="14.1" customHeight="1">
      <c r="B250" s="92"/>
      <c r="C250" s="92"/>
      <c r="D250" s="93"/>
      <c r="E250" s="270"/>
      <c r="F250" s="94"/>
      <c r="G250" s="94"/>
      <c r="I250" s="95"/>
      <c r="J250" s="96"/>
      <c r="K250" s="97"/>
      <c r="L250" s="97"/>
      <c r="M250" s="97"/>
      <c r="N250" s="98"/>
      <c r="O250" s="90"/>
      <c r="P250" s="90"/>
      <c r="Q250" s="90"/>
      <c r="R250" s="90"/>
      <c r="S250" s="91"/>
      <c r="T250" s="91"/>
    </row>
    <row r="251" spans="2:20" ht="14.1" customHeight="1">
      <c r="B251" s="92"/>
      <c r="C251" s="92"/>
      <c r="D251" s="93"/>
      <c r="E251" s="270"/>
      <c r="F251" s="94"/>
      <c r="G251" s="94"/>
      <c r="I251" s="95"/>
      <c r="J251" s="96"/>
      <c r="K251" s="97"/>
      <c r="L251" s="97"/>
      <c r="M251" s="97"/>
      <c r="N251" s="98"/>
      <c r="O251" s="90"/>
      <c r="P251" s="90"/>
      <c r="Q251" s="90"/>
      <c r="R251" s="90"/>
      <c r="S251" s="91"/>
      <c r="T251" s="91"/>
    </row>
    <row r="252" spans="2:20" ht="14.1" customHeight="1">
      <c r="B252" s="92"/>
      <c r="C252" s="92"/>
      <c r="D252" s="93"/>
      <c r="E252" s="270"/>
      <c r="F252" s="94"/>
      <c r="G252" s="94"/>
      <c r="I252" s="95"/>
      <c r="J252" s="96"/>
      <c r="K252" s="97"/>
      <c r="L252" s="97"/>
      <c r="M252" s="97"/>
      <c r="N252" s="98"/>
      <c r="O252" s="90"/>
      <c r="P252" s="90"/>
      <c r="Q252" s="90"/>
      <c r="R252" s="90"/>
      <c r="S252" s="91"/>
      <c r="T252" s="91"/>
    </row>
    <row r="253" spans="2:20" ht="14.1" customHeight="1">
      <c r="B253" s="92"/>
      <c r="C253" s="92"/>
      <c r="D253" s="93"/>
      <c r="E253" s="270"/>
      <c r="F253" s="94"/>
      <c r="G253" s="94"/>
      <c r="I253" s="95"/>
      <c r="J253" s="96"/>
      <c r="K253" s="97"/>
      <c r="L253" s="97"/>
      <c r="M253" s="97"/>
      <c r="N253" s="98"/>
      <c r="O253" s="90"/>
      <c r="P253" s="90"/>
      <c r="Q253" s="90"/>
      <c r="R253" s="90"/>
      <c r="S253" s="91"/>
      <c r="T253" s="91"/>
    </row>
    <row r="254" spans="2:20" ht="14.1" customHeight="1">
      <c r="B254" s="92"/>
      <c r="C254" s="92"/>
      <c r="D254" s="93"/>
      <c r="E254" s="270"/>
      <c r="F254" s="94"/>
      <c r="G254" s="94"/>
      <c r="I254" s="95"/>
      <c r="J254" s="96"/>
      <c r="K254" s="97"/>
      <c r="L254" s="97"/>
      <c r="M254" s="97"/>
      <c r="N254" s="98"/>
      <c r="O254" s="90"/>
      <c r="P254" s="90"/>
      <c r="Q254" s="90"/>
      <c r="R254" s="90"/>
      <c r="S254" s="91"/>
      <c r="T254" s="91"/>
    </row>
    <row r="255" spans="2:20" ht="14.1" customHeight="1">
      <c r="B255" s="92"/>
      <c r="C255" s="92"/>
      <c r="D255" s="93"/>
      <c r="E255" s="270"/>
      <c r="F255" s="94"/>
      <c r="G255" s="94"/>
      <c r="I255" s="95"/>
      <c r="J255" s="96"/>
      <c r="K255" s="97"/>
      <c r="L255" s="97"/>
      <c r="M255" s="97"/>
      <c r="N255" s="98"/>
      <c r="O255" s="90"/>
      <c r="P255" s="90"/>
      <c r="Q255" s="90"/>
      <c r="R255" s="90"/>
      <c r="S255" s="91"/>
      <c r="T255" s="91"/>
    </row>
    <row r="256" spans="2:20" ht="14.1" customHeight="1">
      <c r="B256" s="92"/>
      <c r="C256" s="92"/>
      <c r="D256" s="93"/>
      <c r="E256" s="270"/>
      <c r="F256" s="94"/>
      <c r="G256" s="94"/>
      <c r="I256" s="95"/>
      <c r="J256" s="96"/>
      <c r="K256" s="97"/>
      <c r="L256" s="97"/>
      <c r="M256" s="97"/>
      <c r="N256" s="98"/>
      <c r="O256" s="90"/>
      <c r="P256" s="90"/>
      <c r="Q256" s="90"/>
      <c r="R256" s="90"/>
      <c r="S256" s="91"/>
      <c r="T256" s="91"/>
    </row>
    <row r="257" spans="2:20" ht="14.1" customHeight="1">
      <c r="B257" s="92"/>
      <c r="C257" s="92"/>
      <c r="D257" s="93"/>
      <c r="E257" s="270"/>
      <c r="F257" s="94"/>
      <c r="G257" s="94"/>
      <c r="I257" s="95"/>
      <c r="J257" s="96"/>
      <c r="K257" s="97"/>
      <c r="L257" s="97"/>
      <c r="M257" s="97"/>
      <c r="N257" s="98"/>
      <c r="O257" s="90"/>
      <c r="P257" s="90"/>
      <c r="Q257" s="90"/>
      <c r="R257" s="90"/>
      <c r="S257" s="91"/>
      <c r="T257" s="91"/>
    </row>
    <row r="258" spans="2:20" ht="14.1" customHeight="1">
      <c r="B258" s="92"/>
      <c r="C258" s="92"/>
      <c r="D258" s="93"/>
      <c r="E258" s="270"/>
      <c r="F258" s="94"/>
      <c r="G258" s="94"/>
      <c r="I258" s="95"/>
      <c r="J258" s="96"/>
      <c r="K258" s="97"/>
      <c r="L258" s="97"/>
      <c r="M258" s="97"/>
      <c r="N258" s="98"/>
      <c r="O258" s="90"/>
      <c r="P258" s="90"/>
      <c r="Q258" s="90"/>
      <c r="R258" s="90"/>
      <c r="S258" s="91"/>
      <c r="T258" s="91"/>
    </row>
    <row r="259" spans="2:20" ht="14.1" customHeight="1">
      <c r="B259" s="92"/>
      <c r="C259" s="92"/>
      <c r="D259" s="93"/>
      <c r="E259" s="270"/>
      <c r="F259" s="94"/>
      <c r="G259" s="94"/>
      <c r="I259" s="95"/>
      <c r="J259" s="96"/>
      <c r="K259" s="97"/>
      <c r="L259" s="97"/>
      <c r="M259" s="97"/>
      <c r="N259" s="98"/>
      <c r="O259" s="90"/>
      <c r="P259" s="90"/>
      <c r="Q259" s="90"/>
      <c r="R259" s="90"/>
      <c r="S259" s="91"/>
      <c r="T259" s="91"/>
    </row>
    <row r="260" spans="2:20" ht="14.1" customHeight="1">
      <c r="B260" s="92"/>
      <c r="C260" s="92"/>
      <c r="D260" s="93"/>
      <c r="E260" s="270"/>
      <c r="F260" s="94"/>
      <c r="G260" s="94"/>
      <c r="I260" s="95"/>
      <c r="J260" s="96"/>
      <c r="K260" s="97"/>
      <c r="L260" s="97"/>
      <c r="M260" s="97"/>
      <c r="N260" s="98"/>
      <c r="O260" s="90"/>
      <c r="P260" s="90"/>
      <c r="Q260" s="90"/>
      <c r="R260" s="90"/>
      <c r="S260" s="91"/>
      <c r="T260" s="91"/>
    </row>
    <row r="261" spans="2:20" ht="14.1" customHeight="1">
      <c r="B261" s="92"/>
      <c r="C261" s="92"/>
      <c r="D261" s="93"/>
      <c r="E261" s="270"/>
      <c r="F261" s="94"/>
      <c r="G261" s="94"/>
      <c r="I261" s="95"/>
      <c r="J261" s="96"/>
      <c r="K261" s="97"/>
      <c r="L261" s="97"/>
      <c r="M261" s="97"/>
      <c r="N261" s="98"/>
      <c r="O261" s="90"/>
      <c r="P261" s="90"/>
      <c r="Q261" s="90"/>
      <c r="R261" s="90"/>
      <c r="S261" s="91"/>
      <c r="T261" s="91"/>
    </row>
    <row r="262" spans="2:20" ht="14.1" customHeight="1">
      <c r="B262" s="92"/>
      <c r="C262" s="92"/>
      <c r="D262" s="93"/>
      <c r="E262" s="270"/>
      <c r="F262" s="94"/>
      <c r="G262" s="94"/>
      <c r="I262" s="95"/>
      <c r="J262" s="96"/>
      <c r="K262" s="97"/>
      <c r="L262" s="97"/>
      <c r="M262" s="97"/>
      <c r="N262" s="98"/>
      <c r="O262" s="90"/>
      <c r="P262" s="90"/>
      <c r="Q262" s="90"/>
      <c r="R262" s="90"/>
      <c r="S262" s="91"/>
      <c r="T262" s="91"/>
    </row>
    <row r="263" spans="2:20" ht="14.1" customHeight="1">
      <c r="B263" s="92"/>
      <c r="C263" s="92"/>
      <c r="D263" s="93"/>
      <c r="E263" s="270"/>
      <c r="F263" s="94"/>
      <c r="G263" s="94"/>
      <c r="I263" s="95"/>
      <c r="J263" s="96"/>
      <c r="K263" s="97"/>
      <c r="L263" s="97"/>
      <c r="M263" s="97"/>
      <c r="N263" s="98"/>
      <c r="O263" s="90"/>
      <c r="P263" s="90"/>
      <c r="Q263" s="90"/>
      <c r="R263" s="90"/>
      <c r="S263" s="91"/>
      <c r="T263" s="91"/>
    </row>
    <row r="264" spans="2:20" ht="14.1" customHeight="1">
      <c r="B264" s="92"/>
      <c r="C264" s="92"/>
      <c r="D264" s="93"/>
      <c r="E264" s="270"/>
      <c r="F264" s="94"/>
      <c r="G264" s="94"/>
      <c r="I264" s="95"/>
      <c r="J264" s="96"/>
      <c r="K264" s="97"/>
      <c r="L264" s="97"/>
      <c r="M264" s="97"/>
      <c r="N264" s="98"/>
      <c r="O264" s="90"/>
      <c r="P264" s="90"/>
      <c r="Q264" s="90"/>
      <c r="R264" s="90"/>
      <c r="S264" s="91"/>
      <c r="T264" s="91"/>
    </row>
    <row r="265" spans="2:20" ht="14.1" customHeight="1">
      <c r="B265" s="92"/>
      <c r="C265" s="92"/>
      <c r="D265" s="93"/>
      <c r="E265" s="270"/>
      <c r="F265" s="94"/>
      <c r="G265" s="94"/>
      <c r="I265" s="95"/>
      <c r="J265" s="96"/>
      <c r="K265" s="97"/>
      <c r="L265" s="97"/>
      <c r="M265" s="97"/>
      <c r="N265" s="98"/>
      <c r="O265" s="90"/>
      <c r="P265" s="90"/>
      <c r="Q265" s="90"/>
      <c r="R265" s="90"/>
      <c r="S265" s="91"/>
      <c r="T265" s="91"/>
    </row>
    <row r="266" spans="2:20" ht="14.1" customHeight="1">
      <c r="B266" s="92"/>
      <c r="C266" s="92"/>
      <c r="D266" s="93"/>
      <c r="E266" s="270"/>
      <c r="F266" s="94"/>
      <c r="G266" s="94"/>
      <c r="I266" s="95"/>
      <c r="J266" s="96"/>
      <c r="K266" s="97"/>
      <c r="L266" s="97"/>
      <c r="M266" s="97"/>
      <c r="N266" s="98"/>
      <c r="O266" s="90"/>
      <c r="P266" s="90"/>
      <c r="Q266" s="90"/>
      <c r="R266" s="90"/>
      <c r="S266" s="91"/>
      <c r="T266" s="91"/>
    </row>
    <row r="267" spans="2:20" ht="14.1" customHeight="1">
      <c r="B267" s="92"/>
      <c r="C267" s="92"/>
      <c r="D267" s="93"/>
      <c r="E267" s="270"/>
      <c r="F267" s="94"/>
      <c r="G267" s="94"/>
      <c r="I267" s="95"/>
      <c r="J267" s="96"/>
      <c r="K267" s="97"/>
      <c r="L267" s="97"/>
      <c r="M267" s="97"/>
      <c r="N267" s="98"/>
      <c r="O267" s="90"/>
      <c r="P267" s="90"/>
      <c r="Q267" s="90"/>
      <c r="R267" s="90"/>
      <c r="S267" s="91"/>
      <c r="T267" s="91"/>
    </row>
    <row r="268" spans="2:20" ht="14.1" customHeight="1">
      <c r="B268" s="92"/>
      <c r="C268" s="92"/>
      <c r="D268" s="93"/>
      <c r="E268" s="270"/>
      <c r="F268" s="94"/>
      <c r="G268" s="94"/>
      <c r="I268" s="95"/>
      <c r="J268" s="96"/>
      <c r="K268" s="97"/>
      <c r="L268" s="97"/>
      <c r="M268" s="97"/>
      <c r="N268" s="98"/>
      <c r="O268" s="90"/>
      <c r="P268" s="90"/>
      <c r="Q268" s="90"/>
      <c r="R268" s="90"/>
      <c r="S268" s="91"/>
      <c r="T268" s="91"/>
    </row>
    <row r="269" spans="2:20" ht="14.1" customHeight="1">
      <c r="B269" s="92"/>
      <c r="C269" s="92"/>
      <c r="D269" s="93"/>
      <c r="E269" s="270"/>
      <c r="F269" s="94"/>
      <c r="G269" s="94"/>
      <c r="I269" s="95"/>
      <c r="J269" s="96"/>
      <c r="K269" s="97"/>
      <c r="L269" s="97"/>
      <c r="M269" s="97"/>
      <c r="N269" s="98"/>
      <c r="O269" s="90"/>
      <c r="P269" s="90"/>
      <c r="Q269" s="90"/>
      <c r="R269" s="90"/>
      <c r="S269" s="91"/>
      <c r="T269" s="91"/>
    </row>
    <row r="270" spans="2:20" ht="14.1" customHeight="1">
      <c r="B270" s="92"/>
      <c r="C270" s="92"/>
      <c r="D270" s="93"/>
      <c r="E270" s="270"/>
      <c r="F270" s="94"/>
      <c r="G270" s="94"/>
      <c r="I270" s="95"/>
      <c r="J270" s="96"/>
      <c r="K270" s="97"/>
      <c r="L270" s="97"/>
      <c r="M270" s="97"/>
      <c r="N270" s="98"/>
      <c r="O270" s="90"/>
      <c r="P270" s="90"/>
      <c r="Q270" s="90"/>
      <c r="R270" s="90"/>
      <c r="S270" s="91"/>
      <c r="T270" s="91"/>
    </row>
    <row r="271" spans="2:20" ht="14.1" customHeight="1">
      <c r="B271" s="92"/>
      <c r="C271" s="92"/>
      <c r="D271" s="93"/>
      <c r="E271" s="270"/>
      <c r="F271" s="94"/>
      <c r="G271" s="94"/>
      <c r="I271" s="95"/>
      <c r="J271" s="96"/>
      <c r="K271" s="97"/>
      <c r="L271" s="97"/>
      <c r="M271" s="97"/>
      <c r="N271" s="98"/>
      <c r="O271" s="90"/>
      <c r="P271" s="90"/>
      <c r="Q271" s="90"/>
      <c r="R271" s="90"/>
      <c r="S271" s="91"/>
      <c r="T271" s="91"/>
    </row>
    <row r="272" spans="2:20" ht="14.1" customHeight="1">
      <c r="B272" s="92"/>
      <c r="C272" s="92"/>
      <c r="D272" s="93"/>
      <c r="E272" s="270"/>
      <c r="F272" s="94"/>
      <c r="G272" s="94"/>
      <c r="I272" s="95"/>
      <c r="J272" s="96"/>
      <c r="K272" s="97"/>
      <c r="L272" s="97"/>
      <c r="M272" s="97"/>
      <c r="N272" s="98"/>
      <c r="O272" s="90"/>
      <c r="P272" s="90"/>
      <c r="Q272" s="90"/>
      <c r="R272" s="90"/>
      <c r="S272" s="91"/>
      <c r="T272" s="91"/>
    </row>
    <row r="273" spans="2:20" ht="14.1" customHeight="1">
      <c r="B273" s="92"/>
      <c r="C273" s="92"/>
      <c r="D273" s="93"/>
      <c r="E273" s="270"/>
      <c r="F273" s="94"/>
      <c r="G273" s="94"/>
      <c r="I273" s="95"/>
      <c r="J273" s="96"/>
      <c r="K273" s="97"/>
      <c r="L273" s="97"/>
      <c r="M273" s="97"/>
      <c r="N273" s="98"/>
      <c r="O273" s="90"/>
      <c r="P273" s="90"/>
      <c r="Q273" s="90"/>
      <c r="R273" s="90"/>
      <c r="S273" s="91"/>
      <c r="T273" s="91"/>
    </row>
    <row r="274" spans="2:20" ht="14.1" customHeight="1">
      <c r="B274" s="92"/>
      <c r="C274" s="92"/>
      <c r="D274" s="93"/>
      <c r="E274" s="270"/>
      <c r="F274" s="94"/>
      <c r="G274" s="94"/>
      <c r="I274" s="95"/>
      <c r="J274" s="96"/>
      <c r="K274" s="97"/>
      <c r="L274" s="97"/>
      <c r="M274" s="97"/>
      <c r="N274" s="98"/>
      <c r="O274" s="90"/>
      <c r="P274" s="90"/>
      <c r="Q274" s="90"/>
      <c r="R274" s="90"/>
      <c r="S274" s="91"/>
      <c r="T274" s="91"/>
    </row>
    <row r="275" spans="2:20" ht="14.1" customHeight="1">
      <c r="B275" s="92"/>
      <c r="C275" s="92"/>
      <c r="D275" s="93"/>
      <c r="E275" s="270"/>
      <c r="F275" s="94"/>
      <c r="G275" s="94"/>
      <c r="I275" s="95"/>
      <c r="J275" s="96"/>
      <c r="K275" s="97"/>
      <c r="L275" s="97"/>
      <c r="M275" s="97"/>
      <c r="N275" s="98"/>
      <c r="O275" s="90"/>
      <c r="P275" s="90"/>
      <c r="Q275" s="90"/>
      <c r="R275" s="90"/>
      <c r="S275" s="91"/>
      <c r="T275" s="91"/>
    </row>
    <row r="276" spans="2:20" ht="14.1" customHeight="1">
      <c r="B276" s="92"/>
      <c r="C276" s="92"/>
      <c r="D276" s="93"/>
      <c r="E276" s="270"/>
      <c r="F276" s="94"/>
      <c r="G276" s="94"/>
      <c r="I276" s="95"/>
      <c r="J276" s="96"/>
      <c r="K276" s="97"/>
      <c r="L276" s="97"/>
      <c r="M276" s="97"/>
      <c r="N276" s="98"/>
      <c r="O276" s="90"/>
      <c r="P276" s="90"/>
      <c r="Q276" s="90"/>
      <c r="R276" s="90"/>
      <c r="S276" s="91"/>
      <c r="T276" s="91"/>
    </row>
    <row r="277" spans="2:20" ht="14.1" customHeight="1">
      <c r="B277" s="92"/>
      <c r="C277" s="92"/>
      <c r="D277" s="93"/>
      <c r="E277" s="270"/>
      <c r="F277" s="94"/>
      <c r="G277" s="94"/>
      <c r="I277" s="95"/>
      <c r="J277" s="96"/>
      <c r="K277" s="97"/>
      <c r="L277" s="97"/>
      <c r="M277" s="97"/>
      <c r="N277" s="98"/>
      <c r="O277" s="90"/>
      <c r="P277" s="90"/>
      <c r="Q277" s="90"/>
      <c r="R277" s="90"/>
      <c r="S277" s="91"/>
      <c r="T277" s="91"/>
    </row>
    <row r="278" spans="2:20" ht="14.1" customHeight="1">
      <c r="B278" s="92"/>
      <c r="C278" s="92"/>
      <c r="D278" s="93"/>
      <c r="E278" s="270"/>
      <c r="F278" s="94"/>
      <c r="G278" s="94"/>
      <c r="I278" s="95"/>
      <c r="J278" s="96"/>
      <c r="K278" s="97"/>
      <c r="L278" s="97"/>
      <c r="M278" s="97"/>
      <c r="N278" s="98"/>
      <c r="O278" s="90"/>
      <c r="P278" s="90"/>
      <c r="Q278" s="90"/>
      <c r="R278" s="90"/>
      <c r="S278" s="91"/>
      <c r="T278" s="91"/>
    </row>
    <row r="279" spans="2:20" ht="14.1" customHeight="1">
      <c r="B279" s="92"/>
      <c r="C279" s="92"/>
      <c r="D279" s="93"/>
      <c r="E279" s="270"/>
      <c r="F279" s="94"/>
      <c r="G279" s="94"/>
      <c r="I279" s="95"/>
      <c r="J279" s="96"/>
      <c r="K279" s="97"/>
      <c r="L279" s="97"/>
      <c r="M279" s="97"/>
      <c r="N279" s="98"/>
      <c r="O279" s="90"/>
      <c r="P279" s="90"/>
      <c r="Q279" s="90"/>
      <c r="R279" s="90"/>
      <c r="S279" s="91"/>
      <c r="T279" s="91"/>
    </row>
    <row r="280" spans="2:20" ht="14.1" customHeight="1">
      <c r="B280" s="92"/>
      <c r="C280" s="92"/>
      <c r="D280" s="93"/>
      <c r="E280" s="270"/>
      <c r="F280" s="94"/>
      <c r="G280" s="94"/>
      <c r="I280" s="95"/>
      <c r="J280" s="96"/>
      <c r="K280" s="97"/>
      <c r="L280" s="97"/>
      <c r="M280" s="97"/>
      <c r="N280" s="98"/>
      <c r="O280" s="90"/>
      <c r="P280" s="90"/>
      <c r="Q280" s="90"/>
      <c r="R280" s="90"/>
      <c r="S280" s="91"/>
      <c r="T280" s="91"/>
    </row>
    <row r="281" spans="2:20" ht="14.1" customHeight="1">
      <c r="B281" s="92"/>
      <c r="C281" s="92"/>
      <c r="D281" s="93"/>
      <c r="E281" s="270"/>
      <c r="F281" s="94"/>
      <c r="G281" s="94"/>
      <c r="I281" s="95"/>
      <c r="J281" s="96"/>
      <c r="K281" s="97"/>
      <c r="L281" s="97"/>
      <c r="M281" s="97"/>
      <c r="N281" s="98"/>
      <c r="O281" s="90"/>
      <c r="P281" s="90"/>
      <c r="Q281" s="90"/>
      <c r="R281" s="90"/>
      <c r="S281" s="91"/>
      <c r="T281" s="91"/>
    </row>
    <row r="282" spans="2:20" ht="14.1" customHeight="1">
      <c r="B282" s="92"/>
      <c r="C282" s="92"/>
      <c r="D282" s="93"/>
      <c r="E282" s="270"/>
      <c r="F282" s="94"/>
      <c r="G282" s="94"/>
      <c r="I282" s="95"/>
      <c r="J282" s="96"/>
      <c r="K282" s="97"/>
      <c r="L282" s="97"/>
      <c r="M282" s="97"/>
      <c r="N282" s="98"/>
      <c r="O282" s="90"/>
      <c r="P282" s="90"/>
      <c r="Q282" s="90"/>
      <c r="R282" s="90"/>
      <c r="S282" s="91"/>
      <c r="T282" s="91"/>
    </row>
    <row r="283" spans="2:20" ht="14.1" customHeight="1">
      <c r="B283" s="92"/>
      <c r="C283" s="92"/>
      <c r="D283" s="93"/>
      <c r="E283" s="270"/>
      <c r="F283" s="94"/>
      <c r="G283" s="94"/>
      <c r="I283" s="95"/>
      <c r="J283" s="96"/>
      <c r="K283" s="97"/>
      <c r="L283" s="97"/>
      <c r="M283" s="97"/>
      <c r="N283" s="98"/>
      <c r="O283" s="90"/>
      <c r="P283" s="90"/>
      <c r="Q283" s="90"/>
      <c r="R283" s="90"/>
      <c r="S283" s="91"/>
      <c r="T283" s="91"/>
    </row>
    <row r="284" spans="2:20" ht="14.1" customHeight="1">
      <c r="B284" s="92"/>
      <c r="C284" s="92"/>
      <c r="D284" s="93"/>
      <c r="E284" s="270"/>
      <c r="F284" s="94"/>
      <c r="G284" s="94"/>
      <c r="I284" s="95"/>
      <c r="J284" s="96"/>
      <c r="K284" s="97"/>
      <c r="L284" s="97"/>
      <c r="M284" s="97"/>
      <c r="N284" s="98"/>
      <c r="O284" s="90"/>
      <c r="P284" s="90"/>
      <c r="Q284" s="90"/>
      <c r="R284" s="90"/>
      <c r="S284" s="91"/>
      <c r="T284" s="91"/>
    </row>
    <row r="285" spans="2:20" ht="14.1" customHeight="1">
      <c r="B285" s="92"/>
      <c r="C285" s="92"/>
      <c r="D285" s="93"/>
      <c r="E285" s="270"/>
      <c r="F285" s="94"/>
      <c r="G285" s="94"/>
      <c r="I285" s="95"/>
      <c r="J285" s="96"/>
      <c r="K285" s="97"/>
      <c r="L285" s="97"/>
      <c r="M285" s="97"/>
      <c r="N285" s="98"/>
      <c r="O285" s="90"/>
      <c r="P285" s="90"/>
      <c r="Q285" s="90"/>
      <c r="R285" s="90"/>
      <c r="S285" s="91"/>
      <c r="T285" s="91"/>
    </row>
    <row r="286" spans="2:20" ht="14.1" customHeight="1">
      <c r="B286" s="92"/>
      <c r="C286" s="92"/>
      <c r="D286" s="93"/>
      <c r="E286" s="270"/>
      <c r="F286" s="94"/>
      <c r="G286" s="94"/>
      <c r="I286" s="95"/>
      <c r="J286" s="96"/>
      <c r="K286" s="97"/>
      <c r="L286" s="97"/>
      <c r="M286" s="97"/>
      <c r="N286" s="98"/>
      <c r="O286" s="90"/>
      <c r="P286" s="90"/>
      <c r="Q286" s="90"/>
      <c r="R286" s="90"/>
      <c r="S286" s="91"/>
      <c r="T286" s="91"/>
    </row>
    <row r="287" spans="2:20" ht="14.1" customHeight="1">
      <c r="B287" s="92"/>
      <c r="C287" s="92"/>
      <c r="D287" s="93"/>
      <c r="E287" s="270"/>
      <c r="F287" s="94"/>
      <c r="G287" s="94"/>
      <c r="I287" s="95"/>
      <c r="J287" s="96"/>
      <c r="K287" s="97"/>
      <c r="L287" s="97"/>
      <c r="M287" s="97"/>
      <c r="N287" s="98"/>
      <c r="O287" s="90"/>
      <c r="P287" s="90"/>
      <c r="Q287" s="90"/>
      <c r="R287" s="90"/>
      <c r="S287" s="91"/>
      <c r="T287" s="91"/>
    </row>
    <row r="288" spans="2:20" ht="14.1" customHeight="1">
      <c r="B288" s="92"/>
      <c r="C288" s="92"/>
      <c r="D288" s="93"/>
      <c r="E288" s="270"/>
      <c r="F288" s="94"/>
      <c r="G288" s="94"/>
      <c r="I288" s="95"/>
      <c r="J288" s="96"/>
      <c r="K288" s="97"/>
      <c r="L288" s="97"/>
      <c r="M288" s="97"/>
      <c r="N288" s="98"/>
      <c r="O288" s="90"/>
      <c r="P288" s="90"/>
      <c r="Q288" s="90"/>
      <c r="R288" s="90"/>
      <c r="S288" s="91"/>
      <c r="T288" s="91"/>
    </row>
    <row r="289" spans="2:20" ht="14.1" customHeight="1">
      <c r="B289" s="92"/>
      <c r="C289" s="92"/>
      <c r="D289" s="93"/>
      <c r="E289" s="270"/>
      <c r="F289" s="94"/>
      <c r="G289" s="94"/>
      <c r="I289" s="95"/>
      <c r="J289" s="96"/>
      <c r="K289" s="97"/>
      <c r="L289" s="97"/>
      <c r="M289" s="97"/>
      <c r="N289" s="98"/>
      <c r="O289" s="90"/>
      <c r="P289" s="90"/>
      <c r="Q289" s="90"/>
      <c r="R289" s="90"/>
      <c r="S289" s="91"/>
      <c r="T289" s="91"/>
    </row>
    <row r="290" spans="2:20" ht="14.1" customHeight="1">
      <c r="B290" s="92"/>
      <c r="C290" s="92"/>
      <c r="D290" s="93"/>
      <c r="E290" s="270"/>
      <c r="F290" s="94"/>
      <c r="G290" s="94"/>
      <c r="I290" s="95"/>
      <c r="J290" s="96"/>
      <c r="K290" s="97"/>
      <c r="L290" s="97"/>
      <c r="M290" s="97"/>
      <c r="N290" s="98"/>
      <c r="O290" s="90"/>
      <c r="P290" s="90"/>
      <c r="Q290" s="90"/>
      <c r="R290" s="90"/>
      <c r="S290" s="91"/>
      <c r="T290" s="91"/>
    </row>
    <row r="291" spans="2:20" ht="14.1" customHeight="1">
      <c r="B291" s="92"/>
      <c r="C291" s="92"/>
      <c r="D291" s="93"/>
      <c r="E291" s="270"/>
      <c r="F291" s="94"/>
      <c r="G291" s="94"/>
      <c r="I291" s="95"/>
      <c r="J291" s="96"/>
      <c r="K291" s="97"/>
      <c r="L291" s="97"/>
      <c r="M291" s="97"/>
      <c r="N291" s="98"/>
      <c r="O291" s="90"/>
      <c r="P291" s="90"/>
      <c r="Q291" s="90"/>
      <c r="R291" s="90"/>
      <c r="S291" s="91"/>
      <c r="T291" s="91"/>
    </row>
    <row r="292" spans="2:20" ht="14.1" customHeight="1">
      <c r="B292" s="92"/>
      <c r="C292" s="92"/>
      <c r="D292" s="93"/>
      <c r="E292" s="270"/>
      <c r="F292" s="94"/>
      <c r="G292" s="94"/>
      <c r="I292" s="95"/>
      <c r="J292" s="96"/>
      <c r="K292" s="97"/>
      <c r="L292" s="97"/>
      <c r="M292" s="97"/>
      <c r="N292" s="98"/>
      <c r="O292" s="90"/>
      <c r="P292" s="90"/>
      <c r="Q292" s="90"/>
      <c r="R292" s="90"/>
      <c r="S292" s="91"/>
      <c r="T292" s="91"/>
    </row>
    <row r="293" spans="2:20" ht="14.1" customHeight="1">
      <c r="B293" s="92"/>
      <c r="C293" s="92"/>
      <c r="D293" s="93"/>
      <c r="E293" s="270"/>
      <c r="F293" s="94"/>
      <c r="G293" s="94"/>
      <c r="I293" s="95"/>
      <c r="J293" s="96"/>
      <c r="K293" s="97"/>
      <c r="L293" s="97"/>
      <c r="M293" s="97"/>
      <c r="N293" s="98"/>
      <c r="O293" s="90"/>
      <c r="P293" s="90"/>
      <c r="Q293" s="90"/>
      <c r="R293" s="90"/>
      <c r="S293" s="91"/>
      <c r="T293" s="91"/>
    </row>
    <row r="294" spans="2:20" ht="14.1" customHeight="1">
      <c r="B294" s="92"/>
      <c r="C294" s="92"/>
      <c r="D294" s="93"/>
      <c r="E294" s="270"/>
      <c r="F294" s="94"/>
      <c r="G294" s="94"/>
      <c r="I294" s="95"/>
      <c r="J294" s="96"/>
      <c r="K294" s="97"/>
      <c r="L294" s="97"/>
      <c r="M294" s="97"/>
      <c r="N294" s="98"/>
      <c r="O294" s="90"/>
      <c r="P294" s="90"/>
      <c r="Q294" s="90"/>
      <c r="R294" s="90"/>
      <c r="S294" s="91"/>
      <c r="T294" s="91"/>
    </row>
    <row r="295" spans="2:20" ht="14.1" customHeight="1">
      <c r="B295" s="92"/>
      <c r="C295" s="92"/>
      <c r="D295" s="93"/>
      <c r="E295" s="270"/>
      <c r="F295" s="94"/>
      <c r="G295" s="94"/>
      <c r="I295" s="95"/>
      <c r="J295" s="96"/>
      <c r="K295" s="97"/>
      <c r="L295" s="97"/>
      <c r="M295" s="97"/>
      <c r="N295" s="98"/>
      <c r="O295" s="90"/>
      <c r="P295" s="90"/>
      <c r="Q295" s="90"/>
      <c r="R295" s="90"/>
      <c r="S295" s="91"/>
      <c r="T295" s="91"/>
    </row>
    <row r="296" spans="2:20" ht="14.1" customHeight="1">
      <c r="B296" s="92"/>
      <c r="C296" s="92"/>
      <c r="D296" s="93"/>
      <c r="E296" s="270"/>
      <c r="F296" s="94"/>
      <c r="G296" s="94"/>
      <c r="I296" s="95"/>
      <c r="J296" s="96"/>
      <c r="K296" s="97"/>
      <c r="L296" s="97"/>
      <c r="M296" s="97"/>
      <c r="N296" s="98"/>
      <c r="O296" s="90"/>
      <c r="P296" s="90"/>
      <c r="Q296" s="90"/>
      <c r="R296" s="90"/>
      <c r="S296" s="91"/>
      <c r="T296" s="91"/>
    </row>
    <row r="297" spans="2:20" ht="14.1" customHeight="1">
      <c r="B297" s="92"/>
      <c r="C297" s="92"/>
      <c r="D297" s="93"/>
      <c r="E297" s="270"/>
      <c r="F297" s="94"/>
      <c r="G297" s="94"/>
      <c r="I297" s="95"/>
      <c r="J297" s="96"/>
      <c r="K297" s="97"/>
      <c r="L297" s="97"/>
      <c r="M297" s="97"/>
      <c r="N297" s="98"/>
      <c r="O297" s="90"/>
      <c r="P297" s="90"/>
      <c r="Q297" s="90"/>
      <c r="R297" s="90"/>
      <c r="S297" s="91"/>
      <c r="T297" s="91"/>
    </row>
    <row r="298" spans="2:20" ht="14.1" customHeight="1">
      <c r="B298" s="92"/>
      <c r="C298" s="92"/>
      <c r="D298" s="93"/>
      <c r="E298" s="270"/>
      <c r="F298" s="94"/>
      <c r="G298" s="94"/>
      <c r="I298" s="95"/>
      <c r="J298" s="96"/>
      <c r="K298" s="97"/>
      <c r="L298" s="97"/>
      <c r="M298" s="97"/>
      <c r="N298" s="98"/>
      <c r="O298" s="90"/>
      <c r="P298" s="90"/>
      <c r="Q298" s="90"/>
      <c r="R298" s="90"/>
      <c r="S298" s="91"/>
      <c r="T298" s="91"/>
    </row>
    <row r="299" spans="2:20" ht="14.1" customHeight="1">
      <c r="B299" s="92"/>
      <c r="C299" s="92"/>
      <c r="D299" s="93"/>
      <c r="E299" s="270"/>
      <c r="F299" s="94"/>
      <c r="G299" s="94"/>
      <c r="I299" s="95"/>
      <c r="J299" s="96"/>
      <c r="K299" s="97"/>
      <c r="L299" s="97"/>
      <c r="M299" s="97"/>
      <c r="N299" s="98"/>
      <c r="O299" s="90"/>
      <c r="P299" s="90"/>
      <c r="Q299" s="90"/>
      <c r="R299" s="90"/>
      <c r="S299" s="91"/>
      <c r="T299" s="91"/>
    </row>
    <row r="300" spans="2:20" ht="14.1" customHeight="1">
      <c r="B300" s="92"/>
      <c r="C300" s="92"/>
      <c r="D300" s="93"/>
      <c r="E300" s="270"/>
      <c r="F300" s="94"/>
      <c r="G300" s="94"/>
      <c r="I300" s="95"/>
      <c r="J300" s="96"/>
      <c r="K300" s="97"/>
      <c r="L300" s="97"/>
      <c r="M300" s="97"/>
      <c r="N300" s="98"/>
      <c r="O300" s="90"/>
      <c r="P300" s="90"/>
      <c r="Q300" s="90"/>
      <c r="R300" s="90"/>
      <c r="S300" s="91"/>
      <c r="T300" s="91"/>
    </row>
    <row r="301" spans="2:20" ht="14.1" customHeight="1">
      <c r="B301" s="92"/>
      <c r="C301" s="92"/>
      <c r="D301" s="93"/>
      <c r="E301" s="270"/>
      <c r="F301" s="94"/>
      <c r="G301" s="94"/>
      <c r="I301" s="95"/>
      <c r="J301" s="96"/>
      <c r="K301" s="97"/>
      <c r="L301" s="97"/>
      <c r="M301" s="97"/>
      <c r="N301" s="98"/>
      <c r="O301" s="90"/>
      <c r="P301" s="90"/>
      <c r="Q301" s="90"/>
      <c r="R301" s="90"/>
      <c r="S301" s="91"/>
      <c r="T301" s="91"/>
    </row>
    <row r="302" spans="2:20" ht="14.1" customHeight="1">
      <c r="B302" s="92"/>
      <c r="C302" s="92"/>
      <c r="D302" s="93"/>
      <c r="E302" s="270"/>
      <c r="F302" s="94"/>
      <c r="G302" s="94"/>
      <c r="I302" s="95"/>
      <c r="J302" s="96"/>
      <c r="K302" s="97"/>
      <c r="L302" s="97"/>
      <c r="M302" s="97"/>
      <c r="N302" s="98"/>
      <c r="O302" s="90"/>
      <c r="P302" s="90"/>
      <c r="Q302" s="90"/>
      <c r="R302" s="90"/>
      <c r="S302" s="91"/>
      <c r="T302" s="91"/>
    </row>
    <row r="303" spans="2:20" ht="14.1" customHeight="1">
      <c r="B303" s="92"/>
      <c r="C303" s="92"/>
      <c r="D303" s="93"/>
      <c r="E303" s="270"/>
      <c r="F303" s="94"/>
      <c r="G303" s="94"/>
      <c r="I303" s="95"/>
      <c r="J303" s="96"/>
      <c r="K303" s="97"/>
      <c r="L303" s="97"/>
      <c r="M303" s="97"/>
      <c r="N303" s="98"/>
      <c r="O303" s="90"/>
      <c r="P303" s="90"/>
      <c r="Q303" s="90"/>
      <c r="R303" s="90"/>
      <c r="S303" s="91"/>
      <c r="T303" s="91"/>
    </row>
    <row r="304" spans="2:20" ht="14.1" customHeight="1">
      <c r="B304" s="92"/>
      <c r="C304" s="92"/>
      <c r="D304" s="93"/>
      <c r="E304" s="270"/>
      <c r="F304" s="94"/>
      <c r="G304" s="94"/>
      <c r="I304" s="95"/>
      <c r="J304" s="96"/>
      <c r="K304" s="97"/>
      <c r="L304" s="97"/>
      <c r="M304" s="97"/>
      <c r="N304" s="98"/>
      <c r="O304" s="90"/>
      <c r="P304" s="90"/>
      <c r="Q304" s="90"/>
      <c r="R304" s="90"/>
      <c r="S304" s="91"/>
      <c r="T304" s="91"/>
    </row>
    <row r="305" spans="2:20" ht="14.1" customHeight="1">
      <c r="B305" s="92"/>
      <c r="C305" s="92"/>
      <c r="D305" s="93"/>
      <c r="E305" s="270"/>
      <c r="F305" s="94"/>
      <c r="G305" s="94"/>
      <c r="I305" s="95"/>
      <c r="J305" s="96"/>
      <c r="K305" s="97"/>
      <c r="L305" s="97"/>
      <c r="M305" s="97"/>
      <c r="N305" s="98"/>
      <c r="O305" s="90"/>
      <c r="P305" s="90"/>
      <c r="Q305" s="90"/>
      <c r="R305" s="90"/>
      <c r="S305" s="91"/>
      <c r="T305" s="91"/>
    </row>
    <row r="306" spans="2:20" ht="14.1" customHeight="1">
      <c r="B306" s="92"/>
      <c r="C306" s="92"/>
      <c r="D306" s="93"/>
      <c r="E306" s="270"/>
      <c r="F306" s="94"/>
      <c r="G306" s="94"/>
      <c r="I306" s="95"/>
      <c r="J306" s="96"/>
      <c r="K306" s="97"/>
      <c r="L306" s="97"/>
      <c r="M306" s="97"/>
      <c r="N306" s="98"/>
      <c r="O306" s="90"/>
      <c r="P306" s="90"/>
      <c r="Q306" s="90"/>
      <c r="R306" s="90"/>
      <c r="S306" s="91"/>
      <c r="T306" s="91"/>
    </row>
    <row r="307" spans="2:20" ht="14.1" customHeight="1">
      <c r="B307" s="92"/>
      <c r="C307" s="92"/>
      <c r="D307" s="93"/>
      <c r="E307" s="270"/>
      <c r="F307" s="94"/>
      <c r="G307" s="94"/>
      <c r="I307" s="95"/>
      <c r="J307" s="96"/>
      <c r="K307" s="97"/>
      <c r="L307" s="97"/>
      <c r="M307" s="97"/>
      <c r="N307" s="98"/>
      <c r="O307" s="90"/>
      <c r="P307" s="90"/>
      <c r="Q307" s="90"/>
      <c r="R307" s="90"/>
      <c r="S307" s="91"/>
      <c r="T307" s="91"/>
    </row>
    <row r="308" spans="2:20" ht="14.1" customHeight="1">
      <c r="B308" s="92"/>
      <c r="C308" s="92"/>
      <c r="D308" s="93"/>
      <c r="E308" s="270"/>
      <c r="F308" s="94"/>
      <c r="G308" s="94"/>
      <c r="I308" s="95"/>
      <c r="J308" s="96"/>
      <c r="K308" s="97"/>
      <c r="L308" s="97"/>
      <c r="M308" s="97"/>
      <c r="N308" s="98"/>
      <c r="O308" s="90"/>
      <c r="P308" s="90"/>
      <c r="Q308" s="90"/>
      <c r="R308" s="90"/>
      <c r="S308" s="91"/>
      <c r="T308" s="91"/>
    </row>
    <row r="309" spans="2:20" ht="14.1" customHeight="1">
      <c r="B309" s="92"/>
      <c r="C309" s="92"/>
      <c r="D309" s="93"/>
      <c r="E309" s="270"/>
      <c r="F309" s="94"/>
      <c r="G309" s="94"/>
      <c r="I309" s="95"/>
      <c r="J309" s="96"/>
      <c r="K309" s="97"/>
      <c r="L309" s="97"/>
      <c r="M309" s="97"/>
      <c r="N309" s="98"/>
      <c r="O309" s="90"/>
      <c r="P309" s="90"/>
      <c r="Q309" s="90"/>
      <c r="R309" s="90"/>
      <c r="S309" s="91"/>
      <c r="T309" s="91"/>
    </row>
    <row r="310" spans="2:20" ht="14.1" customHeight="1">
      <c r="B310" s="92"/>
      <c r="C310" s="92"/>
      <c r="D310" s="93"/>
      <c r="E310" s="270"/>
      <c r="F310" s="94"/>
      <c r="G310" s="94"/>
      <c r="I310" s="95"/>
      <c r="J310" s="96"/>
      <c r="K310" s="97"/>
      <c r="L310" s="97"/>
      <c r="M310" s="97"/>
      <c r="N310" s="98"/>
      <c r="O310" s="90"/>
      <c r="P310" s="90"/>
      <c r="Q310" s="90"/>
      <c r="R310" s="90"/>
      <c r="S310" s="91"/>
      <c r="T310" s="91"/>
    </row>
    <row r="311" spans="2:20" ht="14.1" customHeight="1">
      <c r="B311" s="92"/>
      <c r="C311" s="92"/>
      <c r="D311" s="93"/>
      <c r="E311" s="270"/>
      <c r="F311" s="94"/>
      <c r="G311" s="94"/>
      <c r="I311" s="95"/>
      <c r="J311" s="96"/>
      <c r="K311" s="97"/>
      <c r="L311" s="97"/>
      <c r="M311" s="97"/>
      <c r="N311" s="98"/>
      <c r="O311" s="90"/>
      <c r="P311" s="90"/>
      <c r="Q311" s="90"/>
      <c r="R311" s="90"/>
      <c r="S311" s="91"/>
      <c r="T311" s="91"/>
    </row>
    <row r="312" spans="2:20" ht="14.1" customHeight="1">
      <c r="B312" s="92"/>
      <c r="C312" s="92"/>
      <c r="D312" s="93"/>
      <c r="E312" s="270"/>
      <c r="F312" s="94"/>
      <c r="G312" s="94"/>
      <c r="I312" s="95"/>
      <c r="J312" s="96"/>
      <c r="K312" s="97"/>
      <c r="L312" s="97"/>
      <c r="M312" s="97"/>
      <c r="N312" s="98"/>
      <c r="O312" s="90"/>
      <c r="P312" s="90"/>
      <c r="Q312" s="90"/>
      <c r="R312" s="90"/>
      <c r="S312" s="91"/>
      <c r="T312" s="91"/>
    </row>
    <row r="313" spans="2:20" ht="14.1" customHeight="1">
      <c r="B313" s="92"/>
      <c r="C313" s="92"/>
      <c r="D313" s="93"/>
      <c r="E313" s="270"/>
      <c r="F313" s="94"/>
      <c r="G313" s="94"/>
      <c r="I313" s="95"/>
      <c r="J313" s="96"/>
      <c r="K313" s="97"/>
      <c r="L313" s="97"/>
      <c r="M313" s="97"/>
      <c r="N313" s="98"/>
      <c r="O313" s="90"/>
      <c r="P313" s="90"/>
      <c r="Q313" s="90"/>
      <c r="R313" s="90"/>
      <c r="S313" s="91"/>
      <c r="T313" s="91"/>
    </row>
    <row r="314" spans="2:20" ht="14.1" customHeight="1">
      <c r="B314" s="92"/>
      <c r="C314" s="92"/>
      <c r="D314" s="93"/>
      <c r="E314" s="270"/>
      <c r="F314" s="94"/>
      <c r="G314" s="94"/>
      <c r="I314" s="95"/>
      <c r="J314" s="96"/>
      <c r="K314" s="97"/>
      <c r="L314" s="97"/>
      <c r="M314" s="97"/>
      <c r="N314" s="98"/>
      <c r="O314" s="90"/>
      <c r="P314" s="90"/>
      <c r="Q314" s="90"/>
      <c r="R314" s="90"/>
      <c r="S314" s="91"/>
      <c r="T314" s="91"/>
    </row>
    <row r="315" spans="2:20" ht="14.1" customHeight="1">
      <c r="B315" s="92"/>
      <c r="C315" s="92"/>
      <c r="D315" s="93"/>
      <c r="E315" s="270"/>
      <c r="F315" s="94"/>
      <c r="G315" s="94"/>
      <c r="I315" s="95"/>
      <c r="J315" s="96"/>
      <c r="K315" s="97"/>
      <c r="L315" s="97"/>
      <c r="M315" s="97"/>
      <c r="N315" s="98"/>
      <c r="O315" s="90"/>
      <c r="P315" s="90"/>
      <c r="Q315" s="90"/>
      <c r="R315" s="90"/>
      <c r="S315" s="91"/>
      <c r="T315" s="91"/>
    </row>
    <row r="316" spans="2:20" ht="14.1" customHeight="1">
      <c r="B316" s="92"/>
      <c r="C316" s="92"/>
      <c r="D316" s="93"/>
      <c r="E316" s="270"/>
      <c r="F316" s="94"/>
      <c r="G316" s="94"/>
      <c r="I316" s="95"/>
      <c r="J316" s="96"/>
      <c r="K316" s="97"/>
      <c r="L316" s="97"/>
      <c r="M316" s="97"/>
      <c r="N316" s="98"/>
      <c r="O316" s="90"/>
      <c r="P316" s="90"/>
      <c r="Q316" s="90"/>
      <c r="R316" s="90"/>
      <c r="S316" s="91"/>
      <c r="T316" s="91"/>
    </row>
    <row r="317" spans="2:20" ht="14.1" customHeight="1">
      <c r="B317" s="92"/>
      <c r="C317" s="92"/>
      <c r="D317" s="93"/>
      <c r="E317" s="270"/>
      <c r="F317" s="94"/>
      <c r="G317" s="94"/>
      <c r="I317" s="95"/>
      <c r="J317" s="96"/>
      <c r="K317" s="97"/>
      <c r="L317" s="97"/>
      <c r="M317" s="97"/>
      <c r="N317" s="98"/>
      <c r="O317" s="90"/>
      <c r="P317" s="90"/>
      <c r="Q317" s="90"/>
      <c r="R317" s="90"/>
      <c r="S317" s="91"/>
      <c r="T317" s="91"/>
    </row>
    <row r="318" spans="2:20" ht="14.1" customHeight="1">
      <c r="B318" s="92"/>
      <c r="C318" s="92"/>
      <c r="D318" s="93"/>
      <c r="E318" s="270"/>
      <c r="F318" s="94"/>
      <c r="G318" s="94"/>
      <c r="I318" s="95"/>
      <c r="J318" s="96"/>
      <c r="K318" s="97"/>
      <c r="L318" s="97"/>
      <c r="M318" s="97"/>
      <c r="N318" s="98"/>
      <c r="O318" s="90"/>
      <c r="P318" s="90"/>
      <c r="Q318" s="90"/>
      <c r="R318" s="90"/>
      <c r="S318" s="91"/>
      <c r="T318" s="91"/>
    </row>
    <row r="319" spans="2:20" ht="14.1" customHeight="1">
      <c r="B319" s="92"/>
      <c r="C319" s="92"/>
      <c r="D319" s="93"/>
      <c r="E319" s="270"/>
      <c r="F319" s="94"/>
      <c r="G319" s="94"/>
      <c r="I319" s="95"/>
      <c r="J319" s="96"/>
      <c r="K319" s="97"/>
      <c r="L319" s="97"/>
      <c r="M319" s="97"/>
      <c r="N319" s="98"/>
      <c r="O319" s="90"/>
      <c r="P319" s="90"/>
      <c r="Q319" s="90"/>
      <c r="R319" s="90"/>
      <c r="S319" s="91"/>
      <c r="T319" s="91"/>
    </row>
    <row r="320" spans="2:20" ht="14.1" customHeight="1">
      <c r="B320" s="92"/>
      <c r="C320" s="92"/>
      <c r="D320" s="93"/>
      <c r="E320" s="270"/>
      <c r="F320" s="94"/>
      <c r="G320" s="94"/>
      <c r="I320" s="95"/>
      <c r="J320" s="96"/>
      <c r="K320" s="97"/>
      <c r="L320" s="97"/>
      <c r="M320" s="97"/>
      <c r="N320" s="98"/>
      <c r="O320" s="90"/>
      <c r="P320" s="90"/>
      <c r="Q320" s="90"/>
      <c r="R320" s="90"/>
      <c r="S320" s="91"/>
      <c r="T320" s="91"/>
    </row>
    <row r="321" spans="2:20" ht="14.1" customHeight="1">
      <c r="B321" s="92"/>
      <c r="C321" s="92"/>
      <c r="D321" s="93"/>
      <c r="E321" s="270"/>
      <c r="F321" s="94"/>
      <c r="G321" s="94"/>
      <c r="I321" s="95"/>
      <c r="J321" s="96"/>
      <c r="K321" s="97"/>
      <c r="L321" s="97"/>
      <c r="M321" s="97"/>
      <c r="N321" s="98"/>
      <c r="O321" s="90"/>
      <c r="P321" s="90"/>
      <c r="Q321" s="90"/>
      <c r="R321" s="90"/>
      <c r="S321" s="91"/>
      <c r="T321" s="91"/>
    </row>
    <row r="322" spans="2:20" ht="14.1" customHeight="1">
      <c r="B322" s="92"/>
      <c r="C322" s="92"/>
      <c r="D322" s="93"/>
      <c r="E322" s="270"/>
      <c r="F322" s="94"/>
      <c r="G322" s="94"/>
      <c r="I322" s="95"/>
      <c r="J322" s="96"/>
      <c r="K322" s="97"/>
      <c r="L322" s="97"/>
      <c r="M322" s="97"/>
      <c r="N322" s="98"/>
      <c r="O322" s="90"/>
      <c r="P322" s="90"/>
      <c r="Q322" s="90"/>
      <c r="R322" s="90"/>
      <c r="S322" s="91"/>
      <c r="T322" s="91"/>
    </row>
    <row r="323" spans="2:20" ht="14.1" customHeight="1">
      <c r="B323" s="92"/>
      <c r="C323" s="92"/>
      <c r="D323" s="93"/>
      <c r="E323" s="270"/>
      <c r="F323" s="94"/>
      <c r="G323" s="94"/>
      <c r="I323" s="95"/>
      <c r="J323" s="96"/>
      <c r="K323" s="97"/>
      <c r="L323" s="97"/>
      <c r="M323" s="97"/>
      <c r="N323" s="98"/>
      <c r="O323" s="90"/>
      <c r="P323" s="90"/>
      <c r="Q323" s="90"/>
      <c r="R323" s="90"/>
      <c r="S323" s="91"/>
      <c r="T323" s="91"/>
    </row>
    <row r="324" spans="2:20" ht="14.1" customHeight="1">
      <c r="B324" s="92"/>
      <c r="C324" s="92"/>
      <c r="D324" s="93"/>
      <c r="E324" s="270"/>
      <c r="F324" s="94"/>
      <c r="G324" s="94"/>
      <c r="I324" s="95"/>
      <c r="J324" s="96"/>
      <c r="K324" s="97"/>
      <c r="L324" s="97"/>
      <c r="M324" s="97"/>
      <c r="N324" s="98"/>
      <c r="O324" s="90"/>
      <c r="P324" s="90"/>
      <c r="Q324" s="90"/>
      <c r="R324" s="90"/>
      <c r="S324" s="91"/>
      <c r="T324" s="91"/>
    </row>
    <row r="325" spans="2:20" ht="14.1" customHeight="1">
      <c r="B325" s="92"/>
      <c r="C325" s="92"/>
      <c r="D325" s="93"/>
      <c r="E325" s="270"/>
      <c r="F325" s="94"/>
      <c r="G325" s="94"/>
      <c r="I325" s="95"/>
      <c r="J325" s="96"/>
      <c r="K325" s="97"/>
      <c r="L325" s="97"/>
      <c r="M325" s="97"/>
      <c r="N325" s="98"/>
      <c r="O325" s="90"/>
      <c r="P325" s="90"/>
      <c r="Q325" s="90"/>
      <c r="R325" s="90"/>
      <c r="S325" s="91"/>
      <c r="T325" s="91"/>
    </row>
    <row r="326" spans="2:20" ht="14.1" customHeight="1">
      <c r="B326" s="92"/>
      <c r="C326" s="92"/>
      <c r="D326" s="93"/>
      <c r="E326" s="270"/>
      <c r="F326" s="94"/>
      <c r="G326" s="94"/>
      <c r="I326" s="95"/>
      <c r="J326" s="96"/>
      <c r="K326" s="97"/>
      <c r="L326" s="97"/>
      <c r="M326" s="97"/>
      <c r="N326" s="98"/>
      <c r="O326" s="90"/>
      <c r="P326" s="90"/>
      <c r="Q326" s="90"/>
      <c r="R326" s="90"/>
      <c r="S326" s="91"/>
      <c r="T326" s="91"/>
    </row>
    <row r="327" spans="2:20" ht="14.1" customHeight="1">
      <c r="B327" s="92"/>
      <c r="C327" s="92"/>
      <c r="D327" s="93"/>
      <c r="E327" s="270"/>
      <c r="F327" s="94"/>
      <c r="G327" s="94"/>
      <c r="I327" s="95"/>
      <c r="J327" s="96"/>
      <c r="K327" s="97"/>
      <c r="L327" s="97"/>
      <c r="M327" s="97"/>
      <c r="N327" s="98"/>
      <c r="O327" s="90"/>
      <c r="P327" s="90"/>
      <c r="Q327" s="90"/>
      <c r="R327" s="90"/>
      <c r="S327" s="91"/>
      <c r="T327" s="91"/>
    </row>
    <row r="328" spans="2:20" ht="14.1" customHeight="1">
      <c r="B328" s="92"/>
      <c r="C328" s="92"/>
      <c r="D328" s="93"/>
      <c r="E328" s="270"/>
      <c r="F328" s="94"/>
      <c r="G328" s="94"/>
      <c r="I328" s="95"/>
      <c r="J328" s="96"/>
      <c r="K328" s="97"/>
      <c r="L328" s="97"/>
      <c r="M328" s="97"/>
      <c r="N328" s="98"/>
      <c r="O328" s="90"/>
      <c r="P328" s="90"/>
      <c r="Q328" s="90"/>
      <c r="R328" s="90"/>
      <c r="S328" s="91"/>
      <c r="T328" s="91"/>
    </row>
    <row r="329" spans="2:20" ht="14.1" customHeight="1">
      <c r="B329" s="92"/>
      <c r="C329" s="92"/>
      <c r="D329" s="93"/>
      <c r="E329" s="270"/>
      <c r="F329" s="94"/>
      <c r="G329" s="94"/>
      <c r="I329" s="95"/>
      <c r="J329" s="96"/>
      <c r="K329" s="97"/>
      <c r="L329" s="97"/>
      <c r="M329" s="97"/>
      <c r="N329" s="98"/>
      <c r="O329" s="90"/>
      <c r="P329" s="90"/>
      <c r="Q329" s="90"/>
      <c r="R329" s="90"/>
      <c r="S329" s="91"/>
      <c r="T329" s="91"/>
    </row>
    <row r="330" spans="2:20" ht="14.1" customHeight="1">
      <c r="B330" s="92"/>
      <c r="C330" s="92"/>
      <c r="D330" s="93"/>
      <c r="E330" s="270"/>
      <c r="F330" s="94"/>
      <c r="G330" s="94"/>
      <c r="I330" s="95"/>
      <c r="J330" s="96"/>
      <c r="K330" s="97"/>
      <c r="L330" s="97"/>
      <c r="M330" s="97"/>
      <c r="N330" s="98"/>
      <c r="O330" s="90"/>
      <c r="P330" s="90"/>
      <c r="Q330" s="90"/>
      <c r="R330" s="90"/>
      <c r="S330" s="91"/>
      <c r="T330" s="91"/>
    </row>
    <row r="331" spans="2:20" ht="14.1" customHeight="1">
      <c r="B331" s="92"/>
      <c r="C331" s="92"/>
      <c r="D331" s="93"/>
      <c r="E331" s="270"/>
      <c r="F331" s="94"/>
      <c r="G331" s="94"/>
      <c r="I331" s="95"/>
      <c r="J331" s="96"/>
      <c r="K331" s="97"/>
      <c r="L331" s="97"/>
      <c r="M331" s="97"/>
      <c r="N331" s="98"/>
      <c r="O331" s="90"/>
      <c r="P331" s="90"/>
      <c r="Q331" s="90"/>
      <c r="R331" s="90"/>
      <c r="S331" s="91"/>
      <c r="T331" s="91"/>
    </row>
    <row r="332" spans="2:20" ht="14.1" customHeight="1">
      <c r="B332" s="92"/>
      <c r="C332" s="92"/>
      <c r="D332" s="93"/>
      <c r="E332" s="270"/>
      <c r="F332" s="94"/>
      <c r="G332" s="94"/>
      <c r="I332" s="95"/>
      <c r="J332" s="96"/>
      <c r="K332" s="97"/>
      <c r="L332" s="97"/>
      <c r="M332" s="97"/>
      <c r="N332" s="98"/>
      <c r="O332" s="90"/>
      <c r="P332" s="90"/>
      <c r="Q332" s="90"/>
      <c r="R332" s="90"/>
      <c r="S332" s="91"/>
      <c r="T332" s="91"/>
    </row>
    <row r="333" spans="2:20" ht="14.1" customHeight="1">
      <c r="B333" s="92"/>
      <c r="C333" s="92"/>
      <c r="D333" s="93"/>
      <c r="E333" s="270"/>
      <c r="F333" s="94"/>
      <c r="G333" s="94"/>
      <c r="I333" s="95"/>
      <c r="J333" s="96"/>
      <c r="K333" s="97"/>
      <c r="L333" s="97"/>
      <c r="M333" s="97"/>
      <c r="N333" s="98"/>
      <c r="O333" s="90"/>
      <c r="P333" s="90"/>
      <c r="Q333" s="90"/>
      <c r="R333" s="90"/>
      <c r="S333" s="91"/>
      <c r="T333" s="91"/>
    </row>
    <row r="334" spans="2:20" ht="14.1" customHeight="1">
      <c r="B334" s="92"/>
      <c r="C334" s="92"/>
      <c r="D334" s="93"/>
      <c r="E334" s="270"/>
      <c r="F334" s="94"/>
      <c r="G334" s="94"/>
      <c r="I334" s="95"/>
      <c r="J334" s="96"/>
      <c r="K334" s="97"/>
      <c r="L334" s="97"/>
      <c r="M334" s="97"/>
      <c r="N334" s="98"/>
      <c r="O334" s="90"/>
      <c r="P334" s="90"/>
      <c r="Q334" s="90"/>
      <c r="R334" s="90"/>
      <c r="S334" s="91"/>
      <c r="T334" s="91"/>
    </row>
    <row r="335" spans="2:20" ht="14.1" customHeight="1">
      <c r="B335" s="92"/>
      <c r="C335" s="92"/>
      <c r="D335" s="93"/>
      <c r="E335" s="270"/>
      <c r="F335" s="94"/>
      <c r="G335" s="94"/>
      <c r="I335" s="95"/>
      <c r="J335" s="96"/>
      <c r="K335" s="97"/>
      <c r="L335" s="97"/>
      <c r="M335" s="97"/>
      <c r="N335" s="98"/>
      <c r="O335" s="90"/>
      <c r="P335" s="90"/>
      <c r="Q335" s="90"/>
      <c r="R335" s="90"/>
      <c r="S335" s="91"/>
      <c r="T335" s="91"/>
    </row>
    <row r="336" spans="2:20" ht="14.1" customHeight="1">
      <c r="B336" s="92"/>
      <c r="C336" s="92"/>
      <c r="D336" s="93"/>
      <c r="E336" s="270"/>
      <c r="F336" s="94"/>
      <c r="G336" s="94"/>
      <c r="I336" s="95"/>
      <c r="J336" s="96"/>
      <c r="K336" s="97"/>
      <c r="L336" s="97"/>
      <c r="M336" s="97"/>
      <c r="N336" s="98"/>
      <c r="O336" s="90"/>
      <c r="P336" s="90"/>
      <c r="Q336" s="90"/>
      <c r="R336" s="90"/>
      <c r="S336" s="91"/>
      <c r="T336" s="91"/>
    </row>
    <row r="337" spans="2:20" ht="14.1" customHeight="1">
      <c r="B337" s="92"/>
      <c r="C337" s="92"/>
      <c r="D337" s="93"/>
      <c r="E337" s="270"/>
      <c r="F337" s="94"/>
      <c r="G337" s="94"/>
      <c r="I337" s="95"/>
      <c r="J337" s="96"/>
      <c r="K337" s="97"/>
      <c r="L337" s="97"/>
      <c r="M337" s="97"/>
      <c r="N337" s="98"/>
      <c r="O337" s="90"/>
      <c r="P337" s="90"/>
      <c r="Q337" s="90"/>
      <c r="R337" s="90"/>
      <c r="S337" s="91"/>
      <c r="T337" s="91"/>
    </row>
    <row r="338" spans="2:20" ht="14.1" customHeight="1">
      <c r="B338" s="92"/>
      <c r="C338" s="92"/>
      <c r="D338" s="93"/>
      <c r="E338" s="270"/>
      <c r="F338" s="94"/>
      <c r="G338" s="94"/>
      <c r="I338" s="95"/>
      <c r="J338" s="96"/>
      <c r="K338" s="97"/>
      <c r="L338" s="97"/>
      <c r="M338" s="97"/>
      <c r="N338" s="98"/>
      <c r="O338" s="90"/>
      <c r="P338" s="90"/>
      <c r="Q338" s="90"/>
      <c r="R338" s="90"/>
      <c r="S338" s="91"/>
      <c r="T338" s="91"/>
    </row>
    <row r="339" spans="2:20" ht="14.1" customHeight="1">
      <c r="B339" s="92"/>
      <c r="C339" s="92"/>
      <c r="D339" s="93"/>
      <c r="E339" s="270"/>
      <c r="F339" s="94"/>
      <c r="G339" s="94"/>
      <c r="I339" s="95"/>
      <c r="J339" s="96"/>
      <c r="K339" s="97"/>
      <c r="L339" s="97"/>
      <c r="M339" s="97"/>
      <c r="N339" s="98"/>
      <c r="O339" s="90"/>
      <c r="P339" s="90"/>
      <c r="Q339" s="90"/>
      <c r="R339" s="90"/>
      <c r="S339" s="91"/>
      <c r="T339" s="91"/>
    </row>
    <row r="340" spans="2:20" ht="14.1" customHeight="1">
      <c r="B340" s="92"/>
      <c r="C340" s="92"/>
      <c r="D340" s="93"/>
      <c r="E340" s="270"/>
      <c r="F340" s="94"/>
      <c r="G340" s="94"/>
      <c r="I340" s="95"/>
      <c r="J340" s="96"/>
      <c r="K340" s="97"/>
      <c r="L340" s="97"/>
      <c r="M340" s="97"/>
      <c r="N340" s="98"/>
      <c r="O340" s="90"/>
      <c r="P340" s="90"/>
      <c r="Q340" s="90"/>
      <c r="R340" s="90"/>
      <c r="S340" s="91"/>
      <c r="T340" s="91"/>
    </row>
    <row r="341" spans="2:20" ht="14.1" customHeight="1">
      <c r="B341" s="92"/>
      <c r="C341" s="92"/>
      <c r="D341" s="93"/>
      <c r="E341" s="270"/>
      <c r="F341" s="94"/>
      <c r="G341" s="94"/>
      <c r="I341" s="95"/>
      <c r="J341" s="96"/>
      <c r="K341" s="97"/>
      <c r="L341" s="97"/>
      <c r="M341" s="97"/>
      <c r="N341" s="98"/>
      <c r="O341" s="90"/>
      <c r="P341" s="90"/>
      <c r="Q341" s="90"/>
      <c r="R341" s="90"/>
      <c r="S341" s="91"/>
      <c r="T341" s="91"/>
    </row>
    <row r="342" spans="2:20" ht="14.1" customHeight="1">
      <c r="B342" s="92"/>
      <c r="C342" s="92"/>
      <c r="D342" s="93"/>
      <c r="E342" s="270"/>
      <c r="F342" s="94"/>
      <c r="G342" s="94"/>
      <c r="I342" s="95"/>
      <c r="J342" s="96"/>
      <c r="K342" s="97"/>
      <c r="L342" s="97"/>
      <c r="M342" s="97"/>
      <c r="N342" s="98"/>
      <c r="O342" s="90"/>
      <c r="P342" s="90"/>
      <c r="Q342" s="90"/>
      <c r="R342" s="90"/>
      <c r="S342" s="91"/>
      <c r="T342" s="91"/>
    </row>
    <row r="343" spans="2:20" ht="14.1" customHeight="1">
      <c r="B343" s="92"/>
      <c r="C343" s="92"/>
      <c r="D343" s="93"/>
      <c r="E343" s="270"/>
      <c r="F343" s="94"/>
      <c r="G343" s="94"/>
      <c r="I343" s="95"/>
      <c r="J343" s="96"/>
      <c r="K343" s="97"/>
      <c r="L343" s="97"/>
      <c r="M343" s="97"/>
      <c r="N343" s="98"/>
      <c r="O343" s="90"/>
      <c r="P343" s="90"/>
      <c r="Q343" s="90"/>
      <c r="R343" s="90"/>
      <c r="S343" s="91"/>
      <c r="T343" s="91"/>
    </row>
    <row r="344" spans="2:20" ht="14.1" customHeight="1">
      <c r="B344" s="92"/>
      <c r="C344" s="92"/>
      <c r="D344" s="93"/>
      <c r="E344" s="270"/>
      <c r="F344" s="94"/>
      <c r="G344" s="94"/>
      <c r="I344" s="95"/>
      <c r="J344" s="96"/>
      <c r="K344" s="97"/>
      <c r="L344" s="97"/>
      <c r="M344" s="97"/>
      <c r="N344" s="98"/>
      <c r="O344" s="90"/>
      <c r="P344" s="90"/>
      <c r="Q344" s="90"/>
      <c r="R344" s="90"/>
      <c r="S344" s="91"/>
      <c r="T344" s="91"/>
    </row>
    <row r="345" spans="2:20" ht="14.1" customHeight="1">
      <c r="B345" s="92"/>
      <c r="C345" s="92"/>
      <c r="D345" s="93"/>
      <c r="E345" s="270"/>
      <c r="F345" s="94"/>
      <c r="G345" s="94"/>
      <c r="I345" s="95"/>
      <c r="J345" s="96"/>
      <c r="K345" s="97"/>
      <c r="L345" s="97"/>
      <c r="M345" s="97"/>
      <c r="N345" s="98"/>
      <c r="O345" s="90"/>
      <c r="P345" s="90"/>
      <c r="Q345" s="90"/>
      <c r="R345" s="90"/>
      <c r="S345" s="91"/>
      <c r="T345" s="91"/>
    </row>
    <row r="346" spans="2:20" ht="14.1" customHeight="1">
      <c r="B346" s="92"/>
      <c r="C346" s="92"/>
      <c r="D346" s="93"/>
      <c r="E346" s="270"/>
      <c r="F346" s="94"/>
      <c r="G346" s="94"/>
      <c r="I346" s="95"/>
      <c r="J346" s="96"/>
      <c r="K346" s="97"/>
      <c r="L346" s="97"/>
      <c r="M346" s="97"/>
      <c r="N346" s="98"/>
      <c r="O346" s="90"/>
      <c r="P346" s="90"/>
      <c r="Q346" s="90"/>
      <c r="R346" s="90"/>
      <c r="S346" s="91"/>
      <c r="T346" s="91"/>
    </row>
    <row r="347" spans="2:20" ht="14.1" customHeight="1">
      <c r="B347" s="92"/>
      <c r="C347" s="92"/>
      <c r="D347" s="93"/>
      <c r="E347" s="270"/>
      <c r="F347" s="94"/>
      <c r="G347" s="94"/>
      <c r="I347" s="95"/>
      <c r="J347" s="96"/>
      <c r="K347" s="97"/>
      <c r="L347" s="97"/>
      <c r="M347" s="97"/>
      <c r="N347" s="98"/>
      <c r="O347" s="90"/>
      <c r="P347" s="90"/>
      <c r="Q347" s="90"/>
      <c r="R347" s="90"/>
      <c r="S347" s="91"/>
      <c r="T347" s="91"/>
    </row>
    <row r="348" spans="2:20" ht="14.1" customHeight="1">
      <c r="B348" s="92"/>
      <c r="C348" s="92"/>
      <c r="D348" s="93"/>
      <c r="E348" s="270"/>
      <c r="F348" s="94"/>
      <c r="G348" s="94"/>
      <c r="I348" s="95"/>
      <c r="J348" s="96"/>
      <c r="K348" s="97"/>
      <c r="L348" s="97"/>
      <c r="M348" s="97"/>
      <c r="N348" s="98"/>
      <c r="O348" s="90"/>
      <c r="P348" s="90"/>
      <c r="Q348" s="90"/>
      <c r="R348" s="90"/>
      <c r="S348" s="91"/>
      <c r="T348" s="91"/>
    </row>
    <row r="349" spans="2:20" ht="14.1" customHeight="1">
      <c r="B349" s="92"/>
      <c r="C349" s="92"/>
      <c r="D349" s="93"/>
      <c r="E349" s="270"/>
      <c r="F349" s="94"/>
      <c r="G349" s="94"/>
      <c r="I349" s="95"/>
      <c r="J349" s="96"/>
      <c r="K349" s="97"/>
      <c r="L349" s="97"/>
      <c r="M349" s="97"/>
      <c r="N349" s="98"/>
      <c r="O349" s="90"/>
      <c r="P349" s="90"/>
      <c r="Q349" s="90"/>
      <c r="R349" s="90"/>
      <c r="S349" s="91"/>
      <c r="T349" s="91"/>
    </row>
    <row r="350" spans="2:20" ht="14.1" customHeight="1">
      <c r="B350" s="92"/>
      <c r="C350" s="92"/>
      <c r="D350" s="93"/>
      <c r="E350" s="270"/>
      <c r="F350" s="94"/>
      <c r="G350" s="94"/>
      <c r="I350" s="95"/>
      <c r="J350" s="96"/>
      <c r="K350" s="97"/>
      <c r="L350" s="97"/>
      <c r="M350" s="97"/>
      <c r="N350" s="98"/>
      <c r="O350" s="90"/>
      <c r="P350" s="90"/>
      <c r="Q350" s="90"/>
      <c r="R350" s="90"/>
      <c r="S350" s="91"/>
      <c r="T350" s="91"/>
    </row>
    <row r="351" spans="2:20" ht="14.1" customHeight="1">
      <c r="B351" s="92"/>
      <c r="C351" s="92"/>
      <c r="D351" s="93"/>
      <c r="E351" s="270"/>
      <c r="F351" s="94"/>
      <c r="G351" s="94"/>
      <c r="I351" s="95"/>
      <c r="J351" s="96"/>
      <c r="K351" s="97"/>
      <c r="L351" s="97"/>
      <c r="M351" s="97"/>
      <c r="N351" s="98"/>
      <c r="O351" s="90"/>
      <c r="P351" s="90"/>
      <c r="Q351" s="90"/>
      <c r="R351" s="90"/>
      <c r="S351" s="91"/>
      <c r="T351" s="91"/>
    </row>
    <row r="352" spans="2:20" ht="14.1" customHeight="1">
      <c r="B352" s="92"/>
      <c r="C352" s="92"/>
      <c r="D352" s="93"/>
      <c r="E352" s="270"/>
      <c r="F352" s="94"/>
      <c r="G352" s="94"/>
      <c r="I352" s="95"/>
      <c r="J352" s="96"/>
      <c r="K352" s="97"/>
      <c r="L352" s="97"/>
      <c r="M352" s="97"/>
      <c r="N352" s="98"/>
      <c r="O352" s="90"/>
      <c r="P352" s="90"/>
      <c r="Q352" s="90"/>
      <c r="R352" s="90"/>
      <c r="S352" s="91"/>
      <c r="T352" s="91"/>
    </row>
    <row r="353" spans="2:20" ht="14.1" customHeight="1">
      <c r="B353" s="92"/>
      <c r="C353" s="92"/>
      <c r="D353" s="93"/>
      <c r="E353" s="270"/>
      <c r="F353" s="94"/>
      <c r="G353" s="94"/>
      <c r="I353" s="95"/>
      <c r="J353" s="96"/>
      <c r="K353" s="97"/>
      <c r="L353" s="97"/>
      <c r="M353" s="97"/>
      <c r="N353" s="98"/>
      <c r="O353" s="90"/>
      <c r="P353" s="90"/>
      <c r="Q353" s="90"/>
      <c r="R353" s="90"/>
      <c r="S353" s="91"/>
      <c r="T353" s="91"/>
    </row>
    <row r="354" spans="2:20" ht="14.1" customHeight="1">
      <c r="B354" s="92"/>
      <c r="C354" s="92"/>
      <c r="D354" s="93"/>
      <c r="E354" s="270"/>
      <c r="F354" s="94"/>
      <c r="G354" s="94"/>
      <c r="I354" s="95"/>
      <c r="J354" s="96"/>
      <c r="K354" s="97"/>
      <c r="L354" s="97"/>
      <c r="M354" s="97"/>
      <c r="N354" s="98"/>
      <c r="O354" s="90"/>
      <c r="P354" s="90"/>
      <c r="Q354" s="90"/>
      <c r="R354" s="90"/>
      <c r="S354" s="91"/>
      <c r="T354" s="91"/>
    </row>
    <row r="355" spans="2:20" ht="14.1" customHeight="1">
      <c r="B355" s="92"/>
      <c r="C355" s="92"/>
      <c r="D355" s="93"/>
      <c r="E355" s="270"/>
      <c r="F355" s="94"/>
      <c r="G355" s="94"/>
      <c r="I355" s="95"/>
      <c r="J355" s="96"/>
      <c r="K355" s="97"/>
      <c r="L355" s="97"/>
      <c r="M355" s="97"/>
      <c r="N355" s="98"/>
      <c r="O355" s="90"/>
      <c r="P355" s="90"/>
      <c r="Q355" s="90"/>
      <c r="R355" s="90"/>
      <c r="S355" s="91"/>
      <c r="T355" s="91"/>
    </row>
    <row r="356" spans="2:20" ht="14.1" customHeight="1">
      <c r="B356" s="92"/>
      <c r="C356" s="92"/>
      <c r="D356" s="93"/>
      <c r="E356" s="270"/>
      <c r="F356" s="94"/>
      <c r="G356" s="94"/>
      <c r="I356" s="95"/>
      <c r="J356" s="96"/>
      <c r="K356" s="97"/>
      <c r="L356" s="97"/>
      <c r="M356" s="97"/>
      <c r="N356" s="98"/>
      <c r="O356" s="90"/>
      <c r="P356" s="90"/>
      <c r="Q356" s="90"/>
      <c r="R356" s="90"/>
      <c r="S356" s="91"/>
      <c r="T356" s="91"/>
    </row>
    <row r="357" spans="2:20" ht="14.1" customHeight="1">
      <c r="B357" s="92"/>
      <c r="C357" s="92"/>
      <c r="D357" s="93"/>
      <c r="E357" s="270"/>
      <c r="F357" s="94"/>
      <c r="G357" s="94"/>
      <c r="I357" s="95"/>
      <c r="J357" s="96"/>
      <c r="K357" s="97"/>
      <c r="L357" s="97"/>
      <c r="M357" s="97"/>
      <c r="N357" s="98"/>
      <c r="O357" s="90"/>
      <c r="P357" s="90"/>
      <c r="Q357" s="90"/>
      <c r="R357" s="90"/>
      <c r="S357" s="91"/>
      <c r="T357" s="91"/>
    </row>
    <row r="358" spans="2:20" ht="14.1" customHeight="1">
      <c r="B358" s="92"/>
      <c r="C358" s="92"/>
      <c r="D358" s="93"/>
      <c r="E358" s="270"/>
      <c r="F358" s="94"/>
      <c r="G358" s="94"/>
      <c r="I358" s="95"/>
      <c r="J358" s="96"/>
      <c r="K358" s="97"/>
      <c r="L358" s="97"/>
      <c r="M358" s="97"/>
      <c r="N358" s="98"/>
      <c r="O358" s="90"/>
      <c r="P358" s="90"/>
      <c r="Q358" s="90"/>
      <c r="R358" s="90"/>
      <c r="S358" s="91"/>
      <c r="T358" s="91"/>
    </row>
    <row r="359" spans="2:20" ht="14.1" customHeight="1">
      <c r="B359" s="92"/>
      <c r="C359" s="92"/>
      <c r="D359" s="93"/>
      <c r="E359" s="270"/>
      <c r="F359" s="94"/>
      <c r="G359" s="94"/>
      <c r="I359" s="95"/>
      <c r="J359" s="96"/>
      <c r="K359" s="97"/>
      <c r="L359" s="97"/>
      <c r="M359" s="97"/>
      <c r="N359" s="98"/>
      <c r="O359" s="90"/>
      <c r="P359" s="90"/>
      <c r="Q359" s="90"/>
      <c r="R359" s="90"/>
      <c r="S359" s="91"/>
      <c r="T359" s="91"/>
    </row>
    <row r="360" spans="2:20" ht="14.1" customHeight="1">
      <c r="B360" s="92"/>
      <c r="C360" s="92"/>
      <c r="D360" s="93"/>
      <c r="E360" s="270"/>
      <c r="F360" s="94"/>
      <c r="G360" s="94"/>
      <c r="I360" s="95"/>
      <c r="J360" s="96"/>
      <c r="K360" s="97"/>
      <c r="L360" s="97"/>
      <c r="M360" s="97"/>
      <c r="N360" s="98"/>
      <c r="O360" s="90"/>
      <c r="P360" s="90"/>
      <c r="Q360" s="90"/>
      <c r="R360" s="90"/>
      <c r="S360" s="91"/>
      <c r="T360" s="91"/>
    </row>
    <row r="361" spans="2:20" ht="14.1" customHeight="1">
      <c r="B361" s="92"/>
      <c r="C361" s="92"/>
      <c r="D361" s="93"/>
      <c r="E361" s="270"/>
      <c r="F361" s="94"/>
      <c r="G361" s="94"/>
      <c r="I361" s="95"/>
      <c r="J361" s="96"/>
      <c r="K361" s="97"/>
      <c r="L361" s="97"/>
      <c r="M361" s="97"/>
      <c r="N361" s="98"/>
      <c r="O361" s="90"/>
      <c r="P361" s="90"/>
      <c r="Q361" s="90"/>
      <c r="R361" s="90"/>
      <c r="S361" s="91"/>
      <c r="T361" s="91"/>
    </row>
    <row r="362" spans="2:20" ht="14.1" customHeight="1">
      <c r="B362" s="92"/>
      <c r="C362" s="92"/>
      <c r="D362" s="93"/>
      <c r="E362" s="270"/>
      <c r="F362" s="94"/>
      <c r="G362" s="94"/>
      <c r="I362" s="95"/>
      <c r="J362" s="96"/>
      <c r="K362" s="97"/>
      <c r="L362" s="97"/>
      <c r="M362" s="97"/>
      <c r="N362" s="98"/>
      <c r="O362" s="90"/>
      <c r="P362" s="90"/>
      <c r="Q362" s="90"/>
      <c r="R362" s="90"/>
      <c r="S362" s="91"/>
      <c r="T362" s="91"/>
    </row>
    <row r="363" spans="2:20" ht="14.1" customHeight="1">
      <c r="B363" s="92"/>
      <c r="C363" s="92"/>
      <c r="D363" s="93"/>
      <c r="E363" s="270"/>
      <c r="F363" s="94"/>
      <c r="G363" s="94"/>
      <c r="I363" s="95"/>
      <c r="J363" s="96"/>
      <c r="K363" s="97"/>
      <c r="L363" s="97"/>
      <c r="M363" s="97"/>
      <c r="N363" s="98"/>
      <c r="O363" s="90"/>
      <c r="P363" s="90"/>
      <c r="Q363" s="90"/>
      <c r="R363" s="90"/>
      <c r="S363" s="91"/>
      <c r="T363" s="91"/>
    </row>
    <row r="364" spans="2:20" ht="14.1" customHeight="1">
      <c r="B364" s="92"/>
      <c r="C364" s="92"/>
      <c r="D364" s="93"/>
      <c r="E364" s="270"/>
      <c r="F364" s="94"/>
      <c r="G364" s="94"/>
      <c r="I364" s="95"/>
      <c r="J364" s="96"/>
      <c r="K364" s="97"/>
      <c r="L364" s="97"/>
      <c r="M364" s="97"/>
      <c r="N364" s="98"/>
      <c r="O364" s="90"/>
      <c r="P364" s="90"/>
      <c r="Q364" s="90"/>
      <c r="R364" s="90"/>
      <c r="S364" s="91"/>
      <c r="T364" s="91"/>
    </row>
    <row r="365" spans="2:20" ht="14.1" customHeight="1">
      <c r="B365" s="92"/>
      <c r="C365" s="92"/>
      <c r="D365" s="93"/>
      <c r="E365" s="270"/>
      <c r="F365" s="94"/>
      <c r="G365" s="94"/>
      <c r="I365" s="95"/>
      <c r="J365" s="96"/>
      <c r="K365" s="97"/>
      <c r="L365" s="97"/>
      <c r="M365" s="97"/>
      <c r="N365" s="98"/>
      <c r="O365" s="90"/>
      <c r="P365" s="90"/>
      <c r="Q365" s="90"/>
      <c r="R365" s="90"/>
      <c r="S365" s="91"/>
      <c r="T365" s="91"/>
    </row>
    <row r="366" spans="2:20" ht="14.1" customHeight="1">
      <c r="B366" s="92"/>
      <c r="C366" s="92"/>
      <c r="D366" s="93"/>
      <c r="E366" s="270"/>
      <c r="F366" s="94"/>
      <c r="G366" s="94"/>
      <c r="I366" s="95"/>
      <c r="J366" s="96"/>
      <c r="K366" s="97"/>
      <c r="L366" s="97"/>
      <c r="M366" s="97"/>
      <c r="N366" s="98"/>
      <c r="O366" s="90"/>
      <c r="P366" s="90"/>
      <c r="Q366" s="90"/>
      <c r="R366" s="90"/>
      <c r="S366" s="91"/>
      <c r="T366" s="91"/>
    </row>
    <row r="367" spans="2:20" ht="14.1" customHeight="1">
      <c r="B367" s="92"/>
      <c r="C367" s="92"/>
      <c r="D367" s="93"/>
      <c r="E367" s="270"/>
      <c r="F367" s="94"/>
      <c r="G367" s="94"/>
      <c r="I367" s="95"/>
      <c r="J367" s="96"/>
      <c r="K367" s="97"/>
      <c r="L367" s="97"/>
      <c r="M367" s="97"/>
      <c r="N367" s="98"/>
      <c r="O367" s="90"/>
      <c r="P367" s="90"/>
      <c r="Q367" s="90"/>
      <c r="R367" s="90"/>
      <c r="S367" s="91"/>
      <c r="T367" s="91"/>
    </row>
    <row r="368" spans="2:20" ht="14.1" customHeight="1">
      <c r="B368" s="92"/>
      <c r="C368" s="92"/>
      <c r="D368" s="93"/>
      <c r="E368" s="270"/>
      <c r="F368" s="94"/>
      <c r="G368" s="94"/>
      <c r="I368" s="95"/>
      <c r="J368" s="96"/>
      <c r="K368" s="97"/>
      <c r="L368" s="97"/>
      <c r="M368" s="97"/>
      <c r="N368" s="98"/>
      <c r="O368" s="90"/>
      <c r="P368" s="90"/>
      <c r="Q368" s="90"/>
      <c r="R368" s="90"/>
      <c r="S368" s="91"/>
      <c r="T368" s="91"/>
    </row>
    <row r="369" spans="2:20" ht="14.1" customHeight="1">
      <c r="B369" s="92"/>
      <c r="C369" s="92"/>
      <c r="D369" s="93"/>
      <c r="E369" s="270"/>
      <c r="F369" s="94"/>
      <c r="G369" s="94"/>
      <c r="I369" s="95"/>
      <c r="J369" s="96"/>
      <c r="K369" s="97"/>
      <c r="L369" s="97"/>
      <c r="M369" s="97"/>
      <c r="N369" s="98"/>
      <c r="O369" s="90"/>
      <c r="P369" s="90"/>
      <c r="Q369" s="90"/>
      <c r="R369" s="90"/>
      <c r="S369" s="91"/>
      <c r="T369" s="91"/>
    </row>
    <row r="370" spans="2:20" ht="14.1" customHeight="1">
      <c r="B370" s="92"/>
      <c r="C370" s="92"/>
      <c r="D370" s="93"/>
      <c r="E370" s="270"/>
      <c r="F370" s="94"/>
      <c r="G370" s="94"/>
      <c r="I370" s="95"/>
      <c r="J370" s="96"/>
      <c r="K370" s="97"/>
      <c r="L370" s="97"/>
      <c r="M370" s="97"/>
      <c r="N370" s="98"/>
      <c r="O370" s="90"/>
      <c r="P370" s="90"/>
      <c r="Q370" s="90"/>
      <c r="R370" s="90"/>
      <c r="S370" s="91"/>
      <c r="T370" s="91"/>
    </row>
    <row r="371" spans="2:20" ht="14.1" customHeight="1">
      <c r="B371" s="92"/>
      <c r="C371" s="92"/>
      <c r="D371" s="93"/>
      <c r="E371" s="270"/>
      <c r="F371" s="94"/>
      <c r="G371" s="94"/>
      <c r="I371" s="95"/>
      <c r="J371" s="96"/>
      <c r="K371" s="97"/>
      <c r="L371" s="97"/>
      <c r="M371" s="97"/>
      <c r="N371" s="98"/>
      <c r="O371" s="90"/>
      <c r="P371" s="90"/>
      <c r="Q371" s="90"/>
      <c r="R371" s="90"/>
      <c r="S371" s="91"/>
      <c r="T371" s="91"/>
    </row>
    <row r="372" spans="2:20" ht="14.1" customHeight="1">
      <c r="B372" s="92"/>
      <c r="C372" s="92"/>
      <c r="D372" s="93"/>
      <c r="E372" s="270"/>
      <c r="F372" s="94"/>
      <c r="G372" s="94"/>
      <c r="I372" s="95"/>
      <c r="J372" s="96"/>
      <c r="K372" s="97"/>
      <c r="L372" s="97"/>
      <c r="M372" s="97"/>
      <c r="N372" s="98"/>
      <c r="O372" s="90"/>
      <c r="P372" s="90"/>
      <c r="Q372" s="90"/>
      <c r="R372" s="90"/>
      <c r="S372" s="91"/>
      <c r="T372" s="91"/>
    </row>
    <row r="373" spans="2:20" ht="14.1" customHeight="1">
      <c r="B373" s="92"/>
      <c r="C373" s="92"/>
      <c r="D373" s="93"/>
      <c r="E373" s="270"/>
      <c r="F373" s="94"/>
      <c r="G373" s="94"/>
      <c r="I373" s="95"/>
      <c r="J373" s="96"/>
      <c r="K373" s="97"/>
      <c r="L373" s="97"/>
      <c r="M373" s="97"/>
      <c r="N373" s="98"/>
      <c r="O373" s="90"/>
      <c r="P373" s="90"/>
      <c r="Q373" s="90"/>
      <c r="R373" s="90"/>
      <c r="S373" s="91"/>
      <c r="T373" s="91"/>
    </row>
    <row r="374" spans="2:20" ht="14.1" customHeight="1">
      <c r="B374" s="92"/>
      <c r="C374" s="92"/>
      <c r="D374" s="93"/>
      <c r="E374" s="270"/>
      <c r="F374" s="94"/>
      <c r="G374" s="94"/>
      <c r="I374" s="95"/>
      <c r="J374" s="96"/>
      <c r="K374" s="97"/>
      <c r="L374" s="97"/>
      <c r="M374" s="97"/>
      <c r="N374" s="98"/>
      <c r="O374" s="90"/>
      <c r="P374" s="90"/>
      <c r="Q374" s="90"/>
      <c r="R374" s="90"/>
      <c r="S374" s="91"/>
      <c r="T374" s="91"/>
    </row>
    <row r="375" spans="2:20" ht="14.1" customHeight="1">
      <c r="B375" s="92"/>
      <c r="C375" s="92"/>
      <c r="D375" s="93"/>
      <c r="E375" s="270"/>
      <c r="F375" s="94"/>
      <c r="G375" s="94"/>
      <c r="I375" s="95"/>
      <c r="J375" s="96"/>
      <c r="K375" s="97"/>
      <c r="L375" s="97"/>
      <c r="M375" s="97"/>
      <c r="N375" s="98"/>
      <c r="O375" s="90"/>
      <c r="P375" s="90"/>
      <c r="Q375" s="90"/>
      <c r="R375" s="90"/>
      <c r="S375" s="91"/>
      <c r="T375" s="91"/>
    </row>
    <row r="376" spans="2:20" ht="14.1" customHeight="1">
      <c r="B376" s="92"/>
      <c r="C376" s="92"/>
      <c r="D376" s="93"/>
      <c r="E376" s="270"/>
      <c r="F376" s="94"/>
      <c r="G376" s="94"/>
      <c r="I376" s="95"/>
      <c r="J376" s="96"/>
      <c r="K376" s="97"/>
      <c r="L376" s="97"/>
      <c r="M376" s="97"/>
      <c r="N376" s="98"/>
      <c r="O376" s="90"/>
      <c r="P376" s="90"/>
      <c r="Q376" s="90"/>
      <c r="R376" s="90"/>
      <c r="S376" s="91"/>
      <c r="T376" s="91"/>
    </row>
    <row r="377" spans="2:20" ht="14.1" customHeight="1">
      <c r="B377" s="92"/>
      <c r="C377" s="92"/>
      <c r="D377" s="93"/>
      <c r="E377" s="270"/>
      <c r="F377" s="94"/>
      <c r="G377" s="94"/>
      <c r="I377" s="95"/>
      <c r="J377" s="96"/>
      <c r="K377" s="97"/>
      <c r="L377" s="97"/>
      <c r="M377" s="97"/>
      <c r="N377" s="98"/>
      <c r="O377" s="90"/>
      <c r="P377" s="90"/>
      <c r="Q377" s="90"/>
      <c r="R377" s="90"/>
      <c r="S377" s="91"/>
      <c r="T377" s="91"/>
    </row>
    <row r="378" spans="2:20" ht="14.1" customHeight="1">
      <c r="B378" s="92"/>
      <c r="C378" s="92"/>
      <c r="D378" s="93"/>
      <c r="E378" s="270"/>
      <c r="F378" s="94"/>
      <c r="G378" s="94"/>
      <c r="I378" s="95"/>
      <c r="J378" s="96"/>
      <c r="K378" s="97"/>
      <c r="L378" s="97"/>
      <c r="M378" s="97"/>
      <c r="N378" s="98"/>
      <c r="O378" s="90"/>
      <c r="P378" s="90"/>
      <c r="Q378" s="90"/>
      <c r="R378" s="90"/>
      <c r="S378" s="91"/>
      <c r="T378" s="91"/>
    </row>
    <row r="379" spans="2:20" ht="14.1" customHeight="1">
      <c r="B379" s="92"/>
      <c r="C379" s="92"/>
      <c r="D379" s="93"/>
      <c r="E379" s="270"/>
      <c r="F379" s="94"/>
      <c r="G379" s="94"/>
      <c r="I379" s="95"/>
      <c r="J379" s="96"/>
      <c r="K379" s="97"/>
      <c r="L379" s="97"/>
      <c r="M379" s="97"/>
      <c r="N379" s="98"/>
      <c r="O379" s="90"/>
      <c r="P379" s="90"/>
      <c r="Q379" s="90"/>
      <c r="R379" s="90"/>
      <c r="S379" s="91"/>
      <c r="T379" s="91"/>
    </row>
    <row r="380" spans="2:20" ht="14.1" customHeight="1">
      <c r="B380" s="92"/>
      <c r="C380" s="92"/>
      <c r="D380" s="93"/>
      <c r="E380" s="270"/>
      <c r="F380" s="94"/>
      <c r="G380" s="94"/>
      <c r="I380" s="95"/>
      <c r="J380" s="96"/>
      <c r="K380" s="97"/>
      <c r="L380" s="97"/>
      <c r="M380" s="97"/>
      <c r="N380" s="98"/>
      <c r="O380" s="90"/>
      <c r="P380" s="90"/>
      <c r="Q380" s="90"/>
      <c r="R380" s="90"/>
      <c r="S380" s="91"/>
      <c r="T380" s="91"/>
    </row>
    <row r="381" spans="2:20" ht="14.1" customHeight="1">
      <c r="B381" s="92"/>
      <c r="C381" s="92"/>
      <c r="D381" s="93"/>
      <c r="E381" s="270"/>
      <c r="F381" s="94"/>
      <c r="G381" s="94"/>
      <c r="I381" s="95"/>
      <c r="J381" s="96"/>
      <c r="K381" s="97"/>
      <c r="L381" s="97"/>
      <c r="M381" s="97"/>
      <c r="N381" s="98"/>
      <c r="O381" s="90"/>
      <c r="P381" s="90"/>
      <c r="Q381" s="90"/>
      <c r="R381" s="90"/>
      <c r="S381" s="91"/>
      <c r="T381" s="91"/>
    </row>
    <row r="382" spans="2:20" ht="14.1" customHeight="1">
      <c r="B382" s="92"/>
      <c r="C382" s="92"/>
      <c r="D382" s="93"/>
      <c r="E382" s="270"/>
      <c r="F382" s="94"/>
      <c r="G382" s="94"/>
      <c r="I382" s="95"/>
      <c r="J382" s="96"/>
      <c r="K382" s="97"/>
      <c r="L382" s="97"/>
      <c r="M382" s="97"/>
      <c r="N382" s="98"/>
      <c r="O382" s="90"/>
      <c r="P382" s="90"/>
      <c r="Q382" s="90"/>
      <c r="R382" s="90"/>
      <c r="S382" s="91"/>
      <c r="T382" s="91"/>
    </row>
    <row r="383" spans="2:20" ht="14.1" customHeight="1">
      <c r="B383" s="92"/>
      <c r="C383" s="92"/>
      <c r="D383" s="93"/>
      <c r="E383" s="270"/>
      <c r="F383" s="94"/>
      <c r="G383" s="94"/>
      <c r="I383" s="95"/>
      <c r="J383" s="96"/>
      <c r="K383" s="97"/>
      <c r="L383" s="97"/>
      <c r="M383" s="97"/>
      <c r="N383" s="98"/>
      <c r="O383" s="90"/>
      <c r="P383" s="90"/>
      <c r="Q383" s="90"/>
      <c r="R383" s="90"/>
      <c r="S383" s="91"/>
      <c r="T383" s="91"/>
    </row>
    <row r="384" spans="2:20" ht="14.1" customHeight="1">
      <c r="B384" s="92"/>
      <c r="C384" s="92"/>
      <c r="D384" s="93"/>
      <c r="E384" s="270"/>
      <c r="F384" s="94"/>
      <c r="G384" s="94"/>
      <c r="I384" s="95"/>
      <c r="J384" s="96"/>
      <c r="K384" s="97"/>
      <c r="L384" s="97"/>
      <c r="M384" s="97"/>
      <c r="N384" s="98"/>
      <c r="O384" s="90"/>
      <c r="P384" s="90"/>
      <c r="Q384" s="90"/>
      <c r="R384" s="90"/>
      <c r="S384" s="91"/>
      <c r="T384" s="91"/>
    </row>
    <row r="385" spans="2:20" ht="14.1" customHeight="1">
      <c r="B385" s="92"/>
      <c r="C385" s="92"/>
      <c r="D385" s="93"/>
      <c r="E385" s="270"/>
      <c r="F385" s="94"/>
      <c r="G385" s="94"/>
      <c r="I385" s="95"/>
      <c r="J385" s="96"/>
      <c r="K385" s="97"/>
      <c r="L385" s="97"/>
      <c r="M385" s="97"/>
      <c r="N385" s="98"/>
      <c r="O385" s="90"/>
      <c r="P385" s="90"/>
      <c r="Q385" s="90"/>
      <c r="R385" s="90"/>
      <c r="S385" s="91"/>
      <c r="T385" s="91"/>
    </row>
    <row r="386" spans="2:20" ht="14.1" customHeight="1">
      <c r="B386" s="92"/>
      <c r="C386" s="92"/>
      <c r="D386" s="93"/>
      <c r="E386" s="270"/>
      <c r="F386" s="94"/>
      <c r="G386" s="94"/>
      <c r="I386" s="95"/>
      <c r="J386" s="96"/>
      <c r="K386" s="97"/>
      <c r="L386" s="97"/>
      <c r="M386" s="97"/>
      <c r="N386" s="98"/>
      <c r="O386" s="90"/>
      <c r="P386" s="90"/>
      <c r="Q386" s="90"/>
      <c r="R386" s="90"/>
      <c r="S386" s="91"/>
      <c r="T386" s="91"/>
    </row>
    <row r="387" spans="2:20" ht="14.1" customHeight="1">
      <c r="B387" s="92"/>
      <c r="C387" s="92"/>
      <c r="D387" s="93"/>
      <c r="E387" s="270"/>
      <c r="F387" s="94"/>
      <c r="G387" s="94"/>
      <c r="I387" s="95"/>
      <c r="J387" s="96"/>
      <c r="K387" s="97"/>
      <c r="L387" s="97"/>
      <c r="M387" s="97"/>
      <c r="N387" s="98"/>
      <c r="O387" s="90"/>
      <c r="P387" s="90"/>
      <c r="Q387" s="90"/>
      <c r="R387" s="90"/>
      <c r="S387" s="91"/>
      <c r="T387" s="91"/>
    </row>
    <row r="388" spans="2:20" ht="14.1" customHeight="1">
      <c r="B388" s="92"/>
      <c r="C388" s="92"/>
      <c r="D388" s="93"/>
      <c r="E388" s="270"/>
      <c r="F388" s="94"/>
      <c r="G388" s="94"/>
      <c r="I388" s="95"/>
      <c r="J388" s="96"/>
      <c r="K388" s="97"/>
      <c r="L388" s="97"/>
      <c r="M388" s="97"/>
      <c r="N388" s="98"/>
      <c r="O388" s="90"/>
      <c r="P388" s="90"/>
      <c r="Q388" s="90"/>
      <c r="R388" s="90"/>
      <c r="S388" s="91"/>
      <c r="T388" s="91"/>
    </row>
    <row r="389" spans="2:20" ht="14.1" customHeight="1">
      <c r="B389" s="92"/>
      <c r="C389" s="92"/>
      <c r="D389" s="93"/>
      <c r="E389" s="270"/>
      <c r="F389" s="94"/>
      <c r="G389" s="94"/>
      <c r="I389" s="95"/>
      <c r="J389" s="96"/>
      <c r="K389" s="97"/>
      <c r="L389" s="97"/>
      <c r="M389" s="97"/>
      <c r="N389" s="98"/>
      <c r="O389" s="90"/>
      <c r="P389" s="90"/>
      <c r="Q389" s="90"/>
      <c r="R389" s="90"/>
      <c r="S389" s="91"/>
      <c r="T389" s="91"/>
    </row>
    <row r="390" spans="2:20" ht="14.1" customHeight="1">
      <c r="B390" s="92"/>
      <c r="C390" s="92"/>
      <c r="D390" s="93"/>
      <c r="E390" s="270"/>
      <c r="F390" s="94"/>
      <c r="G390" s="94"/>
      <c r="I390" s="95"/>
      <c r="J390" s="96"/>
      <c r="K390" s="97"/>
      <c r="L390" s="97"/>
      <c r="M390" s="97"/>
      <c r="N390" s="98"/>
      <c r="O390" s="90"/>
      <c r="P390" s="90"/>
      <c r="Q390" s="90"/>
      <c r="R390" s="90"/>
      <c r="S390" s="91"/>
      <c r="T390" s="91"/>
    </row>
    <row r="391" spans="2:20" ht="14.1" customHeight="1">
      <c r="B391" s="92"/>
      <c r="C391" s="92"/>
      <c r="D391" s="93"/>
      <c r="E391" s="270"/>
      <c r="F391" s="94"/>
      <c r="G391" s="94"/>
      <c r="I391" s="95"/>
      <c r="J391" s="96"/>
      <c r="K391" s="97"/>
      <c r="L391" s="97"/>
      <c r="M391" s="97"/>
      <c r="N391" s="98"/>
      <c r="O391" s="90"/>
      <c r="P391" s="90"/>
      <c r="Q391" s="90"/>
      <c r="R391" s="90"/>
      <c r="S391" s="91"/>
      <c r="T391" s="91"/>
    </row>
    <row r="392" spans="2:20" ht="14.1" customHeight="1">
      <c r="B392" s="92"/>
      <c r="C392" s="92"/>
      <c r="D392" s="93"/>
      <c r="E392" s="270"/>
      <c r="F392" s="94"/>
      <c r="G392" s="94"/>
      <c r="I392" s="95"/>
      <c r="J392" s="96"/>
      <c r="K392" s="97"/>
      <c r="L392" s="97"/>
      <c r="M392" s="97"/>
      <c r="N392" s="98"/>
      <c r="O392" s="90"/>
      <c r="P392" s="90"/>
      <c r="Q392" s="90"/>
      <c r="R392" s="90"/>
      <c r="S392" s="91"/>
      <c r="T392" s="91"/>
    </row>
    <row r="393" spans="2:20" ht="14.1" customHeight="1">
      <c r="B393" s="92"/>
      <c r="C393" s="92"/>
      <c r="D393" s="93"/>
      <c r="E393" s="270"/>
      <c r="F393" s="94"/>
      <c r="G393" s="94"/>
      <c r="I393" s="95"/>
      <c r="J393" s="96"/>
      <c r="K393" s="97"/>
      <c r="L393" s="97"/>
      <c r="M393" s="97"/>
      <c r="N393" s="98"/>
      <c r="O393" s="90"/>
      <c r="P393" s="90"/>
      <c r="Q393" s="90"/>
      <c r="R393" s="90"/>
      <c r="S393" s="91"/>
      <c r="T393" s="91"/>
    </row>
    <row r="394" spans="2:20" ht="14.1" customHeight="1">
      <c r="B394" s="92"/>
      <c r="C394" s="92"/>
      <c r="D394" s="93"/>
      <c r="E394" s="270"/>
      <c r="F394" s="94"/>
      <c r="G394" s="94"/>
      <c r="I394" s="95"/>
      <c r="J394" s="96"/>
      <c r="K394" s="97"/>
      <c r="L394" s="97"/>
      <c r="M394" s="97"/>
      <c r="N394" s="98"/>
      <c r="O394" s="90"/>
      <c r="P394" s="90"/>
      <c r="Q394" s="90"/>
      <c r="R394" s="90"/>
      <c r="S394" s="91"/>
      <c r="T394" s="91"/>
    </row>
    <row r="395" spans="2:20" ht="14.1" customHeight="1">
      <c r="B395" s="92"/>
      <c r="C395" s="92"/>
      <c r="D395" s="93"/>
      <c r="E395" s="270"/>
      <c r="F395" s="94"/>
      <c r="G395" s="94"/>
      <c r="I395" s="95"/>
      <c r="J395" s="96"/>
      <c r="K395" s="97"/>
      <c r="L395" s="97"/>
      <c r="M395" s="97"/>
      <c r="N395" s="98"/>
      <c r="O395" s="90"/>
      <c r="P395" s="90"/>
      <c r="Q395" s="90"/>
      <c r="R395" s="90"/>
      <c r="S395" s="91"/>
      <c r="T395" s="91"/>
    </row>
    <row r="396" spans="2:20" ht="14.1" customHeight="1">
      <c r="B396" s="92"/>
      <c r="C396" s="92"/>
      <c r="D396" s="93"/>
      <c r="E396" s="270"/>
      <c r="F396" s="94"/>
      <c r="G396" s="94"/>
      <c r="I396" s="95"/>
      <c r="J396" s="96"/>
      <c r="K396" s="97"/>
      <c r="L396" s="97"/>
      <c r="M396" s="97"/>
      <c r="N396" s="98"/>
      <c r="O396" s="90"/>
      <c r="P396" s="90"/>
      <c r="Q396" s="90"/>
      <c r="R396" s="90"/>
      <c r="S396" s="91"/>
      <c r="T396" s="91"/>
    </row>
    <row r="397" spans="2:20" ht="14.1" customHeight="1">
      <c r="B397" s="92"/>
      <c r="C397" s="92"/>
      <c r="D397" s="93"/>
      <c r="E397" s="270"/>
      <c r="F397" s="94"/>
      <c r="G397" s="94"/>
      <c r="I397" s="95"/>
      <c r="J397" s="96"/>
      <c r="K397" s="97"/>
      <c r="L397" s="97"/>
      <c r="M397" s="97"/>
      <c r="N397" s="98"/>
      <c r="O397" s="90"/>
      <c r="P397" s="90"/>
      <c r="Q397" s="90"/>
      <c r="R397" s="90"/>
      <c r="S397" s="91"/>
      <c r="T397" s="91"/>
    </row>
    <row r="398" spans="2:20" ht="14.1" customHeight="1">
      <c r="B398" s="92"/>
      <c r="C398" s="92"/>
      <c r="D398" s="93"/>
      <c r="E398" s="270"/>
      <c r="F398" s="94"/>
      <c r="G398" s="94"/>
      <c r="I398" s="95"/>
      <c r="J398" s="96"/>
      <c r="K398" s="97"/>
      <c r="L398" s="97"/>
      <c r="M398" s="97"/>
      <c r="N398" s="98"/>
      <c r="O398" s="90"/>
      <c r="P398" s="90"/>
      <c r="Q398" s="90"/>
      <c r="R398" s="90"/>
      <c r="S398" s="91"/>
      <c r="T398" s="91"/>
    </row>
    <row r="399" spans="2:20" ht="14.1" customHeight="1">
      <c r="B399" s="92"/>
      <c r="C399" s="92"/>
      <c r="D399" s="93"/>
      <c r="E399" s="270"/>
      <c r="F399" s="94"/>
      <c r="G399" s="94"/>
      <c r="I399" s="95"/>
      <c r="J399" s="96"/>
      <c r="K399" s="97"/>
      <c r="L399" s="97"/>
      <c r="M399" s="97"/>
      <c r="N399" s="98"/>
      <c r="O399" s="90"/>
      <c r="P399" s="90"/>
      <c r="Q399" s="90"/>
      <c r="R399" s="90"/>
      <c r="S399" s="91"/>
      <c r="T399" s="91"/>
    </row>
    <row r="400" spans="2:20" ht="14.1" customHeight="1">
      <c r="B400" s="92"/>
      <c r="C400" s="92"/>
      <c r="D400" s="93"/>
      <c r="E400" s="270"/>
      <c r="F400" s="94"/>
      <c r="G400" s="94"/>
      <c r="I400" s="95"/>
      <c r="J400" s="96"/>
      <c r="K400" s="97"/>
      <c r="L400" s="97"/>
      <c r="M400" s="97"/>
      <c r="N400" s="98"/>
      <c r="O400" s="90"/>
      <c r="P400" s="90"/>
      <c r="Q400" s="90"/>
      <c r="R400" s="90"/>
      <c r="S400" s="91"/>
      <c r="T400" s="91"/>
    </row>
    <row r="401" spans="2:20" ht="14.1" customHeight="1">
      <c r="B401" s="92"/>
      <c r="C401" s="92"/>
      <c r="D401" s="93"/>
      <c r="E401" s="270"/>
      <c r="F401" s="94"/>
      <c r="G401" s="94"/>
      <c r="I401" s="95"/>
      <c r="J401" s="96"/>
      <c r="K401" s="97"/>
      <c r="L401" s="97"/>
      <c r="M401" s="97"/>
      <c r="N401" s="98"/>
      <c r="O401" s="90"/>
      <c r="P401" s="90"/>
      <c r="Q401" s="90"/>
      <c r="R401" s="90"/>
      <c r="S401" s="91"/>
      <c r="T401" s="91"/>
    </row>
    <row r="402" spans="2:20" ht="14.1" customHeight="1">
      <c r="B402" s="92"/>
      <c r="C402" s="92"/>
      <c r="D402" s="93"/>
      <c r="E402" s="270"/>
      <c r="F402" s="94"/>
      <c r="G402" s="94"/>
      <c r="I402" s="95"/>
      <c r="J402" s="96"/>
      <c r="K402" s="97"/>
      <c r="L402" s="97"/>
      <c r="M402" s="97"/>
      <c r="N402" s="98"/>
      <c r="O402" s="90"/>
      <c r="P402" s="90"/>
      <c r="Q402" s="90"/>
      <c r="R402" s="90"/>
      <c r="S402" s="91"/>
      <c r="T402" s="91"/>
    </row>
    <row r="403" spans="2:20" ht="14.1" customHeight="1">
      <c r="B403" s="92"/>
      <c r="C403" s="92"/>
      <c r="D403" s="93"/>
      <c r="E403" s="270"/>
      <c r="F403" s="94"/>
      <c r="G403" s="94"/>
      <c r="I403" s="95"/>
      <c r="J403" s="96"/>
      <c r="K403" s="97"/>
      <c r="L403" s="97"/>
      <c r="M403" s="97"/>
      <c r="N403" s="98"/>
      <c r="O403" s="90"/>
      <c r="P403" s="90"/>
      <c r="Q403" s="90"/>
      <c r="R403" s="90"/>
      <c r="S403" s="91"/>
      <c r="T403" s="91"/>
    </row>
    <row r="404" spans="2:20" ht="14.1" customHeight="1">
      <c r="B404" s="92"/>
      <c r="C404" s="92"/>
      <c r="D404" s="93"/>
      <c r="E404" s="270"/>
      <c r="F404" s="94"/>
      <c r="G404" s="94"/>
      <c r="I404" s="95"/>
      <c r="J404" s="96"/>
      <c r="K404" s="97"/>
      <c r="L404" s="97"/>
      <c r="M404" s="97"/>
      <c r="N404" s="98"/>
      <c r="O404" s="90"/>
      <c r="P404" s="90"/>
      <c r="Q404" s="90"/>
      <c r="R404" s="90"/>
      <c r="S404" s="91"/>
      <c r="T404" s="91"/>
    </row>
    <row r="405" spans="2:20" ht="14.1" customHeight="1">
      <c r="B405" s="92"/>
      <c r="C405" s="92"/>
      <c r="D405" s="93"/>
      <c r="E405" s="270"/>
      <c r="F405" s="94"/>
      <c r="G405" s="94"/>
      <c r="I405" s="95"/>
      <c r="J405" s="96"/>
      <c r="K405" s="97"/>
      <c r="L405" s="97"/>
      <c r="M405" s="97"/>
      <c r="N405" s="98"/>
      <c r="O405" s="90"/>
      <c r="P405" s="90"/>
      <c r="Q405" s="90"/>
      <c r="R405" s="90"/>
      <c r="S405" s="91"/>
      <c r="T405" s="91"/>
    </row>
    <row r="406" spans="2:20" ht="14.1" customHeight="1">
      <c r="B406" s="92"/>
      <c r="C406" s="92"/>
      <c r="D406" s="93"/>
      <c r="E406" s="270"/>
      <c r="F406" s="94"/>
      <c r="G406" s="94"/>
      <c r="I406" s="95"/>
      <c r="J406" s="96"/>
      <c r="K406" s="97"/>
      <c r="L406" s="97"/>
      <c r="M406" s="97"/>
      <c r="N406" s="98"/>
      <c r="O406" s="90"/>
      <c r="P406" s="90"/>
      <c r="Q406" s="90"/>
      <c r="R406" s="90"/>
      <c r="S406" s="91"/>
      <c r="T406" s="91"/>
    </row>
    <row r="407" spans="2:20" ht="14.1" customHeight="1">
      <c r="B407" s="92"/>
      <c r="C407" s="92"/>
      <c r="D407" s="93"/>
      <c r="E407" s="270"/>
      <c r="F407" s="94"/>
      <c r="G407" s="94"/>
      <c r="I407" s="95"/>
      <c r="J407" s="96"/>
      <c r="K407" s="97"/>
      <c r="L407" s="97"/>
      <c r="M407" s="97"/>
      <c r="N407" s="98"/>
      <c r="O407" s="90"/>
      <c r="P407" s="90"/>
      <c r="Q407" s="90"/>
      <c r="R407" s="90"/>
      <c r="S407" s="91"/>
      <c r="T407" s="91"/>
    </row>
    <row r="408" spans="2:20" ht="14.1" customHeight="1">
      <c r="B408" s="92"/>
      <c r="C408" s="92"/>
      <c r="D408" s="93"/>
      <c r="E408" s="270"/>
      <c r="F408" s="94"/>
      <c r="G408" s="94"/>
      <c r="I408" s="95"/>
      <c r="J408" s="96"/>
      <c r="K408" s="97"/>
      <c r="L408" s="97"/>
      <c r="M408" s="97"/>
      <c r="N408" s="98"/>
      <c r="O408" s="90"/>
      <c r="P408" s="90"/>
      <c r="Q408" s="90"/>
      <c r="R408" s="90"/>
      <c r="S408" s="91"/>
      <c r="T408" s="91"/>
    </row>
    <row r="409" spans="2:20" ht="14.1" customHeight="1">
      <c r="B409" s="92"/>
      <c r="C409" s="92"/>
      <c r="D409" s="93"/>
      <c r="E409" s="270"/>
      <c r="F409" s="94"/>
      <c r="G409" s="94"/>
      <c r="I409" s="95"/>
      <c r="J409" s="96"/>
      <c r="K409" s="97"/>
      <c r="L409" s="97"/>
      <c r="M409" s="97"/>
      <c r="N409" s="98"/>
      <c r="O409" s="90"/>
      <c r="P409" s="90"/>
      <c r="Q409" s="90"/>
      <c r="R409" s="90"/>
      <c r="S409" s="91"/>
      <c r="T409" s="91"/>
    </row>
    <row r="410" spans="2:20" ht="14.1" customHeight="1">
      <c r="B410" s="92"/>
      <c r="C410" s="92"/>
      <c r="D410" s="93"/>
      <c r="E410" s="270"/>
      <c r="F410" s="94"/>
      <c r="G410" s="94"/>
      <c r="I410" s="95"/>
      <c r="J410" s="96"/>
      <c r="K410" s="97"/>
      <c r="L410" s="97"/>
      <c r="M410" s="97"/>
      <c r="N410" s="98"/>
      <c r="O410" s="90"/>
      <c r="P410" s="90"/>
      <c r="Q410" s="90"/>
      <c r="R410" s="90"/>
      <c r="S410" s="91"/>
      <c r="T410" s="91"/>
    </row>
    <row r="411" spans="2:20" ht="14.1" customHeight="1">
      <c r="B411" s="92"/>
      <c r="C411" s="92"/>
      <c r="D411" s="93"/>
      <c r="E411" s="270"/>
      <c r="F411" s="94"/>
      <c r="G411" s="94"/>
      <c r="I411" s="95"/>
      <c r="J411" s="96"/>
      <c r="K411" s="97"/>
      <c r="L411" s="97"/>
      <c r="M411" s="97"/>
      <c r="N411" s="98"/>
      <c r="O411" s="90"/>
      <c r="P411" s="90"/>
      <c r="Q411" s="90"/>
      <c r="R411" s="90"/>
      <c r="S411" s="91"/>
      <c r="T411" s="91"/>
    </row>
    <row r="412" spans="2:20" ht="14.1" customHeight="1">
      <c r="B412" s="92"/>
      <c r="C412" s="92"/>
      <c r="D412" s="93"/>
      <c r="E412" s="270"/>
      <c r="F412" s="94"/>
      <c r="G412" s="94"/>
      <c r="I412" s="95"/>
      <c r="J412" s="96"/>
      <c r="K412" s="97"/>
      <c r="L412" s="97"/>
      <c r="M412" s="97"/>
      <c r="N412" s="98"/>
      <c r="O412" s="90"/>
      <c r="P412" s="90"/>
      <c r="Q412" s="90"/>
      <c r="R412" s="90"/>
      <c r="S412" s="91"/>
      <c r="T412" s="91"/>
    </row>
    <row r="413" spans="2:20" ht="14.1" customHeight="1">
      <c r="B413" s="92"/>
      <c r="C413" s="92"/>
      <c r="D413" s="93"/>
      <c r="E413" s="270"/>
      <c r="F413" s="94"/>
      <c r="G413" s="94"/>
      <c r="I413" s="95"/>
      <c r="J413" s="96"/>
      <c r="K413" s="97"/>
      <c r="L413" s="97"/>
      <c r="M413" s="97"/>
      <c r="N413" s="98"/>
      <c r="O413" s="90"/>
      <c r="P413" s="90"/>
      <c r="Q413" s="90"/>
      <c r="R413" s="90"/>
      <c r="S413" s="91"/>
      <c r="T413" s="91"/>
    </row>
    <row r="414" spans="2:20" ht="14.1" customHeight="1">
      <c r="B414" s="92"/>
      <c r="C414" s="92"/>
      <c r="D414" s="93"/>
      <c r="E414" s="270"/>
      <c r="F414" s="94"/>
      <c r="G414" s="94"/>
      <c r="I414" s="95"/>
      <c r="J414" s="96"/>
      <c r="K414" s="97"/>
      <c r="L414" s="97"/>
      <c r="M414" s="97"/>
      <c r="N414" s="98"/>
      <c r="O414" s="90"/>
      <c r="P414" s="90"/>
      <c r="Q414" s="90"/>
      <c r="R414" s="90"/>
      <c r="S414" s="91"/>
      <c r="T414" s="91"/>
    </row>
    <row r="415" spans="2:20" ht="14.1" customHeight="1">
      <c r="B415" s="92"/>
      <c r="C415" s="92"/>
      <c r="D415" s="93"/>
      <c r="E415" s="270"/>
      <c r="F415" s="94"/>
      <c r="G415" s="94"/>
      <c r="I415" s="95"/>
      <c r="J415" s="96"/>
      <c r="K415" s="97"/>
      <c r="L415" s="97"/>
      <c r="M415" s="97"/>
      <c r="N415" s="98"/>
      <c r="O415" s="90"/>
      <c r="P415" s="90"/>
      <c r="Q415" s="90"/>
      <c r="R415" s="90"/>
      <c r="S415" s="91"/>
      <c r="T415" s="91"/>
    </row>
    <row r="416" spans="2:20" ht="14.1" customHeight="1">
      <c r="B416" s="92"/>
      <c r="C416" s="92"/>
      <c r="D416" s="93"/>
      <c r="E416" s="270"/>
      <c r="F416" s="94"/>
      <c r="G416" s="94"/>
      <c r="I416" s="95"/>
      <c r="J416" s="96"/>
      <c r="K416" s="97"/>
      <c r="L416" s="97"/>
      <c r="M416" s="97"/>
      <c r="N416" s="98"/>
      <c r="O416" s="90"/>
      <c r="P416" s="90"/>
      <c r="Q416" s="90"/>
      <c r="R416" s="90"/>
      <c r="S416" s="91"/>
      <c r="T416" s="91"/>
    </row>
    <row r="417" spans="2:20" ht="14.1" customHeight="1">
      <c r="B417" s="92"/>
      <c r="C417" s="92"/>
      <c r="D417" s="93"/>
      <c r="E417" s="270"/>
      <c r="F417" s="94"/>
      <c r="G417" s="94"/>
      <c r="I417" s="95"/>
      <c r="J417" s="96"/>
      <c r="K417" s="97"/>
      <c r="L417" s="97"/>
      <c r="M417" s="97"/>
      <c r="N417" s="98"/>
      <c r="O417" s="90"/>
      <c r="P417" s="90"/>
      <c r="Q417" s="90"/>
      <c r="R417" s="90"/>
      <c r="S417" s="91"/>
      <c r="T417" s="91"/>
    </row>
    <row r="418" spans="2:20" ht="14.1" customHeight="1">
      <c r="B418" s="92"/>
      <c r="C418" s="92"/>
      <c r="D418" s="93"/>
      <c r="E418" s="270"/>
      <c r="F418" s="94"/>
      <c r="G418" s="94"/>
      <c r="I418" s="95"/>
      <c r="J418" s="96"/>
      <c r="K418" s="97"/>
      <c r="L418" s="97"/>
      <c r="M418" s="97"/>
      <c r="N418" s="98"/>
      <c r="O418" s="90"/>
      <c r="P418" s="90"/>
      <c r="Q418" s="90"/>
      <c r="R418" s="90"/>
      <c r="S418" s="91"/>
      <c r="T418" s="91"/>
    </row>
    <row r="419" spans="2:20" ht="14.1" customHeight="1">
      <c r="B419" s="92"/>
      <c r="C419" s="92"/>
      <c r="D419" s="93"/>
      <c r="E419" s="270"/>
      <c r="F419" s="94"/>
      <c r="G419" s="94"/>
      <c r="I419" s="95"/>
      <c r="J419" s="96"/>
      <c r="K419" s="97"/>
      <c r="L419" s="97"/>
      <c r="M419" s="97"/>
      <c r="N419" s="98"/>
      <c r="O419" s="90"/>
      <c r="P419" s="90"/>
      <c r="Q419" s="90"/>
      <c r="R419" s="90"/>
      <c r="S419" s="91"/>
      <c r="T419" s="91"/>
    </row>
    <row r="420" spans="2:20" ht="14.1" customHeight="1">
      <c r="B420" s="92"/>
      <c r="C420" s="92"/>
      <c r="D420" s="93"/>
      <c r="E420" s="270"/>
      <c r="F420" s="94"/>
      <c r="G420" s="94"/>
      <c r="I420" s="95"/>
      <c r="J420" s="96"/>
      <c r="K420" s="97"/>
      <c r="L420" s="97"/>
      <c r="M420" s="97"/>
      <c r="N420" s="98"/>
      <c r="O420" s="90"/>
      <c r="P420" s="90"/>
      <c r="Q420" s="90"/>
      <c r="R420" s="90"/>
      <c r="S420" s="91"/>
      <c r="T420" s="91"/>
    </row>
    <row r="421" spans="2:20" ht="14.1" customHeight="1">
      <c r="B421" s="92"/>
      <c r="C421" s="92"/>
      <c r="D421" s="93"/>
      <c r="E421" s="270"/>
      <c r="F421" s="94"/>
      <c r="G421" s="94"/>
      <c r="I421" s="95"/>
      <c r="J421" s="96"/>
      <c r="K421" s="97"/>
      <c r="L421" s="97"/>
      <c r="M421" s="97"/>
      <c r="N421" s="98"/>
      <c r="O421" s="90"/>
      <c r="P421" s="90"/>
      <c r="Q421" s="90"/>
      <c r="R421" s="90"/>
      <c r="S421" s="91"/>
      <c r="T421" s="91"/>
    </row>
    <row r="422" spans="2:20" ht="14.1" customHeight="1">
      <c r="B422" s="92"/>
      <c r="C422" s="92"/>
      <c r="D422" s="93"/>
      <c r="E422" s="270"/>
      <c r="F422" s="94"/>
      <c r="G422" s="94"/>
      <c r="I422" s="95"/>
      <c r="J422" s="96"/>
      <c r="K422" s="97"/>
      <c r="L422" s="97"/>
      <c r="M422" s="97"/>
      <c r="N422" s="98"/>
      <c r="O422" s="90"/>
      <c r="P422" s="90"/>
      <c r="Q422" s="90"/>
      <c r="R422" s="90"/>
      <c r="S422" s="91"/>
      <c r="T422" s="91"/>
    </row>
    <row r="423" spans="2:20" ht="14.1" customHeight="1">
      <c r="B423" s="92"/>
      <c r="C423" s="92"/>
      <c r="D423" s="93"/>
      <c r="E423" s="270"/>
      <c r="F423" s="94"/>
      <c r="G423" s="94"/>
      <c r="I423" s="95"/>
      <c r="J423" s="96"/>
      <c r="K423" s="97"/>
      <c r="L423" s="97"/>
      <c r="M423" s="97"/>
      <c r="N423" s="98"/>
      <c r="O423" s="90"/>
      <c r="P423" s="90"/>
      <c r="Q423" s="90"/>
      <c r="R423" s="90"/>
      <c r="S423" s="91"/>
      <c r="T423" s="91"/>
    </row>
    <row r="424" spans="2:20" ht="14.1" customHeight="1">
      <c r="B424" s="92"/>
      <c r="C424" s="92"/>
      <c r="D424" s="93"/>
      <c r="E424" s="270"/>
      <c r="F424" s="94"/>
      <c r="G424" s="94"/>
      <c r="I424" s="95"/>
      <c r="J424" s="96"/>
      <c r="K424" s="97"/>
      <c r="L424" s="97"/>
      <c r="M424" s="97"/>
      <c r="N424" s="98"/>
      <c r="O424" s="90"/>
      <c r="P424" s="90"/>
      <c r="Q424" s="90"/>
      <c r="R424" s="90"/>
      <c r="S424" s="91"/>
      <c r="T424" s="91"/>
    </row>
    <row r="425" spans="2:20" ht="14.1" customHeight="1">
      <c r="B425" s="92"/>
      <c r="C425" s="92"/>
      <c r="D425" s="93"/>
      <c r="E425" s="270"/>
      <c r="F425" s="94"/>
      <c r="G425" s="94"/>
      <c r="I425" s="95"/>
      <c r="J425" s="96"/>
      <c r="K425" s="97"/>
      <c r="L425" s="97"/>
      <c r="M425" s="97"/>
      <c r="N425" s="98"/>
      <c r="O425" s="90"/>
      <c r="P425" s="90"/>
      <c r="Q425" s="90"/>
      <c r="R425" s="90"/>
      <c r="S425" s="91"/>
      <c r="T425" s="91"/>
    </row>
    <row r="426" spans="2:20" ht="14.1" customHeight="1">
      <c r="B426" s="92"/>
      <c r="C426" s="92"/>
      <c r="D426" s="93"/>
      <c r="E426" s="270"/>
      <c r="F426" s="94"/>
      <c r="G426" s="94"/>
      <c r="I426" s="95"/>
      <c r="J426" s="96"/>
      <c r="K426" s="97"/>
      <c r="L426" s="97"/>
      <c r="M426" s="97"/>
      <c r="N426" s="98"/>
      <c r="O426" s="90"/>
      <c r="P426" s="90"/>
      <c r="Q426" s="90"/>
      <c r="R426" s="90"/>
      <c r="S426" s="91"/>
      <c r="T426" s="91"/>
    </row>
    <row r="427" spans="2:20" ht="14.1" customHeight="1">
      <c r="B427" s="92"/>
      <c r="C427" s="92"/>
      <c r="D427" s="93"/>
      <c r="E427" s="270"/>
      <c r="F427" s="94"/>
      <c r="G427" s="94"/>
      <c r="I427" s="95"/>
      <c r="J427" s="96"/>
      <c r="K427" s="97"/>
      <c r="L427" s="97"/>
      <c r="M427" s="97"/>
      <c r="N427" s="98"/>
      <c r="O427" s="90"/>
      <c r="P427" s="90"/>
      <c r="Q427" s="90"/>
      <c r="R427" s="90"/>
      <c r="S427" s="91"/>
      <c r="T427" s="91"/>
    </row>
    <row r="428" spans="2:20" ht="14.1" customHeight="1">
      <c r="B428" s="92"/>
      <c r="C428" s="92"/>
      <c r="D428" s="93"/>
      <c r="E428" s="270"/>
      <c r="F428" s="94"/>
      <c r="G428" s="94"/>
      <c r="I428" s="95"/>
      <c r="J428" s="96"/>
      <c r="K428" s="97"/>
      <c r="L428" s="97"/>
      <c r="M428" s="97"/>
      <c r="N428" s="98"/>
      <c r="O428" s="90"/>
      <c r="P428" s="90"/>
      <c r="Q428" s="90"/>
      <c r="R428" s="90"/>
      <c r="S428" s="91"/>
      <c r="T428" s="91"/>
    </row>
    <row r="429" spans="2:20" ht="14.1" customHeight="1">
      <c r="B429" s="92"/>
      <c r="C429" s="92"/>
      <c r="D429" s="93"/>
      <c r="E429" s="270"/>
      <c r="F429" s="94"/>
      <c r="G429" s="94"/>
      <c r="I429" s="95"/>
      <c r="J429" s="96"/>
      <c r="K429" s="97"/>
      <c r="L429" s="97"/>
      <c r="M429" s="97"/>
      <c r="N429" s="98"/>
      <c r="O429" s="90"/>
      <c r="P429" s="90"/>
      <c r="Q429" s="90"/>
      <c r="R429" s="90"/>
      <c r="S429" s="91"/>
      <c r="T429" s="91"/>
    </row>
    <row r="430" spans="2:20" ht="14.1" customHeight="1">
      <c r="B430" s="92"/>
      <c r="C430" s="92"/>
      <c r="D430" s="93"/>
      <c r="E430" s="270"/>
      <c r="F430" s="94"/>
      <c r="G430" s="94"/>
      <c r="I430" s="95"/>
      <c r="J430" s="96"/>
      <c r="K430" s="97"/>
      <c r="L430" s="97"/>
      <c r="M430" s="97"/>
      <c r="N430" s="98"/>
      <c r="O430" s="90"/>
      <c r="P430" s="90"/>
      <c r="Q430" s="90"/>
      <c r="R430" s="90"/>
      <c r="S430" s="91"/>
      <c r="T430" s="91"/>
    </row>
    <row r="431" spans="2:20" ht="14.1" customHeight="1">
      <c r="B431" s="92"/>
      <c r="C431" s="92"/>
      <c r="D431" s="93"/>
      <c r="E431" s="270"/>
      <c r="F431" s="94"/>
      <c r="G431" s="94"/>
      <c r="I431" s="95"/>
      <c r="J431" s="96"/>
      <c r="K431" s="97"/>
      <c r="L431" s="97"/>
      <c r="M431" s="97"/>
      <c r="N431" s="98"/>
      <c r="O431" s="90"/>
      <c r="P431" s="90"/>
      <c r="Q431" s="90"/>
      <c r="R431" s="90"/>
      <c r="S431" s="91"/>
      <c r="T431" s="91"/>
    </row>
    <row r="432" spans="2:20" ht="14.1" customHeight="1">
      <c r="B432" s="92"/>
      <c r="C432" s="92"/>
      <c r="D432" s="93"/>
      <c r="E432" s="270"/>
      <c r="F432" s="94"/>
      <c r="G432" s="94"/>
      <c r="I432" s="95"/>
      <c r="J432" s="96"/>
      <c r="K432" s="97"/>
      <c r="L432" s="97"/>
      <c r="M432" s="97"/>
      <c r="N432" s="98"/>
      <c r="O432" s="90"/>
      <c r="P432" s="90"/>
      <c r="Q432" s="90"/>
      <c r="R432" s="90"/>
      <c r="S432" s="91"/>
      <c r="T432" s="91"/>
    </row>
    <row r="433" spans="2:20" ht="14.1" customHeight="1">
      <c r="B433" s="92"/>
      <c r="C433" s="92"/>
      <c r="D433" s="93"/>
      <c r="E433" s="270"/>
      <c r="F433" s="94"/>
      <c r="G433" s="94"/>
      <c r="I433" s="95"/>
      <c r="J433" s="96"/>
      <c r="K433" s="97"/>
      <c r="L433" s="97"/>
      <c r="M433" s="97"/>
      <c r="N433" s="98"/>
      <c r="O433" s="90"/>
      <c r="P433" s="90"/>
      <c r="Q433" s="90"/>
      <c r="R433" s="90"/>
      <c r="S433" s="91"/>
      <c r="T433" s="91"/>
    </row>
    <row r="434" spans="2:20" ht="14.1" customHeight="1">
      <c r="B434" s="92"/>
      <c r="C434" s="92"/>
      <c r="D434" s="93"/>
      <c r="E434" s="270"/>
      <c r="F434" s="94"/>
      <c r="G434" s="94"/>
      <c r="I434" s="95"/>
      <c r="J434" s="96"/>
      <c r="K434" s="97"/>
      <c r="L434" s="97"/>
      <c r="M434" s="97"/>
      <c r="N434" s="98"/>
      <c r="O434" s="90"/>
      <c r="P434" s="90"/>
      <c r="Q434" s="90"/>
      <c r="R434" s="90"/>
      <c r="S434" s="91"/>
      <c r="T434" s="91"/>
    </row>
    <row r="435" spans="2:20" ht="14.1" customHeight="1">
      <c r="B435" s="92"/>
      <c r="C435" s="92"/>
      <c r="D435" s="93"/>
      <c r="E435" s="270"/>
      <c r="F435" s="94"/>
      <c r="G435" s="94"/>
      <c r="I435" s="95"/>
      <c r="J435" s="96"/>
      <c r="K435" s="97"/>
      <c r="L435" s="97"/>
      <c r="M435" s="97"/>
      <c r="N435" s="98"/>
      <c r="O435" s="90"/>
      <c r="P435" s="90"/>
      <c r="Q435" s="90"/>
      <c r="R435" s="90"/>
      <c r="S435" s="91"/>
      <c r="T435" s="91"/>
    </row>
    <row r="436" spans="2:20" ht="14.1" customHeight="1">
      <c r="B436" s="92"/>
      <c r="C436" s="92"/>
      <c r="D436" s="93"/>
      <c r="E436" s="270"/>
      <c r="F436" s="94"/>
      <c r="G436" s="94"/>
      <c r="I436" s="95"/>
      <c r="J436" s="96"/>
      <c r="K436" s="97"/>
      <c r="L436" s="97"/>
      <c r="M436" s="97"/>
      <c r="N436" s="98"/>
      <c r="O436" s="90"/>
      <c r="P436" s="90"/>
      <c r="Q436" s="90"/>
      <c r="R436" s="90"/>
      <c r="S436" s="91"/>
      <c r="T436" s="91"/>
    </row>
    <row r="437" spans="2:20" ht="14.1" customHeight="1">
      <c r="B437" s="92"/>
      <c r="C437" s="92"/>
      <c r="D437" s="93"/>
      <c r="E437" s="270"/>
      <c r="F437" s="94"/>
      <c r="G437" s="94"/>
      <c r="I437" s="95"/>
      <c r="J437" s="96"/>
      <c r="K437" s="97"/>
      <c r="L437" s="97"/>
      <c r="M437" s="97"/>
      <c r="N437" s="98"/>
      <c r="O437" s="90"/>
      <c r="P437" s="90"/>
      <c r="Q437" s="90"/>
      <c r="R437" s="90"/>
      <c r="S437" s="91"/>
      <c r="T437" s="91"/>
    </row>
    <row r="438" spans="2:20" ht="14.1" customHeight="1">
      <c r="B438" s="92"/>
      <c r="C438" s="92"/>
      <c r="D438" s="93"/>
      <c r="E438" s="270"/>
      <c r="F438" s="94"/>
      <c r="G438" s="94"/>
      <c r="I438" s="95"/>
      <c r="J438" s="96"/>
      <c r="K438" s="97"/>
      <c r="L438" s="97"/>
      <c r="M438" s="97"/>
      <c r="N438" s="98"/>
      <c r="O438" s="90"/>
      <c r="P438" s="90"/>
      <c r="Q438" s="90"/>
      <c r="R438" s="90"/>
      <c r="S438" s="91"/>
      <c r="T438" s="91"/>
    </row>
    <row r="439" spans="2:20" ht="14.1" customHeight="1">
      <c r="B439" s="92"/>
      <c r="C439" s="92"/>
      <c r="D439" s="93"/>
      <c r="E439" s="270"/>
      <c r="F439" s="94"/>
      <c r="G439" s="94"/>
      <c r="I439" s="95"/>
      <c r="J439" s="96"/>
      <c r="K439" s="97"/>
      <c r="L439" s="97"/>
      <c r="M439" s="97"/>
      <c r="N439" s="98"/>
      <c r="O439" s="90"/>
      <c r="P439" s="90"/>
      <c r="Q439" s="90"/>
      <c r="R439" s="90"/>
      <c r="S439" s="91"/>
      <c r="T439" s="91"/>
    </row>
  </sheetData>
  <autoFilter ref="B9:V162" xr:uid="{00000000-0009-0000-0000-000004000000}"/>
  <mergeCells count="1">
    <mergeCell ref="R6:R7"/>
  </mergeCells>
  <phoneticPr fontId="9"/>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2" manualBreakCount="2">
    <brk id="55" min="1" max="21" man="1"/>
    <brk id="105"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83"/>
  <sheetViews>
    <sheetView showGridLines="0" showZeros="0" showOutlineSymbols="0" zoomScaleNormal="100" zoomScaleSheetLayoutView="100" workbookViewId="0">
      <pane ySplit="9" topLeftCell="A10" activePane="bottomLeft" state="frozen"/>
      <selection activeCell="B1" sqref="B1"/>
      <selection pane="bottomLeft"/>
    </sheetView>
  </sheetViews>
  <sheetFormatPr defaultColWidth="9.33203125" defaultRowHeight="13.2"/>
  <cols>
    <col min="1" max="1" width="45.5546875" style="59" customWidth="1"/>
    <col min="2" max="2" width="18.33203125" style="59" customWidth="1"/>
    <col min="3" max="3" width="18.44140625" style="59" customWidth="1"/>
    <col min="4" max="4" width="10.6640625" style="2" customWidth="1"/>
    <col min="5" max="5" width="11.109375" style="2" customWidth="1"/>
    <col min="6" max="6" width="2.109375" style="2" customWidth="1"/>
    <col min="7" max="7" width="7.88671875" style="2" customWidth="1"/>
    <col min="8" max="8" width="27" style="2" bestFit="1" customWidth="1"/>
    <col min="9" max="16384" width="9.33203125" style="2"/>
  </cols>
  <sheetData>
    <row r="1" spans="1:8" ht="16.2">
      <c r="A1" s="379" t="s">
        <v>4</v>
      </c>
      <c r="B1" s="100"/>
      <c r="C1" s="101"/>
      <c r="D1" s="1"/>
      <c r="E1" s="1"/>
      <c r="F1" s="1"/>
      <c r="G1" s="1"/>
    </row>
    <row r="2" spans="1:8">
      <c r="A2" s="101"/>
      <c r="B2" s="101"/>
      <c r="C2" s="101"/>
      <c r="D2" s="1"/>
      <c r="E2" s="1"/>
      <c r="F2" s="1"/>
      <c r="G2" s="1"/>
    </row>
    <row r="3" spans="1:8" ht="18.600000000000001">
      <c r="A3" s="208" t="str">
        <f>'2-Kosten per locatie'!A3</f>
        <v>Naam opdrachtgever</v>
      </c>
      <c r="B3" s="47" t="str">
        <f>'2-Kosten per locatie'!B3</f>
        <v>Stadsschouwburg Utrecht</v>
      </c>
      <c r="C3" s="101"/>
      <c r="D3" s="1"/>
      <c r="E3" s="30"/>
      <c r="F3" s="1"/>
      <c r="G3" s="1"/>
    </row>
    <row r="4" spans="1:8" ht="18.600000000000001">
      <c r="A4" s="208" t="str">
        <f>'2-Kosten per locatie'!A4</f>
        <v>Calculatie onderdeel</v>
      </c>
      <c r="B4" s="47" t="str">
        <f ca="1">MID(CELL("bestandsnaam",$C$9),SEARCH("]",CELL("bestandsnaam",$C$9),1)+1,256)</f>
        <v>5-Premies en opslagen</v>
      </c>
      <c r="C4" s="102"/>
      <c r="D4" s="15"/>
      <c r="E4" s="4"/>
      <c r="F4" s="4"/>
      <c r="G4" s="4"/>
    </row>
    <row r="5" spans="1:8" ht="18.600000000000001">
      <c r="A5" s="208" t="str">
        <f>'2-Kosten per locatie'!A5</f>
        <v>Gebouw/plaats</v>
      </c>
      <c r="B5" s="47" t="str">
        <f>'2-Kosten per locatie'!B5</f>
        <v>Utrecht</v>
      </c>
      <c r="C5" s="38"/>
      <c r="D5" s="8"/>
      <c r="E5" s="16"/>
      <c r="F5" s="5"/>
      <c r="G5" s="4"/>
    </row>
    <row r="6" spans="1:8" ht="18.600000000000001">
      <c r="A6" s="208" t="str">
        <f>'2-Kosten per locatie'!A6</f>
        <v>Referentie nummer</v>
      </c>
      <c r="B6" s="47" t="str">
        <f>'2-Kosten per locatie'!B6</f>
        <v>SSBU-EA-MK-DK-2024/TN479309</v>
      </c>
      <c r="C6" s="78"/>
      <c r="D6" s="8"/>
      <c r="E6" s="32"/>
      <c r="F6" s="31"/>
      <c r="G6" s="33"/>
      <c r="H6" s="34"/>
    </row>
    <row r="7" spans="1:8" ht="18.600000000000001">
      <c r="A7" s="208" t="str">
        <f>'2-Kosten per locatie'!A7</f>
        <v>Naam dienstverlener</v>
      </c>
      <c r="B7" s="47">
        <f>'2-Kosten per locatie'!B7</f>
        <v>0</v>
      </c>
      <c r="C7" s="78"/>
      <c r="D7" s="8"/>
      <c r="E7" s="16"/>
      <c r="F7" s="5"/>
      <c r="G7" s="4"/>
    </row>
    <row r="8" spans="1:8" ht="18.600000000000001">
      <c r="A8" s="208" t="str">
        <f>'2-Kosten per locatie'!A8</f>
        <v>Prijspeil</v>
      </c>
      <c r="B8" s="273">
        <f>'2-Kosten per locatie'!B8</f>
        <v>45658</v>
      </c>
      <c r="C8" s="103"/>
      <c r="D8" s="16"/>
      <c r="E8" s="16"/>
      <c r="F8" s="5"/>
      <c r="G8" s="4"/>
    </row>
    <row r="9" spans="1:8" ht="18.600000000000001">
      <c r="A9" s="217"/>
      <c r="B9" s="103"/>
      <c r="C9" s="103"/>
      <c r="D9" s="16"/>
      <c r="E9" s="16"/>
      <c r="F9" s="5"/>
      <c r="G9" s="4"/>
    </row>
    <row r="10" spans="1:8" ht="21">
      <c r="A10" s="380" t="s">
        <v>85</v>
      </c>
      <c r="B10" s="381"/>
      <c r="C10" s="382"/>
      <c r="D10" s="16"/>
      <c r="E10" s="16"/>
      <c r="F10" s="5"/>
      <c r="G10" s="4"/>
    </row>
    <row r="11" spans="1:8">
      <c r="A11" s="104"/>
      <c r="B11" s="105"/>
      <c r="C11" s="105"/>
      <c r="D11" s="16"/>
      <c r="E11" s="16"/>
      <c r="F11" s="4"/>
      <c r="G11" s="4"/>
    </row>
    <row r="12" spans="1:8">
      <c r="A12" s="383"/>
      <c r="B12" s="368"/>
      <c r="C12" s="384" t="s">
        <v>86</v>
      </c>
      <c r="D12" s="16"/>
      <c r="E12" s="16"/>
      <c r="F12" s="5"/>
      <c r="G12" s="4"/>
    </row>
    <row r="13" spans="1:8">
      <c r="A13" s="106" t="s">
        <v>87</v>
      </c>
      <c r="B13" s="368"/>
      <c r="C13" s="274"/>
      <c r="D13" s="16"/>
      <c r="E13" s="16"/>
      <c r="F13" s="17"/>
      <c r="G13" s="4"/>
    </row>
    <row r="14" spans="1:8">
      <c r="A14" s="106" t="s">
        <v>88</v>
      </c>
      <c r="B14" s="368"/>
      <c r="C14" s="274"/>
      <c r="D14" s="16"/>
      <c r="E14" s="16"/>
      <c r="F14" s="17"/>
      <c r="G14" s="4"/>
    </row>
    <row r="15" spans="1:8">
      <c r="A15" s="106" t="s">
        <v>89</v>
      </c>
      <c r="B15" s="368"/>
      <c r="C15" s="274"/>
      <c r="D15" s="16"/>
      <c r="E15" s="16"/>
      <c r="F15" s="17"/>
      <c r="G15" s="4"/>
    </row>
    <row r="16" spans="1:8">
      <c r="A16" s="385" t="s">
        <v>32</v>
      </c>
      <c r="B16" s="386"/>
      <c r="C16" s="387">
        <f>SUM(C13:C15)</f>
        <v>0</v>
      </c>
      <c r="D16" s="16"/>
      <c r="E16" s="16"/>
      <c r="F16" s="4"/>
    </row>
    <row r="17" spans="1:7">
      <c r="A17" s="385"/>
      <c r="B17" s="386"/>
      <c r="C17" s="387"/>
      <c r="D17" s="16"/>
      <c r="E17" s="16"/>
      <c r="F17" s="4"/>
    </row>
    <row r="18" spans="1:7">
      <c r="A18" s="552" t="s">
        <v>90</v>
      </c>
      <c r="B18" s="553"/>
      <c r="C18" s="274"/>
      <c r="D18" s="16"/>
      <c r="E18" s="16"/>
      <c r="F18" s="4"/>
    </row>
    <row r="19" spans="1:7">
      <c r="A19" s="106" t="s">
        <v>91</v>
      </c>
      <c r="B19" s="107"/>
      <c r="C19" s="274"/>
      <c r="D19" s="16"/>
      <c r="E19" s="16"/>
      <c r="F19" s="4"/>
    </row>
    <row r="20" spans="1:7">
      <c r="A20" s="552" t="s">
        <v>92</v>
      </c>
      <c r="B20" s="553"/>
      <c r="C20" s="274"/>
      <c r="D20" s="16"/>
      <c r="E20" s="16"/>
      <c r="F20" s="4"/>
    </row>
    <row r="21" spans="1:7">
      <c r="A21" s="552" t="s">
        <v>93</v>
      </c>
      <c r="B21" s="553"/>
      <c r="C21" s="388" t="e">
        <f>C34</f>
        <v>#DIV/0!</v>
      </c>
      <c r="D21" s="16"/>
      <c r="E21" s="16"/>
      <c r="F21" s="4"/>
    </row>
    <row r="22" spans="1:7">
      <c r="A22" s="552" t="s">
        <v>94</v>
      </c>
      <c r="B22" s="553"/>
      <c r="C22" s="274"/>
      <c r="D22" s="16"/>
      <c r="E22" s="16"/>
      <c r="F22" s="4"/>
    </row>
    <row r="23" spans="1:7">
      <c r="A23" s="552" t="s">
        <v>95</v>
      </c>
      <c r="B23" s="553"/>
      <c r="C23" s="274"/>
      <c r="D23" s="16"/>
      <c r="E23" s="16"/>
      <c r="F23" s="4"/>
    </row>
    <row r="24" spans="1:7">
      <c r="A24" s="554" t="s">
        <v>96</v>
      </c>
      <c r="B24" s="555"/>
      <c r="C24" s="389" t="e">
        <f>SUM(C16:C23)</f>
        <v>#DIV/0!</v>
      </c>
      <c r="D24" s="16"/>
      <c r="E24" s="16"/>
      <c r="F24" s="4"/>
    </row>
    <row r="25" spans="1:7">
      <c r="A25" s="108"/>
      <c r="B25" s="109"/>
      <c r="C25" s="110"/>
      <c r="D25" s="16"/>
      <c r="E25" s="16"/>
      <c r="F25" s="7"/>
      <c r="G25" s="4"/>
    </row>
    <row r="26" spans="1:7" ht="21">
      <c r="A26" s="380" t="s">
        <v>97</v>
      </c>
      <c r="B26" s="381"/>
      <c r="C26" s="382"/>
      <c r="D26" s="16"/>
      <c r="E26" s="16"/>
      <c r="F26" s="5"/>
      <c r="G26" s="4"/>
    </row>
    <row r="27" spans="1:7">
      <c r="A27" s="104"/>
      <c r="B27" s="105"/>
      <c r="C27" s="105"/>
      <c r="D27" s="16"/>
      <c r="E27" s="16"/>
      <c r="F27" s="4"/>
      <c r="G27" s="4"/>
    </row>
    <row r="28" spans="1:7">
      <c r="A28" s="105"/>
      <c r="B28" s="105"/>
      <c r="C28" s="390" t="s">
        <v>98</v>
      </c>
      <c r="D28" s="16"/>
      <c r="E28" s="16"/>
      <c r="F28" s="4"/>
      <c r="G28" s="4"/>
    </row>
    <row r="29" spans="1:7">
      <c r="A29" s="106" t="s">
        <v>99</v>
      </c>
      <c r="B29" s="368"/>
      <c r="C29" s="391">
        <f>'6-Opbouw uurtarief productie'!E21</f>
        <v>0</v>
      </c>
      <c r="D29" s="16"/>
      <c r="E29" s="16"/>
      <c r="G29" s="4"/>
    </row>
    <row r="30" spans="1:7">
      <c r="A30" s="106" t="s">
        <v>100</v>
      </c>
      <c r="B30" s="111" t="s">
        <v>101</v>
      </c>
      <c r="C30" s="392"/>
      <c r="D30" s="16"/>
      <c r="E30" s="16"/>
      <c r="F30" s="5"/>
      <c r="G30" s="4"/>
    </row>
    <row r="31" spans="1:7">
      <c r="A31" s="106" t="s">
        <v>102</v>
      </c>
      <c r="B31" s="368"/>
      <c r="C31" s="275">
        <f>C29+C30</f>
        <v>0</v>
      </c>
      <c r="D31" s="16"/>
      <c r="E31" s="16"/>
      <c r="F31" s="5"/>
      <c r="G31" s="4"/>
    </row>
    <row r="32" spans="1:7">
      <c r="A32" s="393" t="s">
        <v>103</v>
      </c>
      <c r="B32" s="112"/>
      <c r="C32" s="394"/>
      <c r="E32" s="18"/>
      <c r="F32" s="5"/>
      <c r="G32" s="4"/>
    </row>
    <row r="33" spans="1:7">
      <c r="A33" s="104"/>
      <c r="B33" s="395"/>
      <c r="C33" s="276"/>
      <c r="E33" s="3"/>
      <c r="F33" s="4"/>
      <c r="G33" s="4"/>
    </row>
    <row r="34" spans="1:7">
      <c r="A34" s="396" t="s">
        <v>104</v>
      </c>
      <c r="B34" s="397"/>
      <c r="C34" s="398" t="e">
        <f>(C31/C29)*C32</f>
        <v>#DIV/0!</v>
      </c>
      <c r="E34" s="19"/>
      <c r="F34" s="5"/>
      <c r="G34" s="20"/>
    </row>
    <row r="35" spans="1:7">
      <c r="A35" s="104"/>
      <c r="B35" s="105"/>
      <c r="C35" s="105"/>
      <c r="E35" s="19"/>
      <c r="F35" s="5"/>
      <c r="G35" s="4"/>
    </row>
    <row r="36" spans="1:7" ht="21">
      <c r="A36" s="399" t="s">
        <v>105</v>
      </c>
      <c r="B36" s="400"/>
      <c r="C36" s="401"/>
      <c r="E36" s="19"/>
      <c r="F36" s="5"/>
      <c r="G36" s="4"/>
    </row>
    <row r="37" spans="1:7">
      <c r="A37" s="108"/>
      <c r="B37" s="109"/>
      <c r="C37" s="110"/>
      <c r="E37" s="19"/>
      <c r="F37" s="5"/>
      <c r="G37" s="4"/>
    </row>
    <row r="38" spans="1:7" ht="16.2">
      <c r="A38" s="108"/>
      <c r="B38" s="402" t="s">
        <v>106</v>
      </c>
      <c r="C38" s="110"/>
      <c r="E38" s="19"/>
      <c r="F38" s="5"/>
      <c r="G38" s="4"/>
    </row>
    <row r="39" spans="1:7">
      <c r="A39" s="403" t="s">
        <v>107</v>
      </c>
      <c r="B39" s="404">
        <v>365</v>
      </c>
      <c r="C39" s="110"/>
      <c r="E39" s="19"/>
      <c r="F39" s="5"/>
      <c r="G39" s="9"/>
    </row>
    <row r="40" spans="1:7">
      <c r="A40" s="403" t="s">
        <v>108</v>
      </c>
      <c r="B40" s="404">
        <v>104</v>
      </c>
      <c r="C40" s="110"/>
      <c r="E40" s="19"/>
      <c r="F40" s="5"/>
      <c r="G40" s="9"/>
    </row>
    <row r="41" spans="1:7">
      <c r="A41" s="405" t="s">
        <v>109</v>
      </c>
      <c r="B41" s="406">
        <f>B39-B40</f>
        <v>261</v>
      </c>
      <c r="C41" s="110"/>
      <c r="E41" s="19"/>
      <c r="F41" s="5"/>
      <c r="G41" s="6"/>
    </row>
    <row r="42" spans="1:7">
      <c r="A42" s="407"/>
      <c r="B42" s="408"/>
      <c r="C42" s="110"/>
      <c r="E42" s="19"/>
      <c r="F42" s="5"/>
      <c r="G42" s="6"/>
    </row>
    <row r="43" spans="1:7">
      <c r="A43" s="403" t="s">
        <v>110</v>
      </c>
      <c r="B43" s="409"/>
      <c r="C43" s="110"/>
      <c r="E43" s="19"/>
      <c r="F43" s="5"/>
      <c r="G43" s="6"/>
    </row>
    <row r="44" spans="1:7">
      <c r="A44" s="403" t="s">
        <v>111</v>
      </c>
      <c r="B44" s="409"/>
      <c r="C44" s="110"/>
      <c r="E44" s="19"/>
      <c r="F44" s="5"/>
      <c r="G44" s="6"/>
    </row>
    <row r="45" spans="1:7">
      <c r="A45" s="403" t="s">
        <v>112</v>
      </c>
      <c r="B45" s="409"/>
      <c r="C45" s="110"/>
      <c r="E45" s="19"/>
      <c r="F45" s="5"/>
      <c r="G45" s="6"/>
    </row>
    <row r="46" spans="1:7">
      <c r="A46" s="403" t="s">
        <v>113</v>
      </c>
      <c r="B46" s="409"/>
      <c r="C46" s="110"/>
      <c r="E46" s="19"/>
      <c r="F46" s="5"/>
      <c r="G46" s="6"/>
    </row>
    <row r="47" spans="1:7">
      <c r="A47" s="405" t="s">
        <v>114</v>
      </c>
      <c r="B47" s="406">
        <f>B41-SUM(B43:B46)</f>
        <v>261</v>
      </c>
      <c r="C47" s="110"/>
      <c r="E47" s="19"/>
      <c r="F47" s="5"/>
      <c r="G47" s="6"/>
    </row>
    <row r="48" spans="1:7">
      <c r="A48" s="410"/>
      <c r="B48" s="408"/>
      <c r="C48" s="110"/>
      <c r="E48" s="19"/>
      <c r="F48" s="5"/>
      <c r="G48" s="6"/>
    </row>
    <row r="49" spans="1:7">
      <c r="A49" s="411" t="s">
        <v>115</v>
      </c>
      <c r="B49" s="412">
        <f>IF(B43=0,0,B43/$B$47)</f>
        <v>0</v>
      </c>
      <c r="C49" s="110"/>
      <c r="E49" s="19"/>
      <c r="F49" s="5"/>
      <c r="G49" s="6"/>
    </row>
    <row r="50" spans="1:7">
      <c r="A50" s="411" t="s">
        <v>111</v>
      </c>
      <c r="B50" s="412">
        <f>IF(B44=0,0,B44/$B$47)</f>
        <v>0</v>
      </c>
      <c r="C50" s="110"/>
      <c r="E50" s="19"/>
      <c r="F50" s="5"/>
      <c r="G50" s="6"/>
    </row>
    <row r="51" spans="1:7">
      <c r="A51" s="403" t="s">
        <v>112</v>
      </c>
      <c r="B51" s="412">
        <f>IF(B45=0,0,B45/$B$47)</f>
        <v>0</v>
      </c>
      <c r="C51" s="110"/>
      <c r="E51" s="19"/>
      <c r="F51" s="5"/>
      <c r="G51" s="6"/>
    </row>
    <row r="52" spans="1:7">
      <c r="A52" s="411" t="s">
        <v>113</v>
      </c>
      <c r="B52" s="412">
        <f>IF(B46=0,0,B46/$B$47)</f>
        <v>0</v>
      </c>
      <c r="C52" s="110"/>
      <c r="E52" s="19"/>
      <c r="F52" s="5"/>
      <c r="G52" s="10"/>
    </row>
    <row r="53" spans="1:7">
      <c r="A53" s="405" t="s">
        <v>116</v>
      </c>
      <c r="B53" s="413">
        <f>SUM(B49:B52)</f>
        <v>0</v>
      </c>
      <c r="C53" s="110"/>
      <c r="E53" s="19"/>
      <c r="F53" s="5"/>
      <c r="G53" s="11"/>
    </row>
    <row r="54" spans="1:7">
      <c r="A54" s="113"/>
      <c r="B54" s="113"/>
      <c r="C54" s="113"/>
      <c r="E54" s="19"/>
      <c r="F54" s="5"/>
      <c r="G54" s="1"/>
    </row>
    <row r="55" spans="1:7" ht="31.2" customHeight="1">
      <c r="A55" s="549" t="s">
        <v>117</v>
      </c>
      <c r="B55" s="550"/>
      <c r="C55" s="551"/>
      <c r="E55" s="19"/>
      <c r="F55" s="5"/>
      <c r="G55" s="1"/>
    </row>
    <row r="58" spans="1:7" ht="13.8">
      <c r="A58" s="114"/>
      <c r="B58" s="115"/>
    </row>
    <row r="59" spans="1:7" ht="13.8">
      <c r="A59" s="114"/>
      <c r="B59" s="115"/>
    </row>
    <row r="60" spans="1:7" ht="13.8">
      <c r="A60" s="114"/>
      <c r="B60" s="115"/>
    </row>
    <row r="61" spans="1:7" ht="13.8">
      <c r="A61" s="114"/>
      <c r="B61" s="115"/>
    </row>
    <row r="62" spans="1:7" ht="13.8">
      <c r="A62" s="116"/>
      <c r="B62" s="115"/>
    </row>
    <row r="63" spans="1:7" ht="13.8">
      <c r="A63" s="115"/>
      <c r="B63" s="115"/>
    </row>
    <row r="64" spans="1:7" ht="13.8">
      <c r="A64" s="115"/>
      <c r="B64" s="115"/>
    </row>
    <row r="65" spans="1:3" ht="13.8">
      <c r="A65" s="115"/>
      <c r="B65" s="115"/>
    </row>
    <row r="66" spans="1:3" ht="13.8">
      <c r="A66" s="115"/>
      <c r="B66" s="115"/>
    </row>
    <row r="67" spans="1:3" ht="13.8">
      <c r="A67" s="115"/>
      <c r="B67" s="115"/>
    </row>
    <row r="68" spans="1:3" ht="13.8">
      <c r="A68" s="115"/>
      <c r="B68" s="115"/>
    </row>
    <row r="69" spans="1:3" ht="13.8">
      <c r="A69" s="115"/>
      <c r="B69" s="115"/>
    </row>
    <row r="70" spans="1:3" ht="13.8">
      <c r="A70" s="115"/>
      <c r="B70" s="117"/>
    </row>
    <row r="71" spans="1:3" ht="13.8">
      <c r="A71" s="115"/>
      <c r="B71" s="115"/>
    </row>
    <row r="72" spans="1:3" ht="13.8">
      <c r="B72" s="115"/>
    </row>
    <row r="73" spans="1:3" ht="13.8">
      <c r="A73" s="115"/>
      <c r="B73" s="115"/>
      <c r="C73" s="115"/>
    </row>
    <row r="74" spans="1:3" ht="13.8">
      <c r="A74" s="118"/>
      <c r="B74" s="115"/>
      <c r="C74" s="118"/>
    </row>
    <row r="75" spans="1:3" ht="13.8">
      <c r="A75" s="115"/>
      <c r="B75" s="115"/>
      <c r="C75" s="115"/>
    </row>
    <row r="76" spans="1:3" ht="13.8">
      <c r="A76" s="115"/>
      <c r="B76" s="115"/>
      <c r="C76" s="115"/>
    </row>
    <row r="77" spans="1:3" ht="13.8">
      <c r="A77" s="115"/>
      <c r="B77" s="115"/>
      <c r="C77" s="115"/>
    </row>
    <row r="78" spans="1:3" ht="13.8">
      <c r="A78" s="118"/>
      <c r="B78" s="115"/>
      <c r="C78" s="118"/>
    </row>
    <row r="79" spans="1:3" ht="13.8">
      <c r="A79" s="118"/>
      <c r="B79" s="115"/>
      <c r="C79" s="118"/>
    </row>
    <row r="80" spans="1:3" ht="13.8">
      <c r="A80" s="118"/>
      <c r="B80" s="115"/>
      <c r="C80" s="118"/>
    </row>
    <row r="81" spans="1:2" ht="13.8">
      <c r="A81" s="115"/>
      <c r="B81" s="115"/>
    </row>
    <row r="82" spans="1:2" ht="13.8">
      <c r="A82" s="115"/>
      <c r="B82" s="115"/>
    </row>
    <row r="83" spans="1:2" ht="13.8">
      <c r="A83" s="115"/>
      <c r="B83" s="115"/>
    </row>
  </sheetData>
  <dataConsolidate/>
  <mergeCells count="7">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72"/>
  <sheetViews>
    <sheetView showGridLines="0" showZeros="0" showOutlineSymbols="0" zoomScale="90" zoomScaleNormal="90" zoomScalePageLayoutView="50" workbookViewId="0">
      <pane ySplit="10" topLeftCell="A11" activePane="bottomLeft" state="frozen"/>
      <selection activeCell="B1" sqref="B1"/>
      <selection pane="bottomLeft"/>
    </sheetView>
  </sheetViews>
  <sheetFormatPr defaultColWidth="11.44140625" defaultRowHeight="13.2"/>
  <cols>
    <col min="1" max="1" width="35.88671875" style="59" customWidth="1"/>
    <col min="2" max="2" width="21.6640625" style="59" customWidth="1"/>
    <col min="3" max="3" width="19.33203125" style="59" bestFit="1" customWidth="1"/>
    <col min="4" max="4" width="2" style="59" customWidth="1"/>
    <col min="5" max="5" width="14.44140625" style="59" customWidth="1"/>
    <col min="6" max="6" width="12.33203125" style="59" customWidth="1"/>
    <col min="7" max="7" width="6" style="59" customWidth="1"/>
    <col min="8" max="8" width="27.5546875" style="59" customWidth="1"/>
    <col min="9" max="15" width="11.44140625" style="59"/>
    <col min="16" max="16" width="10.5546875" style="59" customWidth="1"/>
    <col min="17" max="21" width="11.44140625" style="59"/>
    <col min="22" max="16384" width="11.44140625" style="2"/>
  </cols>
  <sheetData>
    <row r="1" spans="1:22" ht="12.75" customHeight="1">
      <c r="A1" s="379" t="s">
        <v>4</v>
      </c>
      <c r="B1" s="100"/>
      <c r="C1" s="101"/>
      <c r="D1" s="101"/>
      <c r="E1" s="101"/>
      <c r="F1" s="101"/>
      <c r="H1" s="560"/>
      <c r="I1" s="560"/>
      <c r="J1" s="560"/>
      <c r="K1" s="560"/>
      <c r="L1" s="560"/>
      <c r="M1" s="560"/>
      <c r="N1" s="560"/>
    </row>
    <row r="2" spans="1:22" ht="15">
      <c r="A2" s="220"/>
      <c r="B2" s="120"/>
      <c r="C2" s="121"/>
      <c r="D2" s="120"/>
      <c r="E2" s="122"/>
      <c r="F2" s="123"/>
      <c r="H2" s="560"/>
      <c r="I2" s="560"/>
      <c r="J2" s="560"/>
      <c r="K2" s="560"/>
      <c r="L2" s="560"/>
      <c r="M2" s="560"/>
      <c r="N2" s="560"/>
    </row>
    <row r="3" spans="1:22" ht="14.25" customHeight="1">
      <c r="A3" s="221" t="str">
        <f>'2-Kosten per locatie'!A3</f>
        <v>Naam opdrachtgever</v>
      </c>
      <c r="B3" s="125" t="str">
        <f>'2-Kosten per locatie'!B3</f>
        <v>Stadsschouwburg Utrecht</v>
      </c>
      <c r="C3" s="126"/>
      <c r="D3" s="120"/>
      <c r="E3" s="127"/>
      <c r="F3" s="128"/>
      <c r="H3" s="560"/>
      <c r="I3" s="560"/>
      <c r="J3" s="560"/>
      <c r="K3" s="560"/>
      <c r="L3" s="560"/>
      <c r="M3" s="560"/>
      <c r="N3" s="560"/>
    </row>
    <row r="4" spans="1:22" ht="15.75" customHeight="1">
      <c r="A4" s="221" t="str">
        <f>'2-Kosten per locatie'!A4</f>
        <v>Calculatie onderdeel</v>
      </c>
      <c r="B4" s="129" t="str">
        <f ca="1">MID(CELL("bestandsnaam",$C$9),SEARCH("]",CELL("bestandsnaam",$C$9),1)+1,256)</f>
        <v>6-Opbouw uurtarief productie</v>
      </c>
      <c r="C4" s="130"/>
      <c r="D4" s="131"/>
      <c r="H4" s="560"/>
      <c r="I4" s="560"/>
      <c r="J4" s="560"/>
      <c r="K4" s="560"/>
      <c r="L4" s="560"/>
      <c r="M4" s="560"/>
      <c r="N4" s="560"/>
    </row>
    <row r="5" spans="1:22" ht="18.600000000000001">
      <c r="A5" s="221" t="str">
        <f>'2-Kosten per locatie'!A5</f>
        <v>Gebouw/plaats</v>
      </c>
      <c r="B5" s="125" t="str">
        <f>'2-Kosten per locatie'!B5</f>
        <v>Utrecht</v>
      </c>
      <c r="C5" s="130"/>
      <c r="D5" s="131"/>
      <c r="H5" s="560"/>
      <c r="I5" s="560"/>
      <c r="J5" s="560"/>
      <c r="K5" s="560"/>
      <c r="L5" s="560"/>
      <c r="M5" s="560"/>
      <c r="N5" s="560"/>
    </row>
    <row r="6" spans="1:22" ht="18.600000000000001">
      <c r="A6" s="221" t="str">
        <f>'2-Kosten per locatie'!A6</f>
        <v>Referentie nummer</v>
      </c>
      <c r="B6" s="125" t="str">
        <f>'2-Kosten per locatie'!B6</f>
        <v>SSBU-EA-MK-DK-2024/TN479309</v>
      </c>
      <c r="C6" s="130"/>
      <c r="D6" s="131"/>
      <c r="H6" s="132"/>
      <c r="I6" s="132"/>
      <c r="J6" s="132"/>
      <c r="K6" s="132"/>
      <c r="L6" s="132"/>
      <c r="M6" s="132"/>
      <c r="N6" s="132"/>
    </row>
    <row r="7" spans="1:22" ht="18.600000000000001">
      <c r="A7" s="221" t="str">
        <f>'2-Kosten per locatie'!A7</f>
        <v>Naam dienstverlener</v>
      </c>
      <c r="B7" s="125">
        <f>'2-Kosten per locatie'!B7</f>
        <v>0</v>
      </c>
      <c r="C7" s="130"/>
      <c r="D7" s="131"/>
      <c r="H7" s="132"/>
      <c r="I7" s="132"/>
      <c r="J7" s="132"/>
      <c r="K7" s="132"/>
      <c r="L7" s="132"/>
      <c r="M7" s="132"/>
      <c r="N7" s="132"/>
    </row>
    <row r="8" spans="1:22" ht="18.600000000000001">
      <c r="A8" s="221" t="str">
        <f>'2-Kosten per locatie'!A8</f>
        <v>Prijspeil</v>
      </c>
      <c r="B8" s="295">
        <f>'2-Kosten per locatie'!B8</f>
        <v>45658</v>
      </c>
      <c r="C8" s="130"/>
      <c r="D8" s="131"/>
      <c r="J8" s="132"/>
      <c r="K8" s="132"/>
      <c r="L8" s="132"/>
      <c r="M8" s="132"/>
      <c r="N8" s="132"/>
      <c r="O8" s="133"/>
    </row>
    <row r="9" spans="1:22" ht="15.6">
      <c r="A9" s="134"/>
      <c r="B9" s="135"/>
      <c r="C9" s="136"/>
      <c r="D9" s="131"/>
      <c r="E9" s="137"/>
      <c r="F9" s="138"/>
    </row>
    <row r="10" spans="1:22" s="21" customFormat="1" ht="30.75" customHeight="1">
      <c r="A10" s="222" t="s">
        <v>118</v>
      </c>
      <c r="B10" s="414"/>
      <c r="C10" s="415"/>
      <c r="D10" s="218"/>
      <c r="E10" s="558" t="s">
        <v>119</v>
      </c>
      <c r="F10" s="559"/>
      <c r="G10" s="219"/>
      <c r="H10" s="222" t="s">
        <v>120</v>
      </c>
      <c r="I10" s="556" t="s">
        <v>521</v>
      </c>
      <c r="J10" s="557"/>
      <c r="K10" s="557"/>
      <c r="L10" s="557"/>
      <c r="M10" s="557"/>
      <c r="N10" s="557"/>
      <c r="O10" s="133"/>
      <c r="P10" s="59"/>
      <c r="Q10" s="59"/>
      <c r="R10" s="59"/>
      <c r="S10" s="59"/>
      <c r="T10" s="59"/>
      <c r="U10" s="59"/>
      <c r="V10" s="2"/>
    </row>
    <row r="11" spans="1:22" ht="30" customHeight="1">
      <c r="A11" s="146"/>
      <c r="B11" s="416" t="s">
        <v>121</v>
      </c>
      <c r="C11" s="417" t="s">
        <v>121</v>
      </c>
      <c r="D11" s="131"/>
      <c r="E11" s="277"/>
      <c r="F11" s="418"/>
      <c r="H11" s="146"/>
      <c r="I11" s="299">
        <v>1</v>
      </c>
      <c r="J11" s="299">
        <v>2</v>
      </c>
      <c r="K11" s="299">
        <v>3</v>
      </c>
      <c r="L11" s="299">
        <v>4</v>
      </c>
      <c r="M11" s="299">
        <v>5</v>
      </c>
      <c r="N11" s="299">
        <v>6</v>
      </c>
    </row>
    <row r="12" spans="1:22">
      <c r="A12" s="146" t="s">
        <v>122</v>
      </c>
      <c r="B12" s="419" t="s">
        <v>123</v>
      </c>
      <c r="C12" s="420"/>
      <c r="D12" s="131"/>
      <c r="E12" s="278">
        <f>SUM(I40:N40)</f>
        <v>0</v>
      </c>
      <c r="F12" s="279"/>
      <c r="H12" s="146" t="s">
        <v>124</v>
      </c>
      <c r="I12" s="300"/>
      <c r="J12" s="300"/>
      <c r="K12" s="300"/>
      <c r="L12" s="300"/>
      <c r="M12" s="300"/>
      <c r="N12" s="300"/>
    </row>
    <row r="13" spans="1:22">
      <c r="A13" s="146" t="s">
        <v>125</v>
      </c>
      <c r="B13" s="419" t="s">
        <v>123</v>
      </c>
      <c r="C13" s="421"/>
      <c r="D13" s="131"/>
      <c r="E13" s="280">
        <v>0</v>
      </c>
      <c r="F13" s="279"/>
      <c r="H13" s="146" t="s">
        <v>126</v>
      </c>
      <c r="I13" s="300"/>
      <c r="J13" s="300"/>
      <c r="K13" s="300"/>
      <c r="L13" s="300"/>
      <c r="M13" s="300"/>
      <c r="N13" s="300"/>
    </row>
    <row r="14" spans="1:22">
      <c r="A14" s="141" t="s">
        <v>127</v>
      </c>
      <c r="B14" s="419" t="s">
        <v>123</v>
      </c>
      <c r="C14" s="142"/>
      <c r="D14" s="131"/>
      <c r="E14" s="280">
        <v>0</v>
      </c>
      <c r="F14" s="279"/>
      <c r="H14" s="146" t="s">
        <v>128</v>
      </c>
      <c r="I14" s="300"/>
      <c r="J14" s="300"/>
      <c r="K14" s="300"/>
      <c r="L14" s="300"/>
      <c r="M14" s="300"/>
      <c r="N14" s="300"/>
    </row>
    <row r="15" spans="1:22">
      <c r="A15" s="422" t="s">
        <v>129</v>
      </c>
      <c r="B15" s="423"/>
      <c r="C15" s="424"/>
      <c r="D15" s="143"/>
      <c r="E15" s="281">
        <f>SUM(E12:E14)</f>
        <v>0</v>
      </c>
      <c r="F15" s="279"/>
      <c r="H15" s="146" t="s">
        <v>130</v>
      </c>
      <c r="I15" s="300"/>
      <c r="J15" s="300"/>
      <c r="K15" s="300"/>
      <c r="L15" s="300"/>
      <c r="M15" s="300"/>
      <c r="N15" s="300"/>
    </row>
    <row r="16" spans="1:22">
      <c r="A16" s="141"/>
      <c r="B16" s="425"/>
      <c r="C16" s="426"/>
      <c r="D16" s="131"/>
      <c r="E16" s="282"/>
      <c r="F16" s="279"/>
      <c r="H16" s="146" t="s">
        <v>131</v>
      </c>
      <c r="I16" s="300"/>
      <c r="J16" s="300"/>
      <c r="K16" s="300"/>
      <c r="L16" s="300"/>
      <c r="M16" s="300"/>
      <c r="N16" s="300"/>
    </row>
    <row r="17" spans="1:22">
      <c r="A17" s="427" t="s">
        <v>132</v>
      </c>
      <c r="B17" s="419" t="s">
        <v>123</v>
      </c>
      <c r="C17" s="428">
        <v>0</v>
      </c>
      <c r="D17" s="131"/>
      <c r="E17" s="283">
        <f>$C17*E15</f>
        <v>0</v>
      </c>
      <c r="F17" s="279"/>
      <c r="H17" s="146" t="s">
        <v>133</v>
      </c>
      <c r="I17" s="300"/>
      <c r="J17" s="300"/>
      <c r="K17" s="300"/>
      <c r="L17" s="300"/>
      <c r="M17" s="300"/>
      <c r="N17" s="300"/>
    </row>
    <row r="18" spans="1:22">
      <c r="A18" s="427" t="s">
        <v>134</v>
      </c>
      <c r="B18" s="419" t="s">
        <v>123</v>
      </c>
      <c r="C18" s="428">
        <v>0</v>
      </c>
      <c r="D18" s="131"/>
      <c r="E18" s="284">
        <f>$C18*E15</f>
        <v>0</v>
      </c>
      <c r="F18" s="279"/>
      <c r="H18" s="146" t="s">
        <v>135</v>
      </c>
      <c r="I18" s="300"/>
      <c r="J18" s="300"/>
      <c r="K18" s="300"/>
      <c r="L18" s="300"/>
      <c r="M18" s="300"/>
      <c r="N18" s="300"/>
    </row>
    <row r="19" spans="1:22">
      <c r="A19" s="422" t="s">
        <v>136</v>
      </c>
      <c r="B19" s="429"/>
      <c r="C19" s="142"/>
      <c r="D19" s="131"/>
      <c r="E19" s="281">
        <f>SUM(E15:E18)</f>
        <v>0</v>
      </c>
      <c r="F19" s="430">
        <f>IF(E19=0,0,E19/E$47)</f>
        <v>0</v>
      </c>
    </row>
    <row r="20" spans="1:22" ht="15">
      <c r="A20" s="141"/>
      <c r="B20" s="425"/>
      <c r="C20" s="426"/>
      <c r="D20" s="131"/>
      <c r="E20" s="282"/>
      <c r="F20" s="279"/>
      <c r="H20" s="222" t="s">
        <v>120</v>
      </c>
      <c r="I20" s="561" t="s">
        <v>137</v>
      </c>
      <c r="J20" s="562"/>
      <c r="K20" s="562"/>
      <c r="L20" s="562"/>
      <c r="M20" s="562"/>
      <c r="N20" s="563"/>
    </row>
    <row r="21" spans="1:22">
      <c r="A21" s="431" t="s">
        <v>138</v>
      </c>
      <c r="B21" s="432"/>
      <c r="C21" s="426"/>
      <c r="D21" s="144"/>
      <c r="E21" s="285">
        <f>E19*0.96</f>
        <v>0</v>
      </c>
      <c r="F21" s="286"/>
      <c r="G21" s="145"/>
      <c r="H21" s="146"/>
      <c r="I21" s="299">
        <v>1</v>
      </c>
      <c r="J21" s="299">
        <v>2</v>
      </c>
      <c r="K21" s="299">
        <v>3</v>
      </c>
      <c r="L21" s="299">
        <v>4</v>
      </c>
      <c r="M21" s="299">
        <v>5</v>
      </c>
      <c r="N21" s="299">
        <v>6</v>
      </c>
      <c r="O21" s="294"/>
      <c r="P21" s="145"/>
      <c r="Q21" s="145"/>
      <c r="R21" s="145"/>
      <c r="S21" s="145"/>
      <c r="T21" s="145"/>
      <c r="U21" s="145"/>
      <c r="V21" s="13"/>
    </row>
    <row r="22" spans="1:22" s="13" customFormat="1">
      <c r="A22" s="427" t="s">
        <v>139</v>
      </c>
      <c r="B22" s="432"/>
      <c r="C22" s="433" t="s">
        <v>140</v>
      </c>
      <c r="D22" s="131"/>
      <c r="E22" s="283" t="e">
        <f>E21*'5-Premies en opslagen'!$C24</f>
        <v>#DIV/0!</v>
      </c>
      <c r="F22" s="279"/>
      <c r="G22" s="59"/>
      <c r="H22" s="146" t="s">
        <v>124</v>
      </c>
      <c r="I22" s="434"/>
      <c r="J22" s="434"/>
      <c r="K22" s="434"/>
      <c r="L22" s="434"/>
      <c r="M22" s="434"/>
      <c r="N22" s="434"/>
      <c r="O22" s="264"/>
      <c r="P22" s="59"/>
      <c r="Q22" s="59"/>
      <c r="R22" s="59"/>
      <c r="S22" s="59"/>
      <c r="T22" s="59"/>
      <c r="U22" s="59"/>
      <c r="V22" s="2"/>
    </row>
    <row r="23" spans="1:22" ht="14.25" customHeight="1">
      <c r="A23" s="422" t="s">
        <v>141</v>
      </c>
      <c r="B23" s="435"/>
      <c r="C23" s="142"/>
      <c r="D23" s="131"/>
      <c r="E23" s="281" t="e">
        <f>E22+E19</f>
        <v>#DIV/0!</v>
      </c>
      <c r="F23" s="430" t="e">
        <f>IF(E23=0,0,E23/E$47)</f>
        <v>#DIV/0!</v>
      </c>
      <c r="H23" s="146" t="s">
        <v>126</v>
      </c>
      <c r="I23" s="434"/>
      <c r="J23" s="434"/>
      <c r="K23" s="434"/>
      <c r="L23" s="434"/>
      <c r="M23" s="434"/>
      <c r="N23" s="434"/>
      <c r="O23" s="264"/>
    </row>
    <row r="24" spans="1:22" ht="12.75" customHeight="1">
      <c r="A24" s="141"/>
      <c r="B24" s="429"/>
      <c r="C24" s="142"/>
      <c r="D24" s="131"/>
      <c r="E24" s="277"/>
      <c r="F24" s="279"/>
      <c r="H24" s="146" t="s">
        <v>128</v>
      </c>
      <c r="I24" s="434"/>
      <c r="J24" s="434"/>
      <c r="K24" s="434"/>
      <c r="L24" s="434"/>
      <c r="M24" s="434"/>
      <c r="N24" s="434"/>
      <c r="O24" s="264"/>
    </row>
    <row r="25" spans="1:22" ht="12.75" customHeight="1">
      <c r="A25" s="427" t="s">
        <v>142</v>
      </c>
      <c r="B25" s="432"/>
      <c r="C25" s="433" t="s">
        <v>140</v>
      </c>
      <c r="D25" s="131"/>
      <c r="E25" s="283" t="e">
        <f>E23*'5-Premies en opslagen'!$B53</f>
        <v>#DIV/0!</v>
      </c>
      <c r="F25" s="279"/>
      <c r="H25" s="146" t="s">
        <v>130</v>
      </c>
      <c r="I25" s="434"/>
      <c r="J25" s="434"/>
      <c r="K25" s="434"/>
      <c r="L25" s="434"/>
      <c r="M25" s="434"/>
      <c r="N25" s="434"/>
      <c r="O25" s="264"/>
    </row>
    <row r="26" spans="1:22">
      <c r="A26" s="422" t="s">
        <v>143</v>
      </c>
      <c r="B26" s="429"/>
      <c r="C26" s="142"/>
      <c r="D26" s="131"/>
      <c r="E26" s="281" t="e">
        <f>SUM(E23:E25)</f>
        <v>#DIV/0!</v>
      </c>
      <c r="F26" s="430" t="e">
        <f>IF(E26=0,0,E26/E$47)</f>
        <v>#DIV/0!</v>
      </c>
      <c r="H26" s="146" t="s">
        <v>131</v>
      </c>
      <c r="I26" s="434"/>
      <c r="J26" s="434"/>
      <c r="K26" s="434"/>
      <c r="L26" s="434"/>
      <c r="M26" s="434"/>
      <c r="N26" s="434"/>
      <c r="O26" s="264"/>
    </row>
    <row r="27" spans="1:22">
      <c r="A27" s="141"/>
      <c r="B27" s="429"/>
      <c r="C27" s="142"/>
      <c r="D27" s="131"/>
      <c r="E27" s="277"/>
      <c r="F27" s="279"/>
      <c r="H27" s="146" t="s">
        <v>133</v>
      </c>
      <c r="I27" s="434"/>
      <c r="J27" s="434"/>
      <c r="K27" s="434"/>
      <c r="L27" s="434"/>
      <c r="M27" s="434"/>
      <c r="N27" s="434"/>
      <c r="O27" s="264"/>
    </row>
    <row r="28" spans="1:22">
      <c r="A28" s="141" t="s">
        <v>144</v>
      </c>
      <c r="B28" s="436"/>
      <c r="C28" s="421" t="s">
        <v>145</v>
      </c>
      <c r="D28" s="131"/>
      <c r="E28" s="280">
        <v>0</v>
      </c>
      <c r="F28" s="279">
        <v>0</v>
      </c>
      <c r="H28" s="146" t="s">
        <v>135</v>
      </c>
      <c r="I28" s="434"/>
      <c r="J28" s="434"/>
      <c r="K28" s="434"/>
      <c r="L28" s="434"/>
      <c r="M28" s="434"/>
      <c r="N28" s="434"/>
      <c r="O28" s="264"/>
    </row>
    <row r="29" spans="1:22">
      <c r="A29" s="141" t="s">
        <v>146</v>
      </c>
      <c r="B29" s="437"/>
      <c r="C29" s="421" t="s">
        <v>145</v>
      </c>
      <c r="D29" s="131"/>
      <c r="E29" s="280">
        <v>0</v>
      </c>
      <c r="F29" s="279">
        <v>0</v>
      </c>
      <c r="H29" s="147" t="s">
        <v>147</v>
      </c>
      <c r="I29" s="438">
        <f t="shared" ref="I29:N29" si="0">SUM(I22:I28)</f>
        <v>0</v>
      </c>
      <c r="J29" s="438">
        <f t="shared" si="0"/>
        <v>0</v>
      </c>
      <c r="K29" s="438">
        <f t="shared" si="0"/>
        <v>0</v>
      </c>
      <c r="L29" s="438">
        <f t="shared" si="0"/>
        <v>0</v>
      </c>
      <c r="M29" s="438">
        <f t="shared" si="0"/>
        <v>0</v>
      </c>
      <c r="N29" s="438">
        <f t="shared" si="0"/>
        <v>0</v>
      </c>
      <c r="O29" s="439">
        <f>SUM(I29:N29)</f>
        <v>0</v>
      </c>
    </row>
    <row r="30" spans="1:22">
      <c r="A30" s="141" t="s">
        <v>148</v>
      </c>
      <c r="B30" s="429"/>
      <c r="C30" s="142" t="s">
        <v>121</v>
      </c>
      <c r="D30" s="131"/>
      <c r="E30" s="280">
        <v>0</v>
      </c>
      <c r="F30" s="279"/>
      <c r="H30" s="145"/>
      <c r="I30" s="145"/>
      <c r="J30" s="145"/>
      <c r="K30" s="145"/>
      <c r="L30" s="145"/>
      <c r="M30" s="145"/>
      <c r="N30" s="145"/>
    </row>
    <row r="31" spans="1:22" ht="12.75" customHeight="1">
      <c r="A31" s="440"/>
      <c r="B31" s="441"/>
      <c r="C31" s="442" t="s">
        <v>121</v>
      </c>
      <c r="D31" s="131"/>
      <c r="E31" s="280"/>
      <c r="F31" s="279"/>
      <c r="H31" s="222" t="s">
        <v>120</v>
      </c>
      <c r="I31" s="556" t="s">
        <v>149</v>
      </c>
      <c r="J31" s="557"/>
      <c r="K31" s="557"/>
      <c r="L31" s="557"/>
      <c r="M31" s="557"/>
      <c r="N31" s="557"/>
    </row>
    <row r="32" spans="1:22" ht="12.75" customHeight="1">
      <c r="A32" s="422" t="s">
        <v>150</v>
      </c>
      <c r="B32" s="429"/>
      <c r="C32" s="142"/>
      <c r="D32" s="131"/>
      <c r="E32" s="281" t="e">
        <f>SUM(E26:E31)</f>
        <v>#DIV/0!</v>
      </c>
      <c r="F32" s="430" t="e">
        <f>IF(E32=0,0,E32/E$47)</f>
        <v>#DIV/0!</v>
      </c>
      <c r="H32" s="146"/>
      <c r="I32" s="140">
        <v>1</v>
      </c>
      <c r="J32" s="140">
        <v>2</v>
      </c>
      <c r="K32" s="140">
        <v>3</v>
      </c>
      <c r="L32" s="140">
        <v>4</v>
      </c>
      <c r="M32" s="140">
        <v>5</v>
      </c>
      <c r="N32" s="140">
        <v>6</v>
      </c>
    </row>
    <row r="33" spans="1:16" ht="12.75" customHeight="1">
      <c r="A33" s="141"/>
      <c r="B33" s="429"/>
      <c r="C33" s="142"/>
      <c r="D33" s="131"/>
      <c r="E33" s="277"/>
      <c r="F33" s="279"/>
      <c r="H33" s="146" t="s">
        <v>124</v>
      </c>
      <c r="I33" s="296">
        <f t="shared" ref="I33:N39" si="1">I22*I12</f>
        <v>0</v>
      </c>
      <c r="J33" s="296">
        <f t="shared" si="1"/>
        <v>0</v>
      </c>
      <c r="K33" s="296">
        <f t="shared" si="1"/>
        <v>0</v>
      </c>
      <c r="L33" s="296">
        <f t="shared" si="1"/>
        <v>0</v>
      </c>
      <c r="M33" s="296">
        <f t="shared" si="1"/>
        <v>0</v>
      </c>
      <c r="N33" s="297">
        <f t="shared" si="1"/>
        <v>0</v>
      </c>
    </row>
    <row r="34" spans="1:16" ht="12.75" customHeight="1">
      <c r="A34" s="141" t="s">
        <v>151</v>
      </c>
      <c r="B34" s="429"/>
      <c r="C34" s="443"/>
      <c r="D34" s="131"/>
      <c r="E34" s="280">
        <v>0</v>
      </c>
      <c r="F34" s="287" t="e">
        <f t="shared" ref="F34:F42" si="2">E34/$E$47</f>
        <v>#DIV/0!</v>
      </c>
      <c r="H34" s="146" t="s">
        <v>126</v>
      </c>
      <c r="I34" s="296">
        <f t="shared" si="1"/>
        <v>0</v>
      </c>
      <c r="J34" s="296">
        <f t="shared" si="1"/>
        <v>0</v>
      </c>
      <c r="K34" s="296">
        <f t="shared" si="1"/>
        <v>0</v>
      </c>
      <c r="L34" s="296">
        <f t="shared" si="1"/>
        <v>0</v>
      </c>
      <c r="M34" s="296">
        <f t="shared" si="1"/>
        <v>0</v>
      </c>
      <c r="N34" s="297">
        <f t="shared" si="1"/>
        <v>0</v>
      </c>
    </row>
    <row r="35" spans="1:16" ht="12.75" customHeight="1">
      <c r="A35" s="141" t="s">
        <v>152</v>
      </c>
      <c r="B35" s="429"/>
      <c r="C35" s="443"/>
      <c r="D35" s="131"/>
      <c r="E35" s="280">
        <v>0</v>
      </c>
      <c r="F35" s="287" t="e">
        <f t="shared" si="2"/>
        <v>#DIV/0!</v>
      </c>
      <c r="H35" s="146" t="s">
        <v>128</v>
      </c>
      <c r="I35" s="296">
        <f t="shared" si="1"/>
        <v>0</v>
      </c>
      <c r="J35" s="296">
        <f t="shared" si="1"/>
        <v>0</v>
      </c>
      <c r="K35" s="296">
        <f t="shared" si="1"/>
        <v>0</v>
      </c>
      <c r="L35" s="296">
        <f t="shared" si="1"/>
        <v>0</v>
      </c>
      <c r="M35" s="296">
        <f t="shared" si="1"/>
        <v>0</v>
      </c>
      <c r="N35" s="297">
        <f t="shared" si="1"/>
        <v>0</v>
      </c>
      <c r="O35" s="145"/>
    </row>
    <row r="36" spans="1:16" ht="14.25" customHeight="1">
      <c r="A36" s="141" t="s">
        <v>153</v>
      </c>
      <c r="B36" s="429"/>
      <c r="C36" s="443"/>
      <c r="D36" s="131"/>
      <c r="E36" s="280">
        <v>0</v>
      </c>
      <c r="F36" s="287" t="e">
        <f t="shared" si="2"/>
        <v>#DIV/0!</v>
      </c>
      <c r="H36" s="146" t="s">
        <v>130</v>
      </c>
      <c r="I36" s="296">
        <f t="shared" si="1"/>
        <v>0</v>
      </c>
      <c r="J36" s="296">
        <f t="shared" si="1"/>
        <v>0</v>
      </c>
      <c r="K36" s="296">
        <f t="shared" si="1"/>
        <v>0</v>
      </c>
      <c r="L36" s="296">
        <f t="shared" si="1"/>
        <v>0</v>
      </c>
      <c r="M36" s="296">
        <f t="shared" si="1"/>
        <v>0</v>
      </c>
      <c r="N36" s="297">
        <f t="shared" si="1"/>
        <v>0</v>
      </c>
      <c r="O36" s="145"/>
    </row>
    <row r="37" spans="1:16">
      <c r="A37" s="141" t="s">
        <v>154</v>
      </c>
      <c r="B37" s="429"/>
      <c r="C37" s="444"/>
      <c r="D37" s="131"/>
      <c r="E37" s="280">
        <v>0</v>
      </c>
      <c r="F37" s="287" t="e">
        <f t="shared" si="2"/>
        <v>#DIV/0!</v>
      </c>
      <c r="H37" s="146" t="s">
        <v>131</v>
      </c>
      <c r="I37" s="296">
        <f t="shared" si="1"/>
        <v>0</v>
      </c>
      <c r="J37" s="296">
        <f t="shared" si="1"/>
        <v>0</v>
      </c>
      <c r="K37" s="296">
        <f t="shared" si="1"/>
        <v>0</v>
      </c>
      <c r="L37" s="296">
        <f t="shared" si="1"/>
        <v>0</v>
      </c>
      <c r="M37" s="296">
        <f t="shared" si="1"/>
        <v>0</v>
      </c>
      <c r="N37" s="297">
        <f t="shared" si="1"/>
        <v>0</v>
      </c>
      <c r="O37" s="145"/>
    </row>
    <row r="38" spans="1:16">
      <c r="A38" s="141" t="s">
        <v>155</v>
      </c>
      <c r="B38" s="429"/>
      <c r="C38" s="443"/>
      <c r="D38" s="131"/>
      <c r="E38" s="280">
        <v>0</v>
      </c>
      <c r="F38" s="287" t="e">
        <f t="shared" si="2"/>
        <v>#DIV/0!</v>
      </c>
      <c r="H38" s="146" t="s">
        <v>133</v>
      </c>
      <c r="I38" s="296">
        <f t="shared" si="1"/>
        <v>0</v>
      </c>
      <c r="J38" s="296">
        <f t="shared" si="1"/>
        <v>0</v>
      </c>
      <c r="K38" s="296">
        <f t="shared" si="1"/>
        <v>0</v>
      </c>
      <c r="L38" s="296">
        <f t="shared" si="1"/>
        <v>0</v>
      </c>
      <c r="M38" s="296">
        <f t="shared" si="1"/>
        <v>0</v>
      </c>
      <c r="N38" s="297">
        <f t="shared" si="1"/>
        <v>0</v>
      </c>
      <c r="O38" s="145"/>
    </row>
    <row r="39" spans="1:16">
      <c r="A39" s="141" t="s">
        <v>156</v>
      </c>
      <c r="B39" s="429"/>
      <c r="C39" s="444"/>
      <c r="D39" s="131"/>
      <c r="E39" s="280">
        <v>0</v>
      </c>
      <c r="F39" s="287" t="e">
        <f t="shared" si="2"/>
        <v>#DIV/0!</v>
      </c>
      <c r="H39" s="146" t="s">
        <v>135</v>
      </c>
      <c r="I39" s="296">
        <f t="shared" si="1"/>
        <v>0</v>
      </c>
      <c r="J39" s="296">
        <f t="shared" si="1"/>
        <v>0</v>
      </c>
      <c r="K39" s="296">
        <f t="shared" si="1"/>
        <v>0</v>
      </c>
      <c r="L39" s="296">
        <f t="shared" si="1"/>
        <v>0</v>
      </c>
      <c r="M39" s="296">
        <f t="shared" si="1"/>
        <v>0</v>
      </c>
      <c r="N39" s="297">
        <f t="shared" si="1"/>
        <v>0</v>
      </c>
      <c r="O39" s="145"/>
    </row>
    <row r="40" spans="1:16">
      <c r="A40" s="141" t="s">
        <v>157</v>
      </c>
      <c r="B40" s="429"/>
      <c r="C40" s="421" t="s">
        <v>145</v>
      </c>
      <c r="D40" s="131"/>
      <c r="E40" s="280">
        <v>0</v>
      </c>
      <c r="F40" s="287" t="e">
        <f t="shared" si="2"/>
        <v>#DIV/0!</v>
      </c>
      <c r="H40" s="147" t="s">
        <v>147</v>
      </c>
      <c r="I40" s="298">
        <f t="shared" ref="I40:N40" si="3">SUM(I33:I39)</f>
        <v>0</v>
      </c>
      <c r="J40" s="298">
        <f t="shared" si="3"/>
        <v>0</v>
      </c>
      <c r="K40" s="298">
        <f t="shared" si="3"/>
        <v>0</v>
      </c>
      <c r="L40" s="298">
        <f t="shared" si="3"/>
        <v>0</v>
      </c>
      <c r="M40" s="298">
        <f t="shared" si="3"/>
        <v>0</v>
      </c>
      <c r="N40" s="298">
        <f t="shared" si="3"/>
        <v>0</v>
      </c>
      <c r="O40" s="145"/>
    </row>
    <row r="41" spans="1:16">
      <c r="A41" s="141" t="s">
        <v>158</v>
      </c>
      <c r="B41" s="429"/>
      <c r="C41" s="421"/>
      <c r="D41" s="131"/>
      <c r="E41" s="280">
        <v>0</v>
      </c>
      <c r="F41" s="287" t="e">
        <f t="shared" si="2"/>
        <v>#DIV/0!</v>
      </c>
      <c r="H41" s="145"/>
      <c r="I41" s="145"/>
      <c r="J41" s="145"/>
      <c r="K41" s="145"/>
      <c r="L41" s="145"/>
      <c r="M41" s="145"/>
      <c r="N41" s="145"/>
      <c r="O41" s="145"/>
    </row>
    <row r="42" spans="1:16">
      <c r="A42" s="440"/>
      <c r="B42" s="441"/>
      <c r="C42" s="445"/>
      <c r="D42" s="131"/>
      <c r="E42" s="280">
        <v>0</v>
      </c>
      <c r="F42" s="279" t="e">
        <f t="shared" si="2"/>
        <v>#DIV/0!</v>
      </c>
      <c r="H42" s="145"/>
      <c r="I42" s="145"/>
      <c r="J42" s="145"/>
      <c r="K42" s="145"/>
      <c r="L42" s="145"/>
      <c r="M42" s="145"/>
      <c r="N42" s="145"/>
      <c r="O42" s="145"/>
    </row>
    <row r="43" spans="1:16" ht="45">
      <c r="A43" s="422" t="s">
        <v>159</v>
      </c>
      <c r="B43" s="429"/>
      <c r="C43" s="142"/>
      <c r="D43" s="131"/>
      <c r="E43" s="281" t="e">
        <f>SUM(E32:E42)</f>
        <v>#DIV/0!</v>
      </c>
      <c r="F43" s="430" t="e">
        <f>IF(E43=0,0,E43/E$47)</f>
        <v>#DIV/0!</v>
      </c>
      <c r="H43" s="222" t="s">
        <v>160</v>
      </c>
      <c r="I43" s="414"/>
      <c r="J43" s="415"/>
      <c r="K43" s="223" t="s">
        <v>119</v>
      </c>
      <c r="L43" s="145"/>
      <c r="M43" s="145"/>
      <c r="N43" s="145"/>
    </row>
    <row r="44" spans="1:16">
      <c r="A44" s="141"/>
      <c r="B44" s="429"/>
      <c r="C44" s="142"/>
      <c r="D44" s="131"/>
      <c r="E44" s="277"/>
      <c r="F44" s="288"/>
      <c r="H44" s="146"/>
      <c r="I44" s="416" t="s">
        <v>121</v>
      </c>
      <c r="J44" s="417" t="s">
        <v>121</v>
      </c>
      <c r="K44" s="277"/>
      <c r="L44" s="145"/>
      <c r="M44" s="145"/>
      <c r="N44" s="145"/>
    </row>
    <row r="45" spans="1:16">
      <c r="A45" s="141" t="s">
        <v>161</v>
      </c>
      <c r="B45" s="429"/>
      <c r="C45" s="444"/>
      <c r="D45" s="131"/>
      <c r="E45" s="280">
        <v>0</v>
      </c>
      <c r="F45" s="430">
        <f>(IF(E45=0,0,E45/E$47))</f>
        <v>0</v>
      </c>
      <c r="H45" s="149" t="s">
        <v>129</v>
      </c>
      <c r="I45" s="150"/>
      <c r="J45" s="151"/>
      <c r="K45" s="281">
        <f>E15</f>
        <v>0</v>
      </c>
      <c r="L45" s="145"/>
      <c r="M45" s="145"/>
      <c r="N45" s="145"/>
    </row>
    <row r="46" spans="1:16" ht="30" customHeight="1">
      <c r="A46" s="141"/>
      <c r="B46" s="446"/>
      <c r="C46" s="142"/>
      <c r="D46" s="131"/>
      <c r="E46" s="277"/>
      <c r="F46" s="279"/>
      <c r="H46" s="152" t="s">
        <v>132</v>
      </c>
      <c r="I46" s="153"/>
      <c r="J46" s="154"/>
      <c r="K46" s="283">
        <f>E17</f>
        <v>0</v>
      </c>
      <c r="L46" s="145"/>
      <c r="M46" s="145"/>
      <c r="N46" s="145"/>
    </row>
    <row r="47" spans="1:16">
      <c r="A47" s="422" t="s">
        <v>162</v>
      </c>
      <c r="B47" s="447"/>
      <c r="C47" s="448"/>
      <c r="D47" s="131"/>
      <c r="E47" s="289" t="e">
        <f>SUM(E43:E46)</f>
        <v>#DIV/0!</v>
      </c>
      <c r="F47" s="290" t="e">
        <f>SUM(F43:F46)</f>
        <v>#DIV/0!</v>
      </c>
      <c r="H47" s="427" t="s">
        <v>134</v>
      </c>
      <c r="I47" s="153"/>
      <c r="J47" s="154"/>
      <c r="K47" s="284">
        <f>E18</f>
        <v>0</v>
      </c>
      <c r="L47" s="145"/>
      <c r="M47" s="145"/>
      <c r="N47" s="145"/>
      <c r="O47" s="145"/>
    </row>
    <row r="48" spans="1:16">
      <c r="B48" s="148"/>
      <c r="C48" s="449"/>
      <c r="D48" s="131"/>
      <c r="E48" s="264"/>
      <c r="F48" s="291"/>
      <c r="H48" s="427" t="s">
        <v>139</v>
      </c>
      <c r="I48" s="153"/>
      <c r="J48" s="154"/>
      <c r="K48" s="283" t="e">
        <f>E22</f>
        <v>#DIV/0!</v>
      </c>
      <c r="L48" s="145"/>
      <c r="M48" s="145"/>
      <c r="N48" s="145"/>
      <c r="O48" s="145"/>
      <c r="P48" s="145"/>
    </row>
    <row r="49" spans="1:22">
      <c r="A49" s="450" t="s">
        <v>163</v>
      </c>
      <c r="B49" s="451"/>
      <c r="C49" s="452"/>
      <c r="D49" s="145"/>
      <c r="E49" s="292" t="e">
        <f>(E$26*1.3)+($E$47-$E$26)</f>
        <v>#DIV/0!</v>
      </c>
      <c r="F49" s="293"/>
      <c r="G49" s="145"/>
      <c r="H49" s="427" t="s">
        <v>142</v>
      </c>
      <c r="I49" s="432"/>
      <c r="J49" s="433"/>
      <c r="K49" s="283" t="e">
        <f>E25</f>
        <v>#DIV/0!</v>
      </c>
      <c r="L49" s="145"/>
      <c r="M49" s="145"/>
      <c r="N49" s="145"/>
      <c r="O49" s="145"/>
      <c r="P49" s="145"/>
      <c r="Q49" s="145"/>
      <c r="R49" s="145"/>
      <c r="S49" s="145"/>
      <c r="T49" s="145"/>
      <c r="U49" s="145"/>
      <c r="V49" s="13"/>
    </row>
    <row r="50" spans="1:22" s="13" customFormat="1">
      <c r="A50" s="145"/>
      <c r="B50" s="155"/>
      <c r="C50" s="156"/>
      <c r="D50" s="145"/>
      <c r="E50" s="294"/>
      <c r="F50" s="294"/>
      <c r="G50" s="145"/>
      <c r="H50" s="141" t="s">
        <v>144</v>
      </c>
      <c r="I50" s="436"/>
      <c r="J50" s="421"/>
      <c r="K50" s="278">
        <f>E28</f>
        <v>0</v>
      </c>
      <c r="L50" s="145"/>
      <c r="M50" s="145"/>
      <c r="N50" s="145"/>
      <c r="O50" s="145"/>
      <c r="P50" s="145"/>
      <c r="Q50" s="145"/>
      <c r="R50" s="145"/>
      <c r="S50" s="145"/>
      <c r="T50" s="145"/>
      <c r="U50" s="145"/>
    </row>
    <row r="51" spans="1:22" s="13" customFormat="1">
      <c r="A51" s="450" t="s">
        <v>164</v>
      </c>
      <c r="B51" s="451"/>
      <c r="C51" s="452"/>
      <c r="D51" s="145"/>
      <c r="E51" s="292" t="e">
        <f>(E$26*1.5)+($E$47-$E$26)</f>
        <v>#DIV/0!</v>
      </c>
      <c r="F51" s="293"/>
      <c r="G51" s="145"/>
      <c r="H51" s="141" t="s">
        <v>146</v>
      </c>
      <c r="I51" s="437"/>
      <c r="J51" s="421"/>
      <c r="K51" s="278">
        <f t="shared" ref="K51:K52" si="4">E29</f>
        <v>0</v>
      </c>
      <c r="L51" s="145"/>
      <c r="M51" s="59"/>
      <c r="N51" s="145"/>
      <c r="O51" s="145"/>
      <c r="P51" s="145"/>
      <c r="Q51" s="145"/>
      <c r="R51" s="145"/>
      <c r="S51" s="145"/>
      <c r="T51" s="145"/>
      <c r="U51" s="145"/>
    </row>
    <row r="52" spans="1:22" s="13" customFormat="1">
      <c r="A52" s="145"/>
      <c r="B52" s="155"/>
      <c r="C52" s="156"/>
      <c r="D52" s="145"/>
      <c r="E52" s="294"/>
      <c r="F52" s="294"/>
      <c r="G52" s="145"/>
      <c r="H52" s="141" t="s">
        <v>148</v>
      </c>
      <c r="I52" s="429"/>
      <c r="J52" s="142" t="s">
        <v>121</v>
      </c>
      <c r="K52" s="278">
        <f t="shared" si="4"/>
        <v>0</v>
      </c>
      <c r="L52" s="145"/>
      <c r="M52" s="59"/>
      <c r="N52" s="145"/>
      <c r="O52" s="145"/>
      <c r="P52" s="145"/>
      <c r="Q52" s="145"/>
      <c r="R52" s="145"/>
      <c r="S52" s="145"/>
      <c r="T52" s="145"/>
      <c r="U52" s="145"/>
    </row>
    <row r="53" spans="1:22" s="13" customFormat="1">
      <c r="A53" s="450" t="s">
        <v>165</v>
      </c>
      <c r="B53" s="451"/>
      <c r="C53" s="452"/>
      <c r="D53" s="145"/>
      <c r="E53" s="292" t="e">
        <f>(E$26*2.5)+($E$47-$E$26)</f>
        <v>#DIV/0!</v>
      </c>
      <c r="F53" s="294"/>
      <c r="G53" s="145"/>
      <c r="H53" s="141" t="s">
        <v>151</v>
      </c>
      <c r="I53" s="429"/>
      <c r="J53" s="443"/>
      <c r="K53" s="278">
        <f>E34</f>
        <v>0</v>
      </c>
      <c r="L53" s="145"/>
      <c r="M53" s="59"/>
      <c r="N53" s="145"/>
      <c r="O53" s="145"/>
      <c r="P53" s="145"/>
      <c r="Q53" s="145"/>
      <c r="R53" s="145"/>
      <c r="S53" s="145"/>
      <c r="T53" s="145"/>
      <c r="U53" s="145"/>
    </row>
    <row r="54" spans="1:22" s="13" customFormat="1">
      <c r="A54" s="145"/>
      <c r="B54" s="155"/>
      <c r="C54" s="157"/>
      <c r="D54" s="145"/>
      <c r="E54" s="145"/>
      <c r="F54" s="158"/>
      <c r="G54" s="145"/>
      <c r="H54" s="141" t="s">
        <v>152</v>
      </c>
      <c r="I54" s="429"/>
      <c r="J54" s="443"/>
      <c r="K54" s="278">
        <f t="shared" ref="K54:K60" si="5">E35</f>
        <v>0</v>
      </c>
      <c r="L54" s="145"/>
      <c r="M54" s="59"/>
      <c r="N54" s="145"/>
      <c r="O54" s="145"/>
      <c r="P54" s="145"/>
      <c r="Q54" s="145"/>
      <c r="R54" s="145"/>
      <c r="S54" s="145"/>
      <c r="T54" s="145"/>
      <c r="U54" s="145"/>
    </row>
    <row r="55" spans="1:22" s="13" customFormat="1">
      <c r="A55" s="145"/>
      <c r="B55" s="155"/>
      <c r="C55" s="157"/>
      <c r="D55" s="145"/>
      <c r="E55" s="145"/>
      <c r="F55" s="158"/>
      <c r="G55" s="145"/>
      <c r="H55" s="141" t="s">
        <v>153</v>
      </c>
      <c r="I55" s="429"/>
      <c r="J55" s="443"/>
      <c r="K55" s="278">
        <f t="shared" si="5"/>
        <v>0</v>
      </c>
      <c r="L55" s="145"/>
      <c r="M55" s="59"/>
      <c r="N55" s="145"/>
      <c r="O55" s="145"/>
      <c r="P55" s="145"/>
      <c r="Q55" s="145"/>
      <c r="R55" s="145"/>
      <c r="S55" s="145"/>
      <c r="T55" s="145"/>
      <c r="U55" s="145"/>
    </row>
    <row r="56" spans="1:22" s="13" customFormat="1">
      <c r="A56" s="145"/>
      <c r="B56" s="145"/>
      <c r="C56" s="159"/>
      <c r="D56" s="145"/>
      <c r="E56" s="145"/>
      <c r="F56" s="158"/>
      <c r="G56" s="145"/>
      <c r="H56" s="141" t="s">
        <v>154</v>
      </c>
      <c r="I56" s="429"/>
      <c r="J56" s="444"/>
      <c r="K56" s="278">
        <f t="shared" si="5"/>
        <v>0</v>
      </c>
      <c r="L56" s="145"/>
      <c r="M56" s="59"/>
      <c r="N56" s="145"/>
      <c r="O56" s="145"/>
      <c r="P56" s="145"/>
      <c r="Q56" s="145"/>
      <c r="R56" s="145"/>
      <c r="S56" s="145"/>
      <c r="T56" s="145"/>
      <c r="U56" s="145"/>
    </row>
    <row r="57" spans="1:22" s="13" customFormat="1">
      <c r="A57" s="145"/>
      <c r="B57" s="145"/>
      <c r="C57" s="159"/>
      <c r="D57" s="145"/>
      <c r="E57" s="145"/>
      <c r="F57" s="158"/>
      <c r="G57" s="145"/>
      <c r="H57" s="141" t="s">
        <v>155</v>
      </c>
      <c r="I57" s="429"/>
      <c r="J57" s="443"/>
      <c r="K57" s="278">
        <f t="shared" si="5"/>
        <v>0</v>
      </c>
      <c r="L57" s="145"/>
      <c r="M57" s="59"/>
      <c r="N57" s="145"/>
      <c r="O57" s="145"/>
      <c r="P57" s="145"/>
      <c r="Q57" s="145"/>
      <c r="R57" s="145"/>
      <c r="S57" s="145"/>
      <c r="T57" s="145"/>
      <c r="U57" s="145"/>
    </row>
    <row r="58" spans="1:22" s="13" customFormat="1">
      <c r="A58" s="59"/>
      <c r="B58" s="145"/>
      <c r="C58" s="159"/>
      <c r="D58" s="145"/>
      <c r="E58" s="145"/>
      <c r="F58" s="158"/>
      <c r="G58" s="145"/>
      <c r="H58" s="141" t="s">
        <v>156</v>
      </c>
      <c r="I58" s="429"/>
      <c r="J58" s="444"/>
      <c r="K58" s="278">
        <f t="shared" si="5"/>
        <v>0</v>
      </c>
      <c r="L58" s="145"/>
      <c r="M58" s="59"/>
      <c r="N58" s="59"/>
      <c r="O58" s="145"/>
      <c r="P58" s="145"/>
      <c r="Q58" s="145"/>
      <c r="R58" s="145"/>
      <c r="S58" s="145"/>
      <c r="T58" s="145"/>
      <c r="U58" s="145"/>
    </row>
    <row r="59" spans="1:22" s="13" customFormat="1">
      <c r="A59" s="145"/>
      <c r="B59" s="145"/>
      <c r="C59" s="159"/>
      <c r="D59" s="145"/>
      <c r="E59" s="145"/>
      <c r="F59" s="158"/>
      <c r="G59" s="145"/>
      <c r="H59" s="141" t="s">
        <v>157</v>
      </c>
      <c r="I59" s="429"/>
      <c r="J59" s="421"/>
      <c r="K59" s="278">
        <f t="shared" si="5"/>
        <v>0</v>
      </c>
      <c r="L59" s="145"/>
      <c r="M59" s="59"/>
      <c r="N59" s="59"/>
      <c r="O59" s="145"/>
      <c r="P59" s="145"/>
      <c r="Q59" s="145"/>
      <c r="R59" s="145"/>
      <c r="S59" s="145"/>
      <c r="T59" s="145"/>
      <c r="U59" s="145"/>
    </row>
    <row r="60" spans="1:22" s="13" customFormat="1">
      <c r="A60" s="145"/>
      <c r="B60" s="145"/>
      <c r="C60" s="159"/>
      <c r="D60" s="145"/>
      <c r="E60" s="145"/>
      <c r="F60" s="158"/>
      <c r="G60" s="145"/>
      <c r="H60" s="141" t="s">
        <v>158</v>
      </c>
      <c r="I60" s="429"/>
      <c r="J60" s="421"/>
      <c r="K60" s="278">
        <f t="shared" si="5"/>
        <v>0</v>
      </c>
      <c r="L60" s="145"/>
      <c r="M60" s="59"/>
      <c r="N60" s="59"/>
      <c r="O60" s="145"/>
      <c r="P60" s="145"/>
      <c r="Q60" s="145"/>
      <c r="R60" s="145"/>
      <c r="S60" s="145"/>
      <c r="T60" s="145"/>
      <c r="U60" s="145"/>
    </row>
    <row r="61" spans="1:22" s="13" customFormat="1">
      <c r="A61" s="145"/>
      <c r="B61" s="145"/>
      <c r="C61" s="159"/>
      <c r="D61" s="145"/>
      <c r="E61" s="145"/>
      <c r="F61" s="158"/>
      <c r="G61" s="145"/>
      <c r="H61" s="141" t="s">
        <v>161</v>
      </c>
      <c r="I61" s="429"/>
      <c r="J61" s="444"/>
      <c r="K61" s="278">
        <f>E45</f>
        <v>0</v>
      </c>
      <c r="L61" s="145"/>
      <c r="M61" s="59"/>
      <c r="N61" s="59"/>
      <c r="O61" s="145"/>
      <c r="P61" s="145"/>
      <c r="Q61" s="145"/>
      <c r="R61" s="145"/>
      <c r="S61" s="145"/>
      <c r="T61" s="145"/>
      <c r="U61" s="145"/>
    </row>
    <row r="62" spans="1:22" s="13" customFormat="1">
      <c r="A62" s="145"/>
      <c r="B62" s="145"/>
      <c r="C62" s="159"/>
      <c r="D62" s="145"/>
      <c r="E62" s="145"/>
      <c r="F62" s="158"/>
      <c r="G62" s="145"/>
      <c r="H62" s="141"/>
      <c r="I62" s="446"/>
      <c r="J62" s="142"/>
      <c r="K62" s="277"/>
      <c r="L62" s="145"/>
      <c r="M62" s="59"/>
      <c r="N62" s="59"/>
      <c r="O62" s="145"/>
      <c r="P62" s="145"/>
      <c r="Q62" s="145"/>
      <c r="R62" s="145"/>
      <c r="S62" s="145"/>
      <c r="T62" s="145"/>
      <c r="U62" s="145"/>
    </row>
    <row r="63" spans="1:22" s="13" customFormat="1">
      <c r="A63" s="145"/>
      <c r="B63" s="145"/>
      <c r="C63" s="159"/>
      <c r="D63" s="145"/>
      <c r="E63" s="145"/>
      <c r="F63" s="158"/>
      <c r="G63" s="145"/>
      <c r="H63" s="422" t="s">
        <v>162</v>
      </c>
      <c r="I63" s="447"/>
      <c r="J63" s="448"/>
      <c r="K63" s="289" t="e">
        <f>SUM(K45:K62)</f>
        <v>#DIV/0!</v>
      </c>
      <c r="L63" s="145"/>
      <c r="M63" s="59"/>
      <c r="N63" s="59"/>
      <c r="O63" s="145"/>
      <c r="P63" s="145"/>
      <c r="Q63" s="145"/>
      <c r="R63" s="145"/>
      <c r="S63" s="145"/>
      <c r="T63" s="145"/>
      <c r="U63" s="145"/>
    </row>
    <row r="64" spans="1:22" s="13" customFormat="1">
      <c r="A64" s="145"/>
      <c r="B64" s="145"/>
      <c r="C64" s="159"/>
      <c r="D64" s="145"/>
      <c r="E64" s="145"/>
      <c r="F64" s="158"/>
      <c r="G64" s="145"/>
      <c r="H64" s="59"/>
      <c r="I64" s="148"/>
      <c r="J64" s="449"/>
      <c r="K64" s="264"/>
      <c r="L64" s="145"/>
      <c r="M64" s="59"/>
      <c r="N64" s="59"/>
      <c r="O64" s="59"/>
      <c r="P64" s="145"/>
      <c r="Q64" s="145"/>
      <c r="R64" s="145"/>
      <c r="S64" s="145"/>
      <c r="T64" s="145"/>
      <c r="U64" s="145"/>
    </row>
    <row r="65" spans="1:22" s="13" customFormat="1">
      <c r="A65" s="145"/>
      <c r="B65" s="145"/>
      <c r="C65" s="159"/>
      <c r="D65" s="145"/>
      <c r="E65" s="59"/>
      <c r="F65" s="158"/>
      <c r="G65" s="145"/>
      <c r="H65" s="450" t="s">
        <v>163</v>
      </c>
      <c r="I65" s="451"/>
      <c r="J65" s="452"/>
      <c r="K65" s="292" t="e">
        <f>E49</f>
        <v>#DIV/0!</v>
      </c>
      <c r="L65" s="145"/>
      <c r="M65" s="59"/>
      <c r="N65" s="59"/>
      <c r="O65" s="59"/>
      <c r="P65" s="59"/>
      <c r="Q65" s="145"/>
      <c r="R65" s="145"/>
      <c r="S65" s="145"/>
      <c r="T65" s="145"/>
      <c r="U65" s="145"/>
    </row>
    <row r="66" spans="1:22" s="13" customFormat="1">
      <c r="A66" s="59"/>
      <c r="B66" s="59"/>
      <c r="C66" s="59"/>
      <c r="D66" s="59"/>
      <c r="E66" s="59"/>
      <c r="F66" s="59"/>
      <c r="G66" s="59"/>
      <c r="H66" s="145"/>
      <c r="I66" s="155"/>
      <c r="J66" s="156"/>
      <c r="K66" s="294"/>
      <c r="L66" s="145"/>
      <c r="M66" s="59"/>
      <c r="N66" s="59"/>
      <c r="O66" s="59"/>
      <c r="P66" s="59"/>
      <c r="Q66" s="59"/>
      <c r="R66" s="59"/>
      <c r="S66" s="59"/>
      <c r="T66" s="59"/>
      <c r="U66" s="59"/>
      <c r="V66" s="2"/>
    </row>
    <row r="67" spans="1:22">
      <c r="H67" s="450" t="s">
        <v>164</v>
      </c>
      <c r="I67" s="451"/>
      <c r="J67" s="452"/>
      <c r="K67" s="292" t="e">
        <f>E51</f>
        <v>#DIV/0!</v>
      </c>
      <c r="L67" s="145"/>
    </row>
    <row r="68" spans="1:22">
      <c r="H68" s="145"/>
      <c r="I68" s="155"/>
      <c r="J68" s="156"/>
      <c r="K68" s="294"/>
      <c r="L68" s="145"/>
    </row>
    <row r="69" spans="1:22">
      <c r="H69" s="450" t="s">
        <v>165</v>
      </c>
      <c r="I69" s="451"/>
      <c r="J69" s="452"/>
      <c r="K69" s="292" t="e">
        <f>E53</f>
        <v>#DIV/0!</v>
      </c>
      <c r="L69" s="145"/>
    </row>
    <row r="70" spans="1:22">
      <c r="L70" s="145"/>
    </row>
    <row r="71" spans="1:22">
      <c r="L71" s="145"/>
    </row>
    <row r="72" spans="1:22">
      <c r="L72" s="145"/>
    </row>
  </sheetData>
  <dataConsolidate/>
  <mergeCells count="7">
    <mergeCell ref="I31:N31"/>
    <mergeCell ref="E10:F10"/>
    <mergeCell ref="H1:N2"/>
    <mergeCell ref="H3:N3"/>
    <mergeCell ref="H4:N5"/>
    <mergeCell ref="I10:N10"/>
    <mergeCell ref="I20:N20"/>
  </mergeCells>
  <phoneticPr fontId="9"/>
  <conditionalFormatting sqref="O29">
    <cfRule type="cellIs" dxfId="6" priority="1" operator="greaterThan">
      <formula>1</formula>
    </cfRule>
    <cfRule type="cellIs" dxfId="5" priority="2" operator="between">
      <formula>0.999999</formula>
      <formula>0</formula>
    </cfRule>
    <cfRule type="cellIs" dxfId="4"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76"/>
  <sheetViews>
    <sheetView showGridLines="0" zoomScale="89" zoomScaleNormal="89" zoomScalePageLayoutView="50" workbookViewId="0">
      <pane ySplit="9" topLeftCell="A10" activePane="bottomLeft" state="frozen"/>
      <selection activeCell="B1" sqref="B1"/>
      <selection pane="bottomLeft"/>
    </sheetView>
  </sheetViews>
  <sheetFormatPr defaultColWidth="11.44140625" defaultRowHeight="13.2"/>
  <cols>
    <col min="1" max="1" width="35.88671875" style="59" customWidth="1"/>
    <col min="2" max="2" width="21.33203125" style="59" customWidth="1"/>
    <col min="3" max="3" width="19.33203125" style="59" bestFit="1" customWidth="1"/>
    <col min="4" max="4" width="2" style="59" customWidth="1"/>
    <col min="5" max="5" width="14.44140625" style="59" customWidth="1"/>
    <col min="6" max="6" width="11.6640625" style="59" customWidth="1"/>
    <col min="7" max="7" width="6" style="59" customWidth="1"/>
    <col min="8" max="8" width="27.88671875" style="59" customWidth="1"/>
    <col min="9" max="15" width="11.44140625" style="59"/>
    <col min="16" max="16384" width="11.44140625" style="2"/>
  </cols>
  <sheetData>
    <row r="1" spans="1:15" ht="12.75" customHeight="1">
      <c r="A1" s="511" t="s">
        <v>4</v>
      </c>
      <c r="B1" s="100"/>
      <c r="C1" s="101"/>
      <c r="D1" s="101"/>
      <c r="E1" s="101"/>
      <c r="F1" s="101"/>
      <c r="H1" s="560"/>
      <c r="I1" s="560"/>
      <c r="J1" s="560"/>
      <c r="K1" s="560"/>
      <c r="L1" s="560"/>
      <c r="M1" s="560"/>
      <c r="N1" s="560"/>
    </row>
    <row r="2" spans="1:15">
      <c r="A2" s="119"/>
      <c r="B2" s="120"/>
      <c r="C2" s="121"/>
      <c r="D2" s="120"/>
      <c r="E2" s="122"/>
      <c r="F2" s="123"/>
      <c r="H2" s="560"/>
      <c r="I2" s="560"/>
      <c r="J2" s="560"/>
      <c r="K2" s="560"/>
      <c r="L2" s="560"/>
      <c r="M2" s="560"/>
      <c r="N2" s="560"/>
    </row>
    <row r="3" spans="1:15" ht="14.25" customHeight="1">
      <c r="A3" s="124" t="str">
        <f>'2-Kosten per locatie'!A3</f>
        <v>Naam opdrachtgever</v>
      </c>
      <c r="B3" s="125" t="str">
        <f>'2-Kosten per locatie'!B3</f>
        <v>Stadsschouwburg Utrecht</v>
      </c>
      <c r="C3" s="126"/>
      <c r="D3" s="120"/>
      <c r="E3" s="127"/>
      <c r="F3" s="128"/>
      <c r="H3" s="560"/>
      <c r="I3" s="560"/>
      <c r="J3" s="560"/>
      <c r="K3" s="560"/>
      <c r="L3" s="560"/>
      <c r="M3" s="560"/>
      <c r="N3" s="560"/>
    </row>
    <row r="4" spans="1:15" ht="15.75" customHeight="1">
      <c r="A4" s="124" t="str">
        <f>'2-Kosten per locatie'!A4</f>
        <v>Calculatie onderdeel</v>
      </c>
      <c r="B4" s="129" t="str">
        <f ca="1">MID(CELL("bestandsnaam",$C$9),SEARCH("]",CELL("bestandsnaam",$C$9),1)+1,256)</f>
        <v>7-Opbouw uurtarief toezicht</v>
      </c>
      <c r="C4" s="130"/>
      <c r="D4" s="131"/>
      <c r="H4" s="560"/>
      <c r="I4" s="560"/>
      <c r="J4" s="560"/>
      <c r="K4" s="560"/>
      <c r="L4" s="560"/>
      <c r="M4" s="560"/>
      <c r="N4" s="560"/>
    </row>
    <row r="5" spans="1:15" ht="15.6">
      <c r="A5" s="124" t="str">
        <f>'2-Kosten per locatie'!A5</f>
        <v>Gebouw/plaats</v>
      </c>
      <c r="B5" s="125" t="str">
        <f>'2-Kosten per locatie'!B5</f>
        <v>Utrecht</v>
      </c>
      <c r="C5" s="130"/>
      <c r="D5" s="131"/>
      <c r="H5" s="560"/>
      <c r="I5" s="560"/>
      <c r="J5" s="560"/>
      <c r="K5" s="560"/>
      <c r="L5" s="560"/>
      <c r="M5" s="560"/>
      <c r="N5" s="560"/>
    </row>
    <row r="6" spans="1:15" ht="15.6">
      <c r="A6" s="124" t="str">
        <f>'2-Kosten per locatie'!A6</f>
        <v>Referentie nummer</v>
      </c>
      <c r="B6" s="125" t="str">
        <f>'2-Kosten per locatie'!B6</f>
        <v>SSBU-EA-MK-DK-2024/TN479309</v>
      </c>
      <c r="C6" s="130"/>
      <c r="D6" s="131"/>
      <c r="H6" s="132"/>
      <c r="I6" s="132"/>
      <c r="J6" s="132"/>
      <c r="K6" s="132"/>
      <c r="L6" s="132"/>
      <c r="M6" s="132"/>
      <c r="N6" s="132"/>
    </row>
    <row r="7" spans="1:15" ht="15.6">
      <c r="A7" s="124" t="str">
        <f>'2-Kosten per locatie'!A7</f>
        <v>Naam dienstverlener</v>
      </c>
      <c r="B7" s="125">
        <f>'2-Kosten per locatie'!B7</f>
        <v>0</v>
      </c>
      <c r="C7" s="130"/>
      <c r="D7" s="131"/>
      <c r="H7" s="132"/>
      <c r="I7" s="132"/>
      <c r="J7" s="132"/>
      <c r="K7" s="132"/>
      <c r="L7" s="132"/>
      <c r="M7" s="132"/>
      <c r="N7" s="132"/>
    </row>
    <row r="8" spans="1:15" ht="15.6">
      <c r="A8" s="124" t="str">
        <f>'2-Kosten per locatie'!A8</f>
        <v>Prijspeil</v>
      </c>
      <c r="B8" s="295">
        <f>'2-Kosten per locatie'!B8</f>
        <v>45658</v>
      </c>
      <c r="C8" s="130"/>
      <c r="D8" s="131"/>
      <c r="J8" s="132"/>
      <c r="K8" s="132"/>
      <c r="L8" s="132"/>
      <c r="M8" s="132"/>
      <c r="N8" s="132"/>
      <c r="O8" s="133"/>
    </row>
    <row r="9" spans="1:15" ht="15.6">
      <c r="A9" s="134"/>
      <c r="B9" s="135"/>
      <c r="C9" s="136"/>
      <c r="D9" s="131"/>
      <c r="E9" s="137"/>
      <c r="F9" s="138"/>
    </row>
    <row r="10" spans="1:15" s="21" customFormat="1" ht="30.75" customHeight="1">
      <c r="A10" s="453" t="s">
        <v>166</v>
      </c>
      <c r="B10" s="414"/>
      <c r="C10" s="415"/>
      <c r="D10" s="218"/>
      <c r="E10" s="558" t="s">
        <v>167</v>
      </c>
      <c r="F10" s="559"/>
      <c r="G10" s="133"/>
      <c r="H10" s="222" t="s">
        <v>120</v>
      </c>
      <c r="I10" s="556" t="s">
        <v>521</v>
      </c>
      <c r="J10" s="557"/>
      <c r="K10" s="557"/>
      <c r="L10" s="557"/>
      <c r="M10" s="557"/>
      <c r="N10" s="557"/>
      <c r="O10" s="133"/>
    </row>
    <row r="11" spans="1:15" ht="14.4" customHeight="1">
      <c r="A11" s="146"/>
      <c r="B11" s="416" t="s">
        <v>121</v>
      </c>
      <c r="C11" s="417" t="s">
        <v>121</v>
      </c>
      <c r="D11" s="131"/>
      <c r="E11" s="139"/>
      <c r="F11" s="454"/>
      <c r="H11" s="146"/>
      <c r="I11" s="299">
        <v>1</v>
      </c>
      <c r="J11" s="299">
        <v>2</v>
      </c>
      <c r="K11" s="299">
        <v>3</v>
      </c>
      <c r="L11" s="299">
        <v>4</v>
      </c>
      <c r="M11" s="299">
        <v>5</v>
      </c>
      <c r="N11" s="299">
        <v>6</v>
      </c>
    </row>
    <row r="12" spans="1:15" ht="12.75" customHeight="1">
      <c r="A12" s="146" t="s">
        <v>122</v>
      </c>
      <c r="B12" s="419" t="s">
        <v>123</v>
      </c>
      <c r="C12" s="420"/>
      <c r="D12" s="131"/>
      <c r="E12" s="278">
        <f>SUM(I31:N31)</f>
        <v>0</v>
      </c>
      <c r="F12" s="279"/>
      <c r="H12" s="146" t="s">
        <v>130</v>
      </c>
      <c r="I12" s="300"/>
      <c r="J12" s="300"/>
      <c r="K12" s="300"/>
      <c r="L12" s="300"/>
      <c r="M12" s="300"/>
      <c r="N12" s="300"/>
    </row>
    <row r="13" spans="1:15">
      <c r="A13" s="146" t="s">
        <v>125</v>
      </c>
      <c r="B13" s="419" t="s">
        <v>123</v>
      </c>
      <c r="C13" s="421"/>
      <c r="D13" s="131"/>
      <c r="E13" s="280">
        <v>0</v>
      </c>
      <c r="F13" s="279"/>
      <c r="H13" s="146" t="s">
        <v>131</v>
      </c>
      <c r="I13" s="300"/>
      <c r="J13" s="300"/>
      <c r="K13" s="300"/>
      <c r="L13" s="300"/>
      <c r="M13" s="300"/>
      <c r="N13" s="300"/>
    </row>
    <row r="14" spans="1:15">
      <c r="A14" s="141" t="s">
        <v>127</v>
      </c>
      <c r="B14" s="419" t="s">
        <v>123</v>
      </c>
      <c r="C14" s="142"/>
      <c r="D14" s="131"/>
      <c r="E14" s="280">
        <v>0</v>
      </c>
      <c r="F14" s="279"/>
      <c r="H14" s="146" t="s">
        <v>133</v>
      </c>
      <c r="I14" s="300"/>
      <c r="J14" s="300"/>
      <c r="K14" s="300"/>
      <c r="L14" s="300"/>
      <c r="M14" s="300"/>
      <c r="N14" s="300"/>
    </row>
    <row r="15" spans="1:15">
      <c r="A15" s="422" t="s">
        <v>129</v>
      </c>
      <c r="B15" s="423"/>
      <c r="C15" s="424"/>
      <c r="D15" s="143"/>
      <c r="E15" s="281">
        <f>SUM(E12:E14)</f>
        <v>0</v>
      </c>
      <c r="F15" s="279"/>
      <c r="H15" s="146" t="s">
        <v>135</v>
      </c>
      <c r="I15" s="300"/>
      <c r="J15" s="300"/>
      <c r="K15" s="300"/>
      <c r="L15" s="300"/>
      <c r="M15" s="300"/>
      <c r="N15" s="300"/>
    </row>
    <row r="16" spans="1:15">
      <c r="A16" s="141"/>
      <c r="B16" s="425"/>
      <c r="C16" s="426"/>
      <c r="D16" s="131"/>
      <c r="E16" s="282"/>
      <c r="F16" s="279"/>
    </row>
    <row r="17" spans="1:15" ht="14.4" customHeight="1">
      <c r="A17" s="427" t="s">
        <v>132</v>
      </c>
      <c r="B17" s="419" t="s">
        <v>123</v>
      </c>
      <c r="C17" s="428">
        <v>0</v>
      </c>
      <c r="D17" s="131"/>
      <c r="E17" s="283">
        <f>$C17*E15</f>
        <v>0</v>
      </c>
      <c r="F17" s="279"/>
      <c r="H17" s="222" t="s">
        <v>120</v>
      </c>
      <c r="I17" s="561" t="s">
        <v>137</v>
      </c>
      <c r="J17" s="564"/>
      <c r="K17" s="564"/>
      <c r="L17" s="564"/>
      <c r="M17" s="564"/>
      <c r="N17" s="565"/>
    </row>
    <row r="18" spans="1:15" ht="13.2" customHeight="1">
      <c r="A18" s="427" t="s">
        <v>134</v>
      </c>
      <c r="B18" s="419" t="s">
        <v>123</v>
      </c>
      <c r="C18" s="428">
        <v>0</v>
      </c>
      <c r="D18" s="131"/>
      <c r="E18" s="284">
        <f>$C18*E15</f>
        <v>0</v>
      </c>
      <c r="F18" s="279"/>
      <c r="H18" s="146"/>
      <c r="I18" s="299">
        <v>1</v>
      </c>
      <c r="J18" s="299">
        <v>2</v>
      </c>
      <c r="K18" s="299">
        <v>3</v>
      </c>
      <c r="L18" s="299">
        <v>4</v>
      </c>
      <c r="M18" s="299">
        <v>5</v>
      </c>
      <c r="N18" s="299">
        <v>6</v>
      </c>
      <c r="O18" s="264"/>
    </row>
    <row r="19" spans="1:15">
      <c r="A19" s="422" t="s">
        <v>136</v>
      </c>
      <c r="B19" s="429"/>
      <c r="C19" s="142"/>
      <c r="D19" s="131"/>
      <c r="E19" s="281">
        <f>SUM(E15:E18)</f>
        <v>0</v>
      </c>
      <c r="F19" s="430">
        <f>IF(E19=0,0,E19/E$47)</f>
        <v>0</v>
      </c>
      <c r="H19" s="146" t="s">
        <v>130</v>
      </c>
      <c r="I19" s="434"/>
      <c r="J19" s="434"/>
      <c r="K19" s="434"/>
      <c r="L19" s="434"/>
      <c r="M19" s="434"/>
      <c r="N19" s="434"/>
      <c r="O19" s="264"/>
    </row>
    <row r="20" spans="1:15">
      <c r="A20" s="141"/>
      <c r="B20" s="425"/>
      <c r="C20" s="426"/>
      <c r="D20" s="131"/>
      <c r="E20" s="282"/>
      <c r="F20" s="279"/>
      <c r="H20" s="146" t="s">
        <v>131</v>
      </c>
      <c r="I20" s="434"/>
      <c r="J20" s="434"/>
      <c r="K20" s="434"/>
      <c r="L20" s="434"/>
      <c r="M20" s="434"/>
      <c r="N20" s="434"/>
      <c r="O20" s="294"/>
    </row>
    <row r="21" spans="1:15">
      <c r="A21" s="431" t="s">
        <v>138</v>
      </c>
      <c r="B21" s="432"/>
      <c r="C21" s="426"/>
      <c r="D21" s="144"/>
      <c r="E21" s="285">
        <f>E19*0.96</f>
        <v>0</v>
      </c>
      <c r="F21" s="286"/>
      <c r="G21" s="145"/>
      <c r="H21" s="146" t="s">
        <v>133</v>
      </c>
      <c r="I21" s="434"/>
      <c r="J21" s="434"/>
      <c r="K21" s="434"/>
      <c r="L21" s="434"/>
      <c r="M21" s="434"/>
      <c r="N21" s="434"/>
      <c r="O21" s="264"/>
    </row>
    <row r="22" spans="1:15" s="13" customFormat="1">
      <c r="A22" s="427" t="s">
        <v>139</v>
      </c>
      <c r="B22" s="432"/>
      <c r="C22" s="433" t="s">
        <v>140</v>
      </c>
      <c r="D22" s="131"/>
      <c r="E22" s="283" t="e">
        <f>E21*'5-Premies en opslagen'!$C24</f>
        <v>#DIV/0!</v>
      </c>
      <c r="F22" s="279"/>
      <c r="G22" s="59"/>
      <c r="H22" s="146" t="s">
        <v>135</v>
      </c>
      <c r="I22" s="434"/>
      <c r="J22" s="434"/>
      <c r="K22" s="434"/>
      <c r="L22" s="434"/>
      <c r="M22" s="434"/>
      <c r="N22" s="434"/>
      <c r="O22" s="264"/>
    </row>
    <row r="23" spans="1:15" ht="14.25" customHeight="1">
      <c r="A23" s="422" t="s">
        <v>141</v>
      </c>
      <c r="B23" s="435"/>
      <c r="C23" s="142"/>
      <c r="D23" s="131"/>
      <c r="E23" s="281" t="e">
        <f>E22+E19</f>
        <v>#DIV/0!</v>
      </c>
      <c r="F23" s="430" t="e">
        <f>IF(E23=0,0,E23/E$47)</f>
        <v>#DIV/0!</v>
      </c>
      <c r="H23" s="147" t="s">
        <v>147</v>
      </c>
      <c r="I23" s="438">
        <f t="shared" ref="I23:N23" si="0">SUM(I19:I22)</f>
        <v>0</v>
      </c>
      <c r="J23" s="438">
        <f t="shared" si="0"/>
        <v>0</v>
      </c>
      <c r="K23" s="438">
        <f t="shared" si="0"/>
        <v>0</v>
      </c>
      <c r="L23" s="438">
        <f t="shared" si="0"/>
        <v>0</v>
      </c>
      <c r="M23" s="438">
        <f t="shared" si="0"/>
        <v>0</v>
      </c>
      <c r="N23" s="438">
        <f t="shared" si="0"/>
        <v>0</v>
      </c>
      <c r="O23" s="439">
        <f>SUM(I23:N23)</f>
        <v>0</v>
      </c>
    </row>
    <row r="24" spans="1:15" ht="12.75" customHeight="1">
      <c r="A24" s="141"/>
      <c r="B24" s="429"/>
      <c r="C24" s="142"/>
      <c r="D24" s="131"/>
      <c r="E24" s="277"/>
      <c r="F24" s="279"/>
    </row>
    <row r="25" spans="1:15" ht="12.75" customHeight="1">
      <c r="A25" s="427" t="s">
        <v>142</v>
      </c>
      <c r="B25" s="432"/>
      <c r="C25" s="433" t="s">
        <v>140</v>
      </c>
      <c r="D25" s="131"/>
      <c r="E25" s="283" t="e">
        <f>E23*'5-Premies en opslagen'!$B53</f>
        <v>#DIV/0!</v>
      </c>
      <c r="F25" s="279"/>
      <c r="H25" s="222" t="s">
        <v>120</v>
      </c>
      <c r="I25" s="556" t="s">
        <v>149</v>
      </c>
      <c r="J25" s="557"/>
      <c r="K25" s="557"/>
      <c r="L25" s="557"/>
      <c r="M25" s="557"/>
      <c r="N25" s="557"/>
    </row>
    <row r="26" spans="1:15">
      <c r="A26" s="422" t="s">
        <v>143</v>
      </c>
      <c r="B26" s="429"/>
      <c r="C26" s="142"/>
      <c r="D26" s="131"/>
      <c r="E26" s="281" t="e">
        <f>SUM(E23:E25)</f>
        <v>#DIV/0!</v>
      </c>
      <c r="F26" s="430" t="e">
        <f>IF(E26=0,0,E26/E$47)</f>
        <v>#DIV/0!</v>
      </c>
      <c r="H26" s="301"/>
      <c r="I26" s="299">
        <v>1</v>
      </c>
      <c r="J26" s="299">
        <v>2</v>
      </c>
      <c r="K26" s="299">
        <v>3</v>
      </c>
      <c r="L26" s="299">
        <v>4</v>
      </c>
      <c r="M26" s="299">
        <v>5</v>
      </c>
      <c r="N26" s="299">
        <v>6</v>
      </c>
    </row>
    <row r="27" spans="1:15" ht="13.2" customHeight="1">
      <c r="A27" s="141"/>
      <c r="B27" s="429"/>
      <c r="C27" s="142"/>
      <c r="D27" s="131"/>
      <c r="E27" s="277"/>
      <c r="F27" s="279"/>
      <c r="H27" s="146" t="s">
        <v>130</v>
      </c>
      <c r="I27" s="455">
        <f t="shared" ref="I27:N30" si="1">I19*I12</f>
        <v>0</v>
      </c>
      <c r="J27" s="455">
        <f t="shared" si="1"/>
        <v>0</v>
      </c>
      <c r="K27" s="455">
        <f t="shared" si="1"/>
        <v>0</v>
      </c>
      <c r="L27" s="455">
        <f t="shared" si="1"/>
        <v>0</v>
      </c>
      <c r="M27" s="455">
        <f t="shared" si="1"/>
        <v>0</v>
      </c>
      <c r="N27" s="455">
        <f t="shared" si="1"/>
        <v>0</v>
      </c>
    </row>
    <row r="28" spans="1:15">
      <c r="A28" s="141" t="s">
        <v>144</v>
      </c>
      <c r="B28" s="436"/>
      <c r="C28" s="421" t="s">
        <v>145</v>
      </c>
      <c r="D28" s="131"/>
      <c r="E28" s="280">
        <v>0</v>
      </c>
      <c r="F28" s="279">
        <v>0</v>
      </c>
      <c r="H28" s="146" t="s">
        <v>131</v>
      </c>
      <c r="I28" s="455">
        <f t="shared" si="1"/>
        <v>0</v>
      </c>
      <c r="J28" s="455">
        <f t="shared" si="1"/>
        <v>0</v>
      </c>
      <c r="K28" s="455">
        <f t="shared" si="1"/>
        <v>0</v>
      </c>
      <c r="L28" s="455">
        <f t="shared" si="1"/>
        <v>0</v>
      </c>
      <c r="M28" s="455">
        <f t="shared" si="1"/>
        <v>0</v>
      </c>
      <c r="N28" s="455">
        <f t="shared" si="1"/>
        <v>0</v>
      </c>
    </row>
    <row r="29" spans="1:15">
      <c r="A29" s="141" t="s">
        <v>146</v>
      </c>
      <c r="B29" s="437"/>
      <c r="C29" s="421" t="s">
        <v>145</v>
      </c>
      <c r="D29" s="131"/>
      <c r="E29" s="280">
        <v>0</v>
      </c>
      <c r="F29" s="279">
        <v>0</v>
      </c>
      <c r="H29" s="146" t="s">
        <v>133</v>
      </c>
      <c r="I29" s="455">
        <f t="shared" si="1"/>
        <v>0</v>
      </c>
      <c r="J29" s="455">
        <f t="shared" si="1"/>
        <v>0</v>
      </c>
      <c r="K29" s="455">
        <f t="shared" si="1"/>
        <v>0</v>
      </c>
      <c r="L29" s="455">
        <f t="shared" si="1"/>
        <v>0</v>
      </c>
      <c r="M29" s="455">
        <f t="shared" si="1"/>
        <v>0</v>
      </c>
      <c r="N29" s="455">
        <f t="shared" si="1"/>
        <v>0</v>
      </c>
    </row>
    <row r="30" spans="1:15">
      <c r="A30" s="141"/>
      <c r="B30" s="429"/>
      <c r="C30" s="142"/>
      <c r="D30" s="131"/>
      <c r="E30" s="280"/>
      <c r="F30" s="279"/>
      <c r="H30" s="146" t="s">
        <v>135</v>
      </c>
      <c r="I30" s="455">
        <f t="shared" si="1"/>
        <v>0</v>
      </c>
      <c r="J30" s="455">
        <f t="shared" si="1"/>
        <v>0</v>
      </c>
      <c r="K30" s="455">
        <f t="shared" si="1"/>
        <v>0</v>
      </c>
      <c r="L30" s="455">
        <f t="shared" si="1"/>
        <v>0</v>
      </c>
      <c r="M30" s="455">
        <f t="shared" si="1"/>
        <v>0</v>
      </c>
      <c r="N30" s="455">
        <f t="shared" si="1"/>
        <v>0</v>
      </c>
    </row>
    <row r="31" spans="1:15" ht="12.75" customHeight="1">
      <c r="A31" s="440"/>
      <c r="B31" s="441"/>
      <c r="C31" s="442" t="s">
        <v>121</v>
      </c>
      <c r="D31" s="131"/>
      <c r="E31" s="280"/>
      <c r="F31" s="279"/>
      <c r="H31" s="147" t="s">
        <v>147</v>
      </c>
      <c r="I31" s="456">
        <f t="shared" ref="I31:N31" si="2">SUM(I27:I30)</f>
        <v>0</v>
      </c>
      <c r="J31" s="456">
        <f t="shared" si="2"/>
        <v>0</v>
      </c>
      <c r="K31" s="456">
        <f t="shared" si="2"/>
        <v>0</v>
      </c>
      <c r="L31" s="456">
        <f t="shared" si="2"/>
        <v>0</v>
      </c>
      <c r="M31" s="456">
        <f t="shared" si="2"/>
        <v>0</v>
      </c>
      <c r="N31" s="456">
        <f t="shared" si="2"/>
        <v>0</v>
      </c>
    </row>
    <row r="32" spans="1:15" ht="12.75" customHeight="1">
      <c r="A32" s="422" t="s">
        <v>150</v>
      </c>
      <c r="B32" s="429"/>
      <c r="C32" s="142"/>
      <c r="D32" s="131"/>
      <c r="E32" s="281" t="e">
        <f>SUM(E26:E31)</f>
        <v>#DIV/0!</v>
      </c>
      <c r="F32" s="430" t="e">
        <f>IF(E32=0,0,E32/E$47)</f>
        <v>#DIV/0!</v>
      </c>
    </row>
    <row r="33" spans="1:15" ht="12.75" customHeight="1">
      <c r="A33" s="141"/>
      <c r="B33" s="429"/>
      <c r="C33" s="142"/>
      <c r="D33" s="131"/>
      <c r="E33" s="277"/>
      <c r="F33" s="279"/>
    </row>
    <row r="34" spans="1:15" ht="12.75" customHeight="1">
      <c r="A34" s="141" t="s">
        <v>151</v>
      </c>
      <c r="B34" s="429"/>
      <c r="C34" s="443"/>
      <c r="D34" s="131"/>
      <c r="E34" s="280">
        <v>0</v>
      </c>
      <c r="F34" s="287" t="e">
        <f>E34/$E$47</f>
        <v>#DIV/0!</v>
      </c>
    </row>
    <row r="35" spans="1:15" ht="12.75" customHeight="1">
      <c r="A35" s="141" t="s">
        <v>152</v>
      </c>
      <c r="B35" s="429"/>
      <c r="C35" s="443"/>
      <c r="D35" s="131"/>
      <c r="E35" s="280">
        <v>0</v>
      </c>
      <c r="F35" s="287" t="e">
        <f t="shared" ref="F35:F41" si="3">E35/$E$47</f>
        <v>#DIV/0!</v>
      </c>
    </row>
    <row r="36" spans="1:15" ht="14.25" customHeight="1">
      <c r="A36" s="141" t="s">
        <v>153</v>
      </c>
      <c r="B36" s="429"/>
      <c r="C36" s="443"/>
      <c r="D36" s="131"/>
      <c r="E36" s="280">
        <v>0</v>
      </c>
      <c r="F36" s="287" t="e">
        <f t="shared" si="3"/>
        <v>#DIV/0!</v>
      </c>
    </row>
    <row r="37" spans="1:15">
      <c r="A37" s="141" t="s">
        <v>154</v>
      </c>
      <c r="B37" s="429"/>
      <c r="C37" s="444"/>
      <c r="D37" s="131"/>
      <c r="E37" s="280">
        <v>0</v>
      </c>
      <c r="F37" s="287" t="e">
        <f t="shared" si="3"/>
        <v>#DIV/0!</v>
      </c>
    </row>
    <row r="38" spans="1:15">
      <c r="A38" s="141" t="s">
        <v>155</v>
      </c>
      <c r="B38" s="429"/>
      <c r="C38" s="443"/>
      <c r="D38" s="131"/>
      <c r="E38" s="280">
        <v>0</v>
      </c>
      <c r="F38" s="287" t="e">
        <f t="shared" si="3"/>
        <v>#DIV/0!</v>
      </c>
    </row>
    <row r="39" spans="1:15">
      <c r="A39" s="141" t="s">
        <v>156</v>
      </c>
      <c r="B39" s="429"/>
      <c r="C39" s="444"/>
      <c r="D39" s="131"/>
      <c r="E39" s="280">
        <v>0</v>
      </c>
      <c r="F39" s="287" t="e">
        <f t="shared" si="3"/>
        <v>#DIV/0!</v>
      </c>
    </row>
    <row r="40" spans="1:15">
      <c r="A40" s="141" t="s">
        <v>157</v>
      </c>
      <c r="B40" s="429"/>
      <c r="C40" s="421" t="s">
        <v>145</v>
      </c>
      <c r="D40" s="131"/>
      <c r="E40" s="280">
        <v>0</v>
      </c>
      <c r="F40" s="287" t="e">
        <f t="shared" si="3"/>
        <v>#DIV/0!</v>
      </c>
    </row>
    <row r="41" spans="1:15">
      <c r="A41" s="141" t="s">
        <v>158</v>
      </c>
      <c r="B41" s="429"/>
      <c r="C41" s="421"/>
      <c r="D41" s="131"/>
      <c r="E41" s="280">
        <v>0</v>
      </c>
      <c r="F41" s="287" t="e">
        <f t="shared" si="3"/>
        <v>#DIV/0!</v>
      </c>
      <c r="H41" s="145"/>
      <c r="I41" s="145"/>
      <c r="J41" s="145"/>
      <c r="K41" s="145"/>
      <c r="L41" s="145"/>
      <c r="M41" s="145"/>
      <c r="N41" s="145"/>
      <c r="O41" s="145"/>
    </row>
    <row r="42" spans="1:15">
      <c r="A42" s="440"/>
      <c r="B42" s="441"/>
      <c r="C42" s="445"/>
      <c r="D42" s="131"/>
      <c r="E42" s="280">
        <v>0</v>
      </c>
      <c r="F42" s="279"/>
      <c r="H42" s="145"/>
      <c r="I42" s="145"/>
      <c r="J42" s="145"/>
      <c r="K42" s="145"/>
      <c r="L42" s="145"/>
      <c r="M42" s="145"/>
      <c r="N42" s="145"/>
      <c r="O42" s="145"/>
    </row>
    <row r="43" spans="1:15" ht="45">
      <c r="A43" s="422" t="s">
        <v>159</v>
      </c>
      <c r="B43" s="429"/>
      <c r="C43" s="142"/>
      <c r="D43" s="131"/>
      <c r="E43" s="281" t="e">
        <f>SUM(E32:E42)</f>
        <v>#DIV/0!</v>
      </c>
      <c r="F43" s="430" t="e">
        <f>IF(E43=0,0,E43/E$47)</f>
        <v>#DIV/0!</v>
      </c>
      <c r="H43" s="453" t="s">
        <v>160</v>
      </c>
      <c r="I43" s="414"/>
      <c r="J43" s="415"/>
      <c r="K43" s="223" t="s">
        <v>119</v>
      </c>
      <c r="L43" s="145"/>
      <c r="M43" s="145"/>
      <c r="N43" s="145"/>
    </row>
    <row r="44" spans="1:15">
      <c r="A44" s="141"/>
      <c r="B44" s="429"/>
      <c r="C44" s="142"/>
      <c r="D44" s="131"/>
      <c r="E44" s="277"/>
      <c r="F44" s="288"/>
      <c r="H44" s="146"/>
      <c r="I44" s="416" t="s">
        <v>121</v>
      </c>
      <c r="J44" s="417" t="s">
        <v>121</v>
      </c>
      <c r="K44" s="277"/>
      <c r="L44" s="145"/>
      <c r="M44" s="145"/>
      <c r="N44" s="145"/>
    </row>
    <row r="45" spans="1:15">
      <c r="A45" s="141" t="s">
        <v>161</v>
      </c>
      <c r="B45" s="429"/>
      <c r="C45" s="444"/>
      <c r="D45" s="131"/>
      <c r="E45" s="280">
        <v>0</v>
      </c>
      <c r="F45" s="430">
        <f>(IF(E45=0,0,E45/E$47))</f>
        <v>0</v>
      </c>
      <c r="H45" s="149" t="s">
        <v>129</v>
      </c>
      <c r="I45" s="150"/>
      <c r="J45" s="151"/>
      <c r="K45" s="281">
        <f>E15</f>
        <v>0</v>
      </c>
      <c r="L45" s="145"/>
      <c r="M45" s="145"/>
      <c r="N45" s="145"/>
    </row>
    <row r="46" spans="1:15">
      <c r="A46" s="141"/>
      <c r="B46" s="446"/>
      <c r="C46" s="142"/>
      <c r="D46" s="131"/>
      <c r="E46" s="277"/>
      <c r="F46" s="279"/>
      <c r="H46" s="152" t="s">
        <v>132</v>
      </c>
      <c r="I46" s="153"/>
      <c r="J46" s="154"/>
      <c r="K46" s="283">
        <f>E17</f>
        <v>0</v>
      </c>
      <c r="L46" s="145"/>
      <c r="M46" s="145"/>
      <c r="N46" s="145"/>
    </row>
    <row r="47" spans="1:15">
      <c r="A47" s="422" t="s">
        <v>162</v>
      </c>
      <c r="B47" s="447"/>
      <c r="C47" s="448"/>
      <c r="D47" s="131"/>
      <c r="E47" s="289" t="e">
        <f>SUM(E43:E46)</f>
        <v>#DIV/0!</v>
      </c>
      <c r="F47" s="290" t="e">
        <f>SUM(F43:F46)</f>
        <v>#DIV/0!</v>
      </c>
      <c r="H47" s="427" t="s">
        <v>134</v>
      </c>
      <c r="I47" s="153"/>
      <c r="J47" s="154"/>
      <c r="K47" s="284">
        <f>E18</f>
        <v>0</v>
      </c>
      <c r="L47" s="145"/>
      <c r="M47" s="145"/>
      <c r="N47" s="145"/>
      <c r="O47" s="145"/>
    </row>
    <row r="48" spans="1:15">
      <c r="B48" s="148"/>
      <c r="C48" s="449"/>
      <c r="D48" s="131"/>
      <c r="E48" s="264"/>
      <c r="F48" s="291"/>
      <c r="H48" s="427" t="s">
        <v>139</v>
      </c>
      <c r="I48" s="153"/>
      <c r="J48" s="154"/>
      <c r="K48" s="283" t="e">
        <f>E22</f>
        <v>#DIV/0!</v>
      </c>
      <c r="L48" s="145"/>
      <c r="M48" s="145"/>
      <c r="N48" s="145"/>
      <c r="O48" s="145"/>
    </row>
    <row r="49" spans="1:15">
      <c r="A49" s="450" t="s">
        <v>163</v>
      </c>
      <c r="B49" s="451"/>
      <c r="C49" s="452"/>
      <c r="D49" s="145"/>
      <c r="E49" s="292" t="e">
        <f>(E$26*1.3)+($E$47-$E$26)</f>
        <v>#DIV/0!</v>
      </c>
      <c r="F49" s="293"/>
      <c r="G49" s="145"/>
      <c r="H49" s="427" t="s">
        <v>142</v>
      </c>
      <c r="I49" s="432"/>
      <c r="J49" s="433"/>
      <c r="K49" s="283" t="e">
        <f>E25</f>
        <v>#DIV/0!</v>
      </c>
      <c r="L49" s="145"/>
      <c r="M49" s="145"/>
      <c r="N49" s="145"/>
      <c r="O49" s="145"/>
    </row>
    <row r="50" spans="1:15" s="13" customFormat="1">
      <c r="A50" s="145"/>
      <c r="B50" s="155"/>
      <c r="C50" s="156"/>
      <c r="D50" s="145"/>
      <c r="E50" s="294"/>
      <c r="F50" s="294"/>
      <c r="G50" s="145"/>
      <c r="H50" s="141" t="s">
        <v>144</v>
      </c>
      <c r="I50" s="436"/>
      <c r="J50" s="421"/>
      <c r="K50" s="278">
        <f>E28</f>
        <v>0</v>
      </c>
      <c r="L50" s="145"/>
      <c r="M50" s="145"/>
      <c r="N50" s="145"/>
      <c r="O50" s="145"/>
    </row>
    <row r="51" spans="1:15" s="13" customFormat="1">
      <c r="A51" s="450" t="s">
        <v>164</v>
      </c>
      <c r="B51" s="451"/>
      <c r="C51" s="452"/>
      <c r="D51" s="145"/>
      <c r="E51" s="292" t="e">
        <f>(E$26*1.5)+($E$47-$E$26)</f>
        <v>#DIV/0!</v>
      </c>
      <c r="F51" s="293"/>
      <c r="G51" s="145"/>
      <c r="H51" s="141" t="s">
        <v>146</v>
      </c>
      <c r="I51" s="437"/>
      <c r="J51" s="421"/>
      <c r="K51" s="278">
        <f t="shared" ref="K51:K52" si="4">E29</f>
        <v>0</v>
      </c>
      <c r="L51" s="145"/>
      <c r="M51" s="59"/>
      <c r="N51" s="145"/>
      <c r="O51" s="145"/>
    </row>
    <row r="52" spans="1:15" s="13" customFormat="1">
      <c r="A52" s="145"/>
      <c r="B52" s="155"/>
      <c r="C52" s="156"/>
      <c r="D52" s="145"/>
      <c r="E52" s="294"/>
      <c r="F52" s="294"/>
      <c r="G52" s="145"/>
      <c r="H52" s="141" t="s">
        <v>148</v>
      </c>
      <c r="I52" s="429"/>
      <c r="J52" s="142" t="s">
        <v>121</v>
      </c>
      <c r="K52" s="278">
        <f t="shared" si="4"/>
        <v>0</v>
      </c>
      <c r="L52" s="145"/>
      <c r="M52" s="59"/>
      <c r="N52" s="145"/>
      <c r="O52" s="145"/>
    </row>
    <row r="53" spans="1:15" s="13" customFormat="1">
      <c r="A53" s="450" t="s">
        <v>165</v>
      </c>
      <c r="B53" s="451"/>
      <c r="C53" s="452"/>
      <c r="D53" s="145"/>
      <c r="E53" s="292" t="e">
        <f>(E$26*2.5)+($E$47-$E$26)</f>
        <v>#DIV/0!</v>
      </c>
      <c r="F53" s="294"/>
      <c r="G53" s="145"/>
      <c r="H53" s="141" t="s">
        <v>151</v>
      </c>
      <c r="I53" s="429"/>
      <c r="J53" s="443"/>
      <c r="K53" s="278">
        <f>E34</f>
        <v>0</v>
      </c>
      <c r="L53" s="145"/>
      <c r="M53" s="59"/>
      <c r="N53" s="145"/>
      <c r="O53" s="145"/>
    </row>
    <row r="54" spans="1:15" s="13" customFormat="1">
      <c r="A54" s="145"/>
      <c r="B54" s="155"/>
      <c r="C54" s="157"/>
      <c r="D54" s="145"/>
      <c r="E54" s="145"/>
      <c r="F54" s="158"/>
      <c r="G54" s="145"/>
      <c r="H54" s="141" t="s">
        <v>152</v>
      </c>
      <c r="I54" s="429"/>
      <c r="J54" s="443"/>
      <c r="K54" s="278">
        <f t="shared" ref="K54:K60" si="5">E35</f>
        <v>0</v>
      </c>
      <c r="L54" s="145"/>
      <c r="M54" s="59"/>
      <c r="N54" s="145"/>
      <c r="O54" s="145"/>
    </row>
    <row r="55" spans="1:15" s="13" customFormat="1">
      <c r="A55" s="145"/>
      <c r="B55" s="155"/>
      <c r="C55" s="157"/>
      <c r="D55" s="145"/>
      <c r="E55" s="145"/>
      <c r="F55" s="158"/>
      <c r="G55" s="145"/>
      <c r="H55" s="141" t="s">
        <v>153</v>
      </c>
      <c r="I55" s="429"/>
      <c r="J55" s="443"/>
      <c r="K55" s="278">
        <f t="shared" si="5"/>
        <v>0</v>
      </c>
      <c r="L55" s="145"/>
      <c r="M55" s="59"/>
      <c r="N55" s="145"/>
      <c r="O55" s="145"/>
    </row>
    <row r="56" spans="1:15" s="13" customFormat="1">
      <c r="A56" s="145"/>
      <c r="B56" s="145"/>
      <c r="C56" s="159"/>
      <c r="D56" s="145"/>
      <c r="E56" s="145"/>
      <c r="F56" s="158"/>
      <c r="G56" s="145"/>
      <c r="H56" s="141" t="s">
        <v>154</v>
      </c>
      <c r="I56" s="429"/>
      <c r="J56" s="444"/>
      <c r="K56" s="278">
        <f t="shared" si="5"/>
        <v>0</v>
      </c>
      <c r="L56" s="145"/>
      <c r="M56" s="59"/>
      <c r="N56" s="145"/>
      <c r="O56" s="145"/>
    </row>
    <row r="57" spans="1:15" s="13" customFormat="1">
      <c r="A57" s="145"/>
      <c r="B57" s="145"/>
      <c r="C57" s="159"/>
      <c r="D57" s="145"/>
      <c r="E57" s="145"/>
      <c r="F57" s="158"/>
      <c r="G57" s="145"/>
      <c r="H57" s="141" t="s">
        <v>155</v>
      </c>
      <c r="I57" s="429"/>
      <c r="J57" s="443"/>
      <c r="K57" s="278">
        <f t="shared" si="5"/>
        <v>0</v>
      </c>
      <c r="L57" s="145"/>
      <c r="M57" s="59"/>
      <c r="N57" s="145"/>
      <c r="O57" s="145"/>
    </row>
    <row r="58" spans="1:15" s="13" customFormat="1">
      <c r="A58" s="59"/>
      <c r="B58" s="145"/>
      <c r="C58" s="159"/>
      <c r="D58" s="145"/>
      <c r="E58" s="145"/>
      <c r="F58" s="158"/>
      <c r="G58" s="145"/>
      <c r="H58" s="141" t="s">
        <v>156</v>
      </c>
      <c r="I58" s="429"/>
      <c r="J58" s="444"/>
      <c r="K58" s="278">
        <f t="shared" si="5"/>
        <v>0</v>
      </c>
      <c r="L58" s="145"/>
      <c r="M58" s="59"/>
      <c r="N58" s="59"/>
      <c r="O58" s="145"/>
    </row>
    <row r="59" spans="1:15" s="13" customFormat="1">
      <c r="A59" s="145"/>
      <c r="B59" s="145"/>
      <c r="C59" s="159"/>
      <c r="D59" s="145"/>
      <c r="E59" s="145"/>
      <c r="F59" s="158"/>
      <c r="G59" s="145"/>
      <c r="H59" s="141" t="s">
        <v>157</v>
      </c>
      <c r="I59" s="429"/>
      <c r="J59" s="421"/>
      <c r="K59" s="278">
        <f t="shared" si="5"/>
        <v>0</v>
      </c>
      <c r="L59" s="145"/>
      <c r="M59" s="59"/>
      <c r="N59" s="59"/>
      <c r="O59" s="145"/>
    </row>
    <row r="60" spans="1:15" s="13" customFormat="1">
      <c r="A60" s="145"/>
      <c r="B60" s="145"/>
      <c r="C60" s="159"/>
      <c r="D60" s="145"/>
      <c r="E60" s="145"/>
      <c r="F60" s="158"/>
      <c r="G60" s="145"/>
      <c r="H60" s="141" t="s">
        <v>158</v>
      </c>
      <c r="I60" s="429"/>
      <c r="J60" s="421"/>
      <c r="K60" s="278">
        <f t="shared" si="5"/>
        <v>0</v>
      </c>
      <c r="L60" s="145"/>
      <c r="M60" s="59"/>
      <c r="N60" s="59"/>
      <c r="O60" s="145"/>
    </row>
    <row r="61" spans="1:15" s="13" customFormat="1">
      <c r="A61" s="145"/>
      <c r="B61" s="145"/>
      <c r="C61" s="159"/>
      <c r="D61" s="145"/>
      <c r="E61" s="145"/>
      <c r="F61" s="158"/>
      <c r="G61" s="145"/>
      <c r="H61" s="141" t="s">
        <v>161</v>
      </c>
      <c r="I61" s="429"/>
      <c r="J61" s="444"/>
      <c r="K61" s="278">
        <f>E45</f>
        <v>0</v>
      </c>
      <c r="L61" s="145"/>
      <c r="M61" s="59"/>
      <c r="N61" s="59"/>
      <c r="O61" s="145"/>
    </row>
    <row r="62" spans="1:15" s="13" customFormat="1">
      <c r="A62" s="145"/>
      <c r="B62" s="145"/>
      <c r="C62" s="159"/>
      <c r="D62" s="145"/>
      <c r="E62" s="145"/>
      <c r="F62" s="158"/>
      <c r="G62" s="145"/>
      <c r="H62" s="141"/>
      <c r="I62" s="446"/>
      <c r="J62" s="142"/>
      <c r="K62" s="277"/>
      <c r="L62" s="145"/>
      <c r="M62" s="59"/>
      <c r="N62" s="59"/>
      <c r="O62" s="145"/>
    </row>
    <row r="63" spans="1:15" s="13" customFormat="1">
      <c r="A63" s="145"/>
      <c r="B63" s="145"/>
      <c r="C63" s="159"/>
      <c r="D63" s="145"/>
      <c r="E63" s="145"/>
      <c r="F63" s="158"/>
      <c r="G63" s="145"/>
      <c r="H63" s="422" t="s">
        <v>162</v>
      </c>
      <c r="I63" s="447"/>
      <c r="J63" s="448"/>
      <c r="K63" s="289" t="e">
        <f>SUM(K45:K62)</f>
        <v>#DIV/0!</v>
      </c>
      <c r="L63" s="145"/>
      <c r="M63" s="59"/>
      <c r="N63" s="59"/>
      <c r="O63" s="145"/>
    </row>
    <row r="64" spans="1:15" s="13" customFormat="1">
      <c r="A64" s="145"/>
      <c r="B64" s="145"/>
      <c r="C64" s="159"/>
      <c r="D64" s="145"/>
      <c r="E64" s="145"/>
      <c r="F64" s="158"/>
      <c r="G64" s="145"/>
      <c r="H64" s="59"/>
      <c r="I64" s="148"/>
      <c r="J64" s="449"/>
      <c r="K64" s="264"/>
      <c r="L64" s="145"/>
      <c r="M64" s="59"/>
      <c r="N64" s="59"/>
      <c r="O64" s="59"/>
    </row>
    <row r="65" spans="1:15" s="13" customFormat="1">
      <c r="A65" s="145"/>
      <c r="B65" s="145"/>
      <c r="C65" s="159"/>
      <c r="D65" s="145"/>
      <c r="E65" s="59"/>
      <c r="F65" s="158"/>
      <c r="G65" s="145"/>
      <c r="H65" s="450" t="s">
        <v>163</v>
      </c>
      <c r="I65" s="451"/>
      <c r="J65" s="452"/>
      <c r="K65" s="292" t="e">
        <f>E49</f>
        <v>#DIV/0!</v>
      </c>
      <c r="L65" s="145"/>
      <c r="M65" s="59"/>
      <c r="N65" s="59"/>
      <c r="O65" s="59"/>
    </row>
    <row r="66" spans="1:15">
      <c r="H66" s="145"/>
      <c r="I66" s="155"/>
      <c r="J66" s="156"/>
      <c r="K66" s="294"/>
      <c r="L66" s="145"/>
    </row>
    <row r="67" spans="1:15">
      <c r="H67" s="450" t="s">
        <v>164</v>
      </c>
      <c r="I67" s="451"/>
      <c r="J67" s="452"/>
      <c r="K67" s="292" t="e">
        <f>E51</f>
        <v>#DIV/0!</v>
      </c>
      <c r="L67" s="145"/>
    </row>
    <row r="68" spans="1:15">
      <c r="H68" s="145"/>
      <c r="I68" s="155"/>
      <c r="J68" s="156"/>
      <c r="K68" s="294"/>
      <c r="L68" s="145"/>
    </row>
    <row r="69" spans="1:15">
      <c r="H69" s="450" t="s">
        <v>165</v>
      </c>
      <c r="I69" s="451"/>
      <c r="J69" s="452"/>
      <c r="K69" s="292" t="e">
        <f>E53</f>
        <v>#DIV/0!</v>
      </c>
      <c r="L69" s="145"/>
    </row>
    <row r="70" spans="1:15">
      <c r="L70" s="145"/>
      <c r="O70" s="145"/>
    </row>
    <row r="71" spans="1:15">
      <c r="O71" s="145"/>
    </row>
    <row r="72" spans="1:15">
      <c r="O72" s="145"/>
    </row>
    <row r="73" spans="1:15">
      <c r="O73" s="145"/>
    </row>
    <row r="74" spans="1:15">
      <c r="O74" s="145"/>
    </row>
    <row r="75" spans="1:15">
      <c r="O75" s="145"/>
    </row>
    <row r="76" spans="1:15">
      <c r="O76" s="145"/>
    </row>
  </sheetData>
  <mergeCells count="7">
    <mergeCell ref="I25:N25"/>
    <mergeCell ref="I17:N17"/>
    <mergeCell ref="E10:F10"/>
    <mergeCell ref="I10:N10"/>
    <mergeCell ref="H1:N2"/>
    <mergeCell ref="H3:N3"/>
    <mergeCell ref="H4:N5"/>
  </mergeCells>
  <conditionalFormatting sqref="O23">
    <cfRule type="cellIs" dxfId="3" priority="1" operator="greaterThan">
      <formula>1</formula>
    </cfRule>
    <cfRule type="cellIs" dxfId="2" priority="2" operator="between">
      <formula>0.999999</formula>
      <formula>0</formula>
    </cfRule>
    <cfRule type="cellIs" dxfId="1"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106"/>
  <sheetViews>
    <sheetView showGridLines="0" zoomScale="70" zoomScaleNormal="70" workbookViewId="0">
      <pane xSplit="1" ySplit="11" topLeftCell="B12" activePane="bottomRight" state="frozen"/>
      <selection pane="topRight" activeCell="B1" sqref="B1"/>
      <selection pane="bottomLeft" activeCell="A12" sqref="A12"/>
      <selection pane="bottomRight"/>
    </sheetView>
  </sheetViews>
  <sheetFormatPr defaultColWidth="9.109375" defaultRowHeight="13.2"/>
  <cols>
    <col min="1" max="1" width="28.109375" style="59" customWidth="1"/>
    <col min="2" max="2" width="13.21875" style="59" customWidth="1"/>
    <col min="3" max="3" width="14" style="59" customWidth="1"/>
    <col min="4" max="4" width="27" style="59" customWidth="1"/>
    <col min="5" max="5" width="13.33203125" style="59" customWidth="1"/>
    <col min="6" max="6" width="10.44140625" style="59" bestFit="1" customWidth="1"/>
    <col min="7" max="7" width="10.44140625" style="59" customWidth="1"/>
    <col min="8" max="8" width="12.33203125" style="59" bestFit="1" customWidth="1"/>
    <col min="9" max="9" width="11" style="59" customWidth="1"/>
    <col min="10" max="10" width="12.6640625" style="2" customWidth="1"/>
    <col min="11" max="11" width="12.77734375" style="2" customWidth="1"/>
    <col min="12" max="16384" width="9.109375" style="2"/>
  </cols>
  <sheetData>
    <row r="1" spans="1:11" ht="16.2">
      <c r="A1" s="512" t="s">
        <v>4</v>
      </c>
      <c r="F1" s="495" t="s">
        <v>487</v>
      </c>
      <c r="G1" s="225"/>
      <c r="H1" s="225"/>
      <c r="I1" s="225"/>
      <c r="J1" s="226"/>
      <c r="K1" s="227" t="s">
        <v>168</v>
      </c>
    </row>
    <row r="2" spans="1:11">
      <c r="F2" s="160" t="s">
        <v>169</v>
      </c>
      <c r="G2" s="161"/>
      <c r="H2" s="161"/>
      <c r="I2" s="161"/>
      <c r="J2" s="162"/>
      <c r="K2" s="302">
        <v>0</v>
      </c>
    </row>
    <row r="3" spans="1:11" ht="18.600000000000001">
      <c r="A3" s="224" t="str">
        <f>'2-Kosten per locatie'!A3</f>
        <v>Naam opdrachtgever</v>
      </c>
      <c r="B3" s="164" t="str">
        <f>'2-Kosten per locatie'!B3</f>
        <v>Stadsschouwburg Utrecht</v>
      </c>
      <c r="F3" s="160" t="s">
        <v>170</v>
      </c>
      <c r="G3" s="161"/>
      <c r="H3" s="161"/>
      <c r="I3" s="161"/>
      <c r="J3" s="162"/>
      <c r="K3" s="302">
        <v>0</v>
      </c>
    </row>
    <row r="4" spans="1:11" ht="18.600000000000001">
      <c r="A4" s="224" t="str">
        <f>'2-Kosten per locatie'!A4</f>
        <v>Calculatie onderdeel</v>
      </c>
      <c r="B4" s="47" t="str">
        <f ca="1">MID(CELL("bestandsnaam",$C$9),SEARCH("]",CELL("bestandsnaam",$C$9),1)+1,256)</f>
        <v>8-Beurtprijzen</v>
      </c>
      <c r="F4" s="160" t="s">
        <v>171</v>
      </c>
      <c r="G4" s="161"/>
      <c r="H4" s="161"/>
      <c r="I4" s="161"/>
      <c r="J4" s="162"/>
      <c r="K4" s="302">
        <v>0</v>
      </c>
    </row>
    <row r="5" spans="1:11" ht="18.600000000000001">
      <c r="A5" s="224" t="str">
        <f>'2-Kosten per locatie'!A5</f>
        <v>Gebouw/plaats</v>
      </c>
      <c r="B5" s="164" t="str">
        <f>'2-Kosten per locatie'!B5</f>
        <v>Utrecht</v>
      </c>
      <c r="J5" s="59"/>
    </row>
    <row r="6" spans="1:11" ht="18.600000000000001">
      <c r="A6" s="224" t="str">
        <f>'2-Kosten per locatie'!A6</f>
        <v>Referentie nummer</v>
      </c>
      <c r="B6" s="164" t="str">
        <f>'2-Kosten per locatie'!B6</f>
        <v>SSBU-EA-MK-DK-2024/TN479309</v>
      </c>
      <c r="J6" s="59"/>
    </row>
    <row r="7" spans="1:11" ht="15" customHeight="1">
      <c r="A7" s="224" t="str">
        <f>'2-Kosten per locatie'!A7</f>
        <v>Naam dienstverlener</v>
      </c>
      <c r="B7" s="164">
        <f>'2-Kosten per locatie'!B7</f>
        <v>0</v>
      </c>
      <c r="J7" s="59"/>
    </row>
    <row r="8" spans="1:11" ht="18.600000000000001">
      <c r="A8" s="224" t="str">
        <f>'2-Kosten per locatie'!A8</f>
        <v>Prijspeil</v>
      </c>
      <c r="B8" s="303">
        <f>'2-Kosten per locatie'!B8</f>
        <v>45658</v>
      </c>
      <c r="J8" s="59"/>
    </row>
    <row r="10" spans="1:11">
      <c r="A10" s="99"/>
      <c r="C10" s="85"/>
      <c r="D10" s="85"/>
      <c r="E10" s="85"/>
      <c r="F10" s="85"/>
      <c r="G10" s="85"/>
      <c r="H10" s="85"/>
      <c r="I10" s="85"/>
    </row>
    <row r="11" spans="1:11" ht="32.4">
      <c r="A11" s="236" t="s">
        <v>473</v>
      </c>
      <c r="B11" s="236" t="s">
        <v>67</v>
      </c>
      <c r="C11" s="236" t="s">
        <v>68</v>
      </c>
      <c r="D11" s="236" t="s">
        <v>69</v>
      </c>
      <c r="E11" s="358" t="s">
        <v>71</v>
      </c>
      <c r="F11" s="359" t="s">
        <v>72</v>
      </c>
      <c r="G11" s="359" t="s">
        <v>20</v>
      </c>
      <c r="H11" s="496" t="s">
        <v>469</v>
      </c>
      <c r="I11" s="496" t="s">
        <v>470</v>
      </c>
      <c r="J11" s="496" t="s">
        <v>471</v>
      </c>
      <c r="K11" s="496" t="s">
        <v>472</v>
      </c>
    </row>
    <row r="12" spans="1:11">
      <c r="A12" s="587" t="s">
        <v>474</v>
      </c>
      <c r="B12" s="72" t="s">
        <v>475</v>
      </c>
      <c r="C12" s="72" t="s">
        <v>477</v>
      </c>
      <c r="D12" s="72" t="s">
        <v>482</v>
      </c>
      <c r="E12" s="72" t="s">
        <v>454</v>
      </c>
      <c r="F12" s="497">
        <v>75</v>
      </c>
      <c r="G12" s="573">
        <f>SUM(F12:F28)</f>
        <v>836.99000000000012</v>
      </c>
      <c r="H12" s="586">
        <v>0</v>
      </c>
      <c r="I12" s="583">
        <f>H12*K2</f>
        <v>0</v>
      </c>
      <c r="J12" s="583">
        <f>H12*K3</f>
        <v>0</v>
      </c>
      <c r="K12" s="583">
        <f>H12*K4</f>
        <v>0</v>
      </c>
    </row>
    <row r="13" spans="1:11">
      <c r="A13" s="588"/>
      <c r="B13" s="72" t="s">
        <v>476</v>
      </c>
      <c r="C13" s="72" t="s">
        <v>478</v>
      </c>
      <c r="D13" s="72" t="s">
        <v>483</v>
      </c>
      <c r="E13" s="72" t="s">
        <v>451</v>
      </c>
      <c r="F13" s="497">
        <v>351.12</v>
      </c>
      <c r="G13" s="574"/>
      <c r="H13" s="586"/>
      <c r="I13" s="584"/>
      <c r="J13" s="584"/>
      <c r="K13" s="584"/>
    </row>
    <row r="14" spans="1:11">
      <c r="A14" s="588"/>
      <c r="B14" s="72" t="s">
        <v>476</v>
      </c>
      <c r="C14" s="72" t="s">
        <v>308</v>
      </c>
      <c r="D14" s="72" t="s">
        <v>398</v>
      </c>
      <c r="E14" s="72" t="s">
        <v>451</v>
      </c>
      <c r="F14" s="497">
        <v>23.09</v>
      </c>
      <c r="G14" s="574"/>
      <c r="H14" s="586"/>
      <c r="I14" s="584"/>
      <c r="J14" s="584"/>
      <c r="K14" s="584"/>
    </row>
    <row r="15" spans="1:11">
      <c r="A15" s="588"/>
      <c r="B15" s="72" t="s">
        <v>383</v>
      </c>
      <c r="C15" s="72" t="s">
        <v>348</v>
      </c>
      <c r="D15" s="72" t="s">
        <v>484</v>
      </c>
      <c r="E15" s="72" t="s">
        <v>451</v>
      </c>
      <c r="F15" s="497">
        <v>61</v>
      </c>
      <c r="G15" s="574"/>
      <c r="H15" s="586"/>
      <c r="I15" s="584"/>
      <c r="J15" s="584"/>
      <c r="K15" s="584"/>
    </row>
    <row r="16" spans="1:11">
      <c r="A16" s="588"/>
      <c r="B16" s="72" t="s">
        <v>383</v>
      </c>
      <c r="C16" s="72" t="s">
        <v>349</v>
      </c>
      <c r="D16" s="72" t="s">
        <v>440</v>
      </c>
      <c r="E16" s="72" t="s">
        <v>451</v>
      </c>
      <c r="F16" s="497">
        <v>13.8</v>
      </c>
      <c r="G16" s="574"/>
      <c r="H16" s="586"/>
      <c r="I16" s="584"/>
      <c r="J16" s="584"/>
      <c r="K16" s="584"/>
    </row>
    <row r="17" spans="1:11">
      <c r="A17" s="588"/>
      <c r="B17" s="72" t="s">
        <v>476</v>
      </c>
      <c r="C17" s="72" t="s">
        <v>322</v>
      </c>
      <c r="D17" s="72" t="s">
        <v>406</v>
      </c>
      <c r="E17" s="72" t="s">
        <v>452</v>
      </c>
      <c r="F17" s="497">
        <v>13.2</v>
      </c>
      <c r="G17" s="574"/>
      <c r="H17" s="586"/>
      <c r="I17" s="584"/>
      <c r="J17" s="584"/>
      <c r="K17" s="584"/>
    </row>
    <row r="18" spans="1:11">
      <c r="A18" s="588"/>
      <c r="B18" s="72" t="s">
        <v>476</v>
      </c>
      <c r="C18" s="72" t="s">
        <v>324</v>
      </c>
      <c r="D18" s="72" t="s">
        <v>406</v>
      </c>
      <c r="E18" s="72" t="s">
        <v>452</v>
      </c>
      <c r="F18" s="497">
        <v>12.22</v>
      </c>
      <c r="G18" s="574"/>
      <c r="H18" s="586"/>
      <c r="I18" s="584"/>
      <c r="J18" s="584"/>
      <c r="K18" s="584"/>
    </row>
    <row r="19" spans="1:11">
      <c r="A19" s="588"/>
      <c r="B19" s="72" t="s">
        <v>476</v>
      </c>
      <c r="C19" s="72" t="s">
        <v>326</v>
      </c>
      <c r="D19" s="72" t="s">
        <v>406</v>
      </c>
      <c r="E19" s="72" t="s">
        <v>452</v>
      </c>
      <c r="F19" s="497">
        <v>21.18</v>
      </c>
      <c r="G19" s="574"/>
      <c r="H19" s="586"/>
      <c r="I19" s="584"/>
      <c r="J19" s="584"/>
      <c r="K19" s="584"/>
    </row>
    <row r="20" spans="1:11">
      <c r="A20" s="588"/>
      <c r="B20" s="72" t="s">
        <v>476</v>
      </c>
      <c r="C20" s="72" t="s">
        <v>327</v>
      </c>
      <c r="D20" s="72" t="s">
        <v>406</v>
      </c>
      <c r="E20" s="72" t="s">
        <v>452</v>
      </c>
      <c r="F20" s="497">
        <v>9.73</v>
      </c>
      <c r="G20" s="574"/>
      <c r="H20" s="586"/>
      <c r="I20" s="584"/>
      <c r="J20" s="584"/>
      <c r="K20" s="584"/>
    </row>
    <row r="21" spans="1:11">
      <c r="A21" s="588"/>
      <c r="B21" s="72" t="s">
        <v>476</v>
      </c>
      <c r="C21" s="72" t="s">
        <v>328</v>
      </c>
      <c r="D21" s="72" t="s">
        <v>406</v>
      </c>
      <c r="E21" s="72" t="s">
        <v>452</v>
      </c>
      <c r="F21" s="497">
        <v>9.73</v>
      </c>
      <c r="G21" s="574"/>
      <c r="H21" s="586"/>
      <c r="I21" s="584"/>
      <c r="J21" s="584"/>
      <c r="K21" s="584"/>
    </row>
    <row r="22" spans="1:11">
      <c r="A22" s="588"/>
      <c r="B22" s="72" t="s">
        <v>476</v>
      </c>
      <c r="C22" s="72" t="s">
        <v>329</v>
      </c>
      <c r="D22" s="72" t="s">
        <v>406</v>
      </c>
      <c r="E22" s="72" t="s">
        <v>452</v>
      </c>
      <c r="F22" s="497">
        <v>9.73</v>
      </c>
      <c r="G22" s="574"/>
      <c r="H22" s="586"/>
      <c r="I22" s="584"/>
      <c r="J22" s="584"/>
      <c r="K22" s="584"/>
    </row>
    <row r="23" spans="1:11">
      <c r="A23" s="588"/>
      <c r="B23" s="72" t="s">
        <v>476</v>
      </c>
      <c r="C23" s="72" t="s">
        <v>330</v>
      </c>
      <c r="D23" s="72" t="s">
        <v>406</v>
      </c>
      <c r="E23" s="72" t="s">
        <v>452</v>
      </c>
      <c r="F23" s="497">
        <v>9.73</v>
      </c>
      <c r="G23" s="574"/>
      <c r="H23" s="586"/>
      <c r="I23" s="584"/>
      <c r="J23" s="584"/>
      <c r="K23" s="584"/>
    </row>
    <row r="24" spans="1:11">
      <c r="A24" s="588"/>
      <c r="B24" s="72" t="s">
        <v>476</v>
      </c>
      <c r="C24" s="72" t="s">
        <v>331</v>
      </c>
      <c r="D24" s="72" t="s">
        <v>406</v>
      </c>
      <c r="E24" s="72" t="s">
        <v>452</v>
      </c>
      <c r="F24" s="497">
        <v>9.73</v>
      </c>
      <c r="G24" s="574"/>
      <c r="H24" s="586"/>
      <c r="I24" s="584"/>
      <c r="J24" s="584"/>
      <c r="K24" s="584"/>
    </row>
    <row r="25" spans="1:11">
      <c r="A25" s="588"/>
      <c r="B25" s="72" t="s">
        <v>476</v>
      </c>
      <c r="C25" s="72" t="s">
        <v>332</v>
      </c>
      <c r="D25" s="72" t="s">
        <v>406</v>
      </c>
      <c r="E25" s="72" t="s">
        <v>452</v>
      </c>
      <c r="F25" s="497">
        <v>9.73</v>
      </c>
      <c r="G25" s="574"/>
      <c r="H25" s="586"/>
      <c r="I25" s="584"/>
      <c r="J25" s="584"/>
      <c r="K25" s="584"/>
    </row>
    <row r="26" spans="1:11">
      <c r="A26" s="588"/>
      <c r="B26" s="72" t="s">
        <v>475</v>
      </c>
      <c r="C26" s="72" t="s">
        <v>479</v>
      </c>
      <c r="D26" s="72" t="s">
        <v>482</v>
      </c>
      <c r="E26" s="72" t="s">
        <v>454</v>
      </c>
      <c r="F26" s="497">
        <v>23</v>
      </c>
      <c r="G26" s="574"/>
      <c r="H26" s="586"/>
      <c r="I26" s="584"/>
      <c r="J26" s="584"/>
      <c r="K26" s="584"/>
    </row>
    <row r="27" spans="1:11">
      <c r="A27" s="588"/>
      <c r="B27" s="72" t="s">
        <v>475</v>
      </c>
      <c r="C27" s="72" t="s">
        <v>480</v>
      </c>
      <c r="D27" s="72" t="s">
        <v>485</v>
      </c>
      <c r="E27" s="72" t="s">
        <v>454</v>
      </c>
      <c r="F27" s="497">
        <v>20</v>
      </c>
      <c r="G27" s="574"/>
      <c r="H27" s="586"/>
      <c r="I27" s="584"/>
      <c r="J27" s="584"/>
      <c r="K27" s="584"/>
    </row>
    <row r="28" spans="1:11">
      <c r="A28" s="589"/>
      <c r="B28" s="72" t="s">
        <v>476</v>
      </c>
      <c r="C28" s="72" t="s">
        <v>481</v>
      </c>
      <c r="D28" s="72" t="s">
        <v>431</v>
      </c>
      <c r="E28" s="72" t="s">
        <v>486</v>
      </c>
      <c r="F28" s="497">
        <v>165</v>
      </c>
      <c r="G28" s="575"/>
      <c r="H28" s="586"/>
      <c r="I28" s="584"/>
      <c r="J28" s="584"/>
      <c r="K28" s="584"/>
    </row>
    <row r="29" spans="1:11">
      <c r="A29" s="572" t="s">
        <v>488</v>
      </c>
      <c r="B29" s="72" t="s">
        <v>475</v>
      </c>
      <c r="C29" s="72" t="s">
        <v>489</v>
      </c>
      <c r="D29" s="72" t="s">
        <v>482</v>
      </c>
      <c r="E29" s="72" t="s">
        <v>454</v>
      </c>
      <c r="F29" s="497">
        <v>75</v>
      </c>
      <c r="G29" s="590">
        <f>SUM(F29:F60)</f>
        <v>1354.2200000000003</v>
      </c>
      <c r="H29" s="566">
        <v>0</v>
      </c>
      <c r="I29" s="569">
        <f>H29*K2</f>
        <v>0</v>
      </c>
      <c r="J29" s="569">
        <f>H29*K3</f>
        <v>0</v>
      </c>
      <c r="K29" s="569">
        <f>H29*K4</f>
        <v>0</v>
      </c>
    </row>
    <row r="30" spans="1:11">
      <c r="A30" s="572"/>
      <c r="B30" s="72" t="s">
        <v>476</v>
      </c>
      <c r="C30" s="72" t="s">
        <v>478</v>
      </c>
      <c r="D30" s="72" t="s">
        <v>483</v>
      </c>
      <c r="E30" s="72" t="s">
        <v>451</v>
      </c>
      <c r="F30" s="497">
        <v>351.12</v>
      </c>
      <c r="G30" s="591"/>
      <c r="H30" s="577"/>
      <c r="I30" s="574"/>
      <c r="J30" s="574"/>
      <c r="K30" s="574"/>
    </row>
    <row r="31" spans="1:11">
      <c r="A31" s="572"/>
      <c r="B31" s="72" t="s">
        <v>476</v>
      </c>
      <c r="C31" s="72" t="s">
        <v>308</v>
      </c>
      <c r="D31" s="72" t="s">
        <v>398</v>
      </c>
      <c r="E31" s="72" t="s">
        <v>451</v>
      </c>
      <c r="F31" s="497">
        <v>23.09</v>
      </c>
      <c r="G31" s="591"/>
      <c r="H31" s="577"/>
      <c r="I31" s="574"/>
      <c r="J31" s="574"/>
      <c r="K31" s="574"/>
    </row>
    <row r="32" spans="1:11">
      <c r="A32" s="572"/>
      <c r="B32" s="72" t="s">
        <v>383</v>
      </c>
      <c r="C32" s="72" t="s">
        <v>348</v>
      </c>
      <c r="D32" s="72" t="s">
        <v>484</v>
      </c>
      <c r="E32" s="72" t="s">
        <v>451</v>
      </c>
      <c r="F32" s="497">
        <v>61</v>
      </c>
      <c r="G32" s="591"/>
      <c r="H32" s="577"/>
      <c r="I32" s="574"/>
      <c r="J32" s="574"/>
      <c r="K32" s="574"/>
    </row>
    <row r="33" spans="1:11">
      <c r="A33" s="572"/>
      <c r="B33" s="72" t="s">
        <v>383</v>
      </c>
      <c r="C33" s="72" t="s">
        <v>349</v>
      </c>
      <c r="D33" s="72" t="s">
        <v>440</v>
      </c>
      <c r="E33" s="72" t="s">
        <v>451</v>
      </c>
      <c r="F33" s="497">
        <v>13.8</v>
      </c>
      <c r="G33" s="591"/>
      <c r="H33" s="577"/>
      <c r="I33" s="574"/>
      <c r="J33" s="574"/>
      <c r="K33" s="574"/>
    </row>
    <row r="34" spans="1:11">
      <c r="A34" s="572"/>
      <c r="B34" s="72" t="s">
        <v>384</v>
      </c>
      <c r="C34" s="72" t="s">
        <v>490</v>
      </c>
      <c r="D34" s="72" t="s">
        <v>438</v>
      </c>
      <c r="E34" s="72" t="s">
        <v>451</v>
      </c>
      <c r="F34" s="497">
        <v>97.42</v>
      </c>
      <c r="G34" s="591"/>
      <c r="H34" s="577"/>
      <c r="I34" s="574"/>
      <c r="J34" s="574"/>
      <c r="K34" s="574"/>
    </row>
    <row r="35" spans="1:11">
      <c r="A35" s="572"/>
      <c r="B35" s="72" t="s">
        <v>384</v>
      </c>
      <c r="C35" s="72" t="s">
        <v>369</v>
      </c>
      <c r="D35" s="72" t="s">
        <v>432</v>
      </c>
      <c r="E35" s="72" t="s">
        <v>451</v>
      </c>
      <c r="F35" s="497">
        <v>1.38</v>
      </c>
      <c r="G35" s="591"/>
      <c r="H35" s="577"/>
      <c r="I35" s="574"/>
      <c r="J35" s="574"/>
      <c r="K35" s="574"/>
    </row>
    <row r="36" spans="1:11">
      <c r="A36" s="572"/>
      <c r="B36" s="72" t="s">
        <v>384</v>
      </c>
      <c r="C36" s="72" t="s">
        <v>370</v>
      </c>
      <c r="D36" s="72" t="s">
        <v>432</v>
      </c>
      <c r="E36" s="72" t="s">
        <v>451</v>
      </c>
      <c r="F36" s="497">
        <v>3.93</v>
      </c>
      <c r="G36" s="591"/>
      <c r="H36" s="577"/>
      <c r="I36" s="574"/>
      <c r="J36" s="574"/>
      <c r="K36" s="574"/>
    </row>
    <row r="37" spans="1:11">
      <c r="A37" s="572"/>
      <c r="B37" s="72" t="s">
        <v>384</v>
      </c>
      <c r="C37" s="72" t="s">
        <v>371</v>
      </c>
      <c r="D37" s="72" t="s">
        <v>432</v>
      </c>
      <c r="E37" s="72" t="s">
        <v>451</v>
      </c>
      <c r="F37" s="497">
        <v>3.33</v>
      </c>
      <c r="G37" s="591"/>
      <c r="H37" s="577"/>
      <c r="I37" s="574"/>
      <c r="J37" s="574"/>
      <c r="K37" s="574"/>
    </row>
    <row r="38" spans="1:11">
      <c r="A38" s="572"/>
      <c r="B38" s="72" t="s">
        <v>384</v>
      </c>
      <c r="C38" s="72" t="s">
        <v>491</v>
      </c>
      <c r="D38" s="72" t="s">
        <v>483</v>
      </c>
      <c r="E38" s="72" t="s">
        <v>451</v>
      </c>
      <c r="F38" s="497">
        <v>150</v>
      </c>
      <c r="G38" s="591"/>
      <c r="H38" s="577"/>
      <c r="I38" s="574"/>
      <c r="J38" s="574"/>
      <c r="K38" s="574"/>
    </row>
    <row r="39" spans="1:11">
      <c r="A39" s="572"/>
      <c r="B39" s="72" t="s">
        <v>384</v>
      </c>
      <c r="C39" s="72" t="s">
        <v>492</v>
      </c>
      <c r="D39" s="72" t="s">
        <v>436</v>
      </c>
      <c r="E39" s="72" t="s">
        <v>454</v>
      </c>
      <c r="F39" s="497">
        <v>20</v>
      </c>
      <c r="G39" s="591"/>
      <c r="H39" s="577"/>
      <c r="I39" s="574"/>
      <c r="J39" s="574"/>
      <c r="K39" s="574"/>
    </row>
    <row r="40" spans="1:11">
      <c r="A40" s="572"/>
      <c r="B40" s="72" t="s">
        <v>476</v>
      </c>
      <c r="C40" s="72" t="s">
        <v>322</v>
      </c>
      <c r="D40" s="72" t="s">
        <v>406</v>
      </c>
      <c r="E40" s="72" t="s">
        <v>452</v>
      </c>
      <c r="F40" s="497">
        <v>13.2</v>
      </c>
      <c r="G40" s="591"/>
      <c r="H40" s="577"/>
      <c r="I40" s="574"/>
      <c r="J40" s="574"/>
      <c r="K40" s="574"/>
    </row>
    <row r="41" spans="1:11">
      <c r="A41" s="572"/>
      <c r="B41" s="72" t="s">
        <v>476</v>
      </c>
      <c r="C41" s="72" t="s">
        <v>324</v>
      </c>
      <c r="D41" s="72" t="s">
        <v>406</v>
      </c>
      <c r="E41" s="72" t="s">
        <v>452</v>
      </c>
      <c r="F41" s="497">
        <v>12.22</v>
      </c>
      <c r="G41" s="591"/>
      <c r="H41" s="577"/>
      <c r="I41" s="574"/>
      <c r="J41" s="574"/>
      <c r="K41" s="574"/>
    </row>
    <row r="42" spans="1:11">
      <c r="A42" s="572"/>
      <c r="B42" s="72" t="s">
        <v>476</v>
      </c>
      <c r="C42" s="72" t="s">
        <v>326</v>
      </c>
      <c r="D42" s="72" t="s">
        <v>406</v>
      </c>
      <c r="E42" s="72" t="s">
        <v>452</v>
      </c>
      <c r="F42" s="497">
        <v>21.18</v>
      </c>
      <c r="G42" s="591"/>
      <c r="H42" s="577"/>
      <c r="I42" s="574"/>
      <c r="J42" s="574"/>
      <c r="K42" s="574"/>
    </row>
    <row r="43" spans="1:11">
      <c r="A43" s="572"/>
      <c r="B43" s="72" t="s">
        <v>476</v>
      </c>
      <c r="C43" s="72" t="s">
        <v>327</v>
      </c>
      <c r="D43" s="72" t="s">
        <v>406</v>
      </c>
      <c r="E43" s="72" t="s">
        <v>452</v>
      </c>
      <c r="F43" s="497">
        <v>9.73</v>
      </c>
      <c r="G43" s="591"/>
      <c r="H43" s="577"/>
      <c r="I43" s="574"/>
      <c r="J43" s="574"/>
      <c r="K43" s="574"/>
    </row>
    <row r="44" spans="1:11">
      <c r="A44" s="572"/>
      <c r="B44" s="72" t="s">
        <v>476</v>
      </c>
      <c r="C44" s="72" t="s">
        <v>328</v>
      </c>
      <c r="D44" s="72" t="s">
        <v>406</v>
      </c>
      <c r="E44" s="72" t="s">
        <v>452</v>
      </c>
      <c r="F44" s="497">
        <v>9.73</v>
      </c>
      <c r="G44" s="591"/>
      <c r="H44" s="577"/>
      <c r="I44" s="574"/>
      <c r="J44" s="574"/>
      <c r="K44" s="574"/>
    </row>
    <row r="45" spans="1:11">
      <c r="A45" s="572"/>
      <c r="B45" s="72" t="s">
        <v>476</v>
      </c>
      <c r="C45" s="72" t="s">
        <v>329</v>
      </c>
      <c r="D45" s="72" t="s">
        <v>406</v>
      </c>
      <c r="E45" s="72" t="s">
        <v>452</v>
      </c>
      <c r="F45" s="497">
        <v>9.73</v>
      </c>
      <c r="G45" s="591"/>
      <c r="H45" s="577"/>
      <c r="I45" s="574"/>
      <c r="J45" s="574"/>
      <c r="K45" s="574"/>
    </row>
    <row r="46" spans="1:11">
      <c r="A46" s="572"/>
      <c r="B46" s="72" t="s">
        <v>476</v>
      </c>
      <c r="C46" s="72" t="s">
        <v>330</v>
      </c>
      <c r="D46" s="72" t="s">
        <v>406</v>
      </c>
      <c r="E46" s="72" t="s">
        <v>452</v>
      </c>
      <c r="F46" s="497">
        <v>9.73</v>
      </c>
      <c r="G46" s="591"/>
      <c r="H46" s="577"/>
      <c r="I46" s="574"/>
      <c r="J46" s="574"/>
      <c r="K46" s="574"/>
    </row>
    <row r="47" spans="1:11">
      <c r="A47" s="572"/>
      <c r="B47" s="72" t="s">
        <v>476</v>
      </c>
      <c r="C47" s="72" t="s">
        <v>331</v>
      </c>
      <c r="D47" s="72" t="s">
        <v>406</v>
      </c>
      <c r="E47" s="72" t="s">
        <v>452</v>
      </c>
      <c r="F47" s="497">
        <v>9.73</v>
      </c>
      <c r="G47" s="591"/>
      <c r="H47" s="577"/>
      <c r="I47" s="574"/>
      <c r="J47" s="574"/>
      <c r="K47" s="574"/>
    </row>
    <row r="48" spans="1:11">
      <c r="A48" s="572"/>
      <c r="B48" s="72" t="s">
        <v>476</v>
      </c>
      <c r="C48" s="72" t="s">
        <v>332</v>
      </c>
      <c r="D48" s="72" t="s">
        <v>406</v>
      </c>
      <c r="E48" s="72" t="s">
        <v>452</v>
      </c>
      <c r="F48" s="497">
        <v>9.73</v>
      </c>
      <c r="G48" s="591"/>
      <c r="H48" s="577"/>
      <c r="I48" s="574"/>
      <c r="J48" s="574"/>
      <c r="K48" s="574"/>
    </row>
    <row r="49" spans="1:11">
      <c r="A49" s="572"/>
      <c r="B49" s="72" t="s">
        <v>475</v>
      </c>
      <c r="C49" s="72" t="s">
        <v>258</v>
      </c>
      <c r="D49" s="72" t="s">
        <v>406</v>
      </c>
      <c r="E49" s="72" t="s">
        <v>452</v>
      </c>
      <c r="F49" s="497">
        <v>39.14</v>
      </c>
      <c r="G49" s="591"/>
      <c r="H49" s="577"/>
      <c r="I49" s="574"/>
      <c r="J49" s="574"/>
      <c r="K49" s="574"/>
    </row>
    <row r="50" spans="1:11">
      <c r="A50" s="572"/>
      <c r="B50" s="72" t="s">
        <v>475</v>
      </c>
      <c r="C50" s="72" t="s">
        <v>259</v>
      </c>
      <c r="D50" s="72" t="s">
        <v>406</v>
      </c>
      <c r="E50" s="72" t="s">
        <v>452</v>
      </c>
      <c r="F50" s="497">
        <v>35.840000000000003</v>
      </c>
      <c r="G50" s="591"/>
      <c r="H50" s="577"/>
      <c r="I50" s="574"/>
      <c r="J50" s="574"/>
      <c r="K50" s="574"/>
    </row>
    <row r="51" spans="1:11">
      <c r="A51" s="572"/>
      <c r="B51" s="72" t="s">
        <v>475</v>
      </c>
      <c r="C51" s="72" t="s">
        <v>260</v>
      </c>
      <c r="D51" s="72" t="s">
        <v>406</v>
      </c>
      <c r="E51" s="72" t="s">
        <v>452</v>
      </c>
      <c r="F51" s="497">
        <v>24.58</v>
      </c>
      <c r="G51" s="591"/>
      <c r="H51" s="577"/>
      <c r="I51" s="574"/>
      <c r="J51" s="574"/>
      <c r="K51" s="574"/>
    </row>
    <row r="52" spans="1:11">
      <c r="A52" s="572"/>
      <c r="B52" s="72" t="s">
        <v>475</v>
      </c>
      <c r="C52" s="72" t="s">
        <v>264</v>
      </c>
      <c r="D52" s="72" t="s">
        <v>406</v>
      </c>
      <c r="E52" s="72" t="s">
        <v>452</v>
      </c>
      <c r="F52" s="497">
        <v>13.87</v>
      </c>
      <c r="G52" s="591"/>
      <c r="H52" s="577"/>
      <c r="I52" s="574"/>
      <c r="J52" s="574"/>
      <c r="K52" s="574"/>
    </row>
    <row r="53" spans="1:11">
      <c r="A53" s="572"/>
      <c r="B53" s="72" t="s">
        <v>475</v>
      </c>
      <c r="C53" s="72" t="s">
        <v>274</v>
      </c>
      <c r="D53" s="72" t="s">
        <v>406</v>
      </c>
      <c r="E53" s="72" t="s">
        <v>452</v>
      </c>
      <c r="F53" s="497">
        <v>13.82</v>
      </c>
      <c r="G53" s="591"/>
      <c r="H53" s="577"/>
      <c r="I53" s="574"/>
      <c r="J53" s="574"/>
      <c r="K53" s="574"/>
    </row>
    <row r="54" spans="1:11">
      <c r="A54" s="572"/>
      <c r="B54" s="72" t="s">
        <v>475</v>
      </c>
      <c r="C54" s="72" t="s">
        <v>275</v>
      </c>
      <c r="D54" s="72" t="s">
        <v>406</v>
      </c>
      <c r="E54" s="72" t="s">
        <v>452</v>
      </c>
      <c r="F54" s="497">
        <v>14.47</v>
      </c>
      <c r="G54" s="591"/>
      <c r="H54" s="577"/>
      <c r="I54" s="574"/>
      <c r="J54" s="574"/>
      <c r="K54" s="574"/>
    </row>
    <row r="55" spans="1:11">
      <c r="A55" s="572"/>
      <c r="B55" s="72" t="s">
        <v>475</v>
      </c>
      <c r="C55" s="72" t="s">
        <v>280</v>
      </c>
      <c r="D55" s="72" t="s">
        <v>406</v>
      </c>
      <c r="E55" s="72" t="s">
        <v>452</v>
      </c>
      <c r="F55" s="497">
        <v>13.98</v>
      </c>
      <c r="G55" s="591"/>
      <c r="H55" s="577"/>
      <c r="I55" s="574"/>
      <c r="J55" s="574"/>
      <c r="K55" s="574"/>
    </row>
    <row r="56" spans="1:11">
      <c r="A56" s="572"/>
      <c r="B56" s="72" t="s">
        <v>475</v>
      </c>
      <c r="C56" s="72" t="s">
        <v>281</v>
      </c>
      <c r="D56" s="72" t="s">
        <v>406</v>
      </c>
      <c r="E56" s="72" t="s">
        <v>452</v>
      </c>
      <c r="F56" s="497">
        <v>10.47</v>
      </c>
      <c r="G56" s="591"/>
      <c r="H56" s="577"/>
      <c r="I56" s="574"/>
      <c r="J56" s="574"/>
      <c r="K56" s="574"/>
    </row>
    <row r="57" spans="1:11">
      <c r="A57" s="572"/>
      <c r="B57" s="72" t="s">
        <v>475</v>
      </c>
      <c r="C57" s="72" t="s">
        <v>479</v>
      </c>
      <c r="D57" s="72" t="s">
        <v>482</v>
      </c>
      <c r="E57" s="72" t="s">
        <v>454</v>
      </c>
      <c r="F57" s="497">
        <v>23</v>
      </c>
      <c r="G57" s="591"/>
      <c r="H57" s="577"/>
      <c r="I57" s="574"/>
      <c r="J57" s="574"/>
      <c r="K57" s="574"/>
    </row>
    <row r="58" spans="1:11">
      <c r="A58" s="572"/>
      <c r="B58" s="72" t="s">
        <v>475</v>
      </c>
      <c r="C58" s="72" t="s">
        <v>480</v>
      </c>
      <c r="D58" s="72" t="s">
        <v>485</v>
      </c>
      <c r="E58" s="72" t="s">
        <v>454</v>
      </c>
      <c r="F58" s="497">
        <v>20</v>
      </c>
      <c r="G58" s="591"/>
      <c r="H58" s="577"/>
      <c r="I58" s="574"/>
      <c r="J58" s="574"/>
      <c r="K58" s="574"/>
    </row>
    <row r="59" spans="1:11">
      <c r="A59" s="572"/>
      <c r="B59" s="72" t="s">
        <v>476</v>
      </c>
      <c r="C59" s="72" t="s">
        <v>481</v>
      </c>
      <c r="D59" s="72" t="s">
        <v>431</v>
      </c>
      <c r="E59" s="72" t="s">
        <v>486</v>
      </c>
      <c r="F59" s="497">
        <v>165</v>
      </c>
      <c r="G59" s="591"/>
      <c r="H59" s="577"/>
      <c r="I59" s="574"/>
      <c r="J59" s="574"/>
      <c r="K59" s="574"/>
    </row>
    <row r="60" spans="1:11">
      <c r="A60" s="572"/>
      <c r="B60" s="72" t="s">
        <v>476</v>
      </c>
      <c r="C60" s="72" t="s">
        <v>306</v>
      </c>
      <c r="D60" s="72" t="s">
        <v>468</v>
      </c>
      <c r="E60" s="72" t="s">
        <v>493</v>
      </c>
      <c r="F60" s="497">
        <v>75</v>
      </c>
      <c r="G60" s="592"/>
      <c r="H60" s="578"/>
      <c r="I60" s="575"/>
      <c r="J60" s="575"/>
      <c r="K60" s="575"/>
    </row>
    <row r="61" spans="1:11">
      <c r="A61" s="572" t="s">
        <v>500</v>
      </c>
      <c r="B61" s="72" t="s">
        <v>475</v>
      </c>
      <c r="C61" s="72" t="s">
        <v>489</v>
      </c>
      <c r="D61" s="72" t="s">
        <v>482</v>
      </c>
      <c r="E61" s="72" t="s">
        <v>454</v>
      </c>
      <c r="F61" s="497">
        <v>75</v>
      </c>
      <c r="G61" s="573">
        <f>SUM(F61:F77)</f>
        <v>423.91999999999996</v>
      </c>
      <c r="H61" s="582">
        <v>0</v>
      </c>
      <c r="I61" s="583">
        <f>H61*K2</f>
        <v>0</v>
      </c>
      <c r="J61" s="583">
        <f>H61*K3</f>
        <v>0</v>
      </c>
      <c r="K61" s="583">
        <f>H61*K4</f>
        <v>0</v>
      </c>
    </row>
    <row r="62" spans="1:11">
      <c r="A62" s="572"/>
      <c r="B62" s="72" t="s">
        <v>384</v>
      </c>
      <c r="C62" s="72" t="s">
        <v>494</v>
      </c>
      <c r="D62" s="72" t="s">
        <v>483</v>
      </c>
      <c r="E62" s="72" t="s">
        <v>451</v>
      </c>
      <c r="F62" s="497">
        <v>114</v>
      </c>
      <c r="G62" s="574"/>
      <c r="H62" s="585"/>
      <c r="I62" s="584"/>
      <c r="J62" s="584"/>
      <c r="K62" s="584"/>
    </row>
    <row r="63" spans="1:11">
      <c r="A63" s="572"/>
      <c r="B63" s="72" t="s">
        <v>384</v>
      </c>
      <c r="C63" s="72" t="s">
        <v>495</v>
      </c>
      <c r="D63" s="72" t="s">
        <v>497</v>
      </c>
      <c r="E63" s="72" t="s">
        <v>451</v>
      </c>
      <c r="F63" s="497">
        <v>3.94</v>
      </c>
      <c r="G63" s="574"/>
      <c r="H63" s="585"/>
      <c r="I63" s="584"/>
      <c r="J63" s="584"/>
      <c r="K63" s="584"/>
    </row>
    <row r="64" spans="1:11">
      <c r="A64" s="572"/>
      <c r="B64" s="72" t="s">
        <v>384</v>
      </c>
      <c r="C64" s="72" t="s">
        <v>496</v>
      </c>
      <c r="D64" s="72" t="s">
        <v>387</v>
      </c>
      <c r="E64" s="72" t="s">
        <v>451</v>
      </c>
      <c r="F64" s="497">
        <v>6.23</v>
      </c>
      <c r="G64" s="574"/>
      <c r="H64" s="585"/>
      <c r="I64" s="584"/>
      <c r="J64" s="584"/>
      <c r="K64" s="584"/>
    </row>
    <row r="65" spans="1:11">
      <c r="A65" s="572"/>
      <c r="B65" s="72" t="s">
        <v>384</v>
      </c>
      <c r="C65" s="72" t="s">
        <v>363</v>
      </c>
      <c r="D65" s="72" t="s">
        <v>436</v>
      </c>
      <c r="E65" s="72" t="s">
        <v>454</v>
      </c>
      <c r="F65" s="497">
        <v>8.2899999999999991</v>
      </c>
      <c r="G65" s="574"/>
      <c r="H65" s="585"/>
      <c r="I65" s="584"/>
      <c r="J65" s="584"/>
      <c r="K65" s="584"/>
    </row>
    <row r="66" spans="1:11">
      <c r="A66" s="572"/>
      <c r="B66" s="72" t="s">
        <v>384</v>
      </c>
      <c r="C66" s="72" t="s">
        <v>364</v>
      </c>
      <c r="D66" s="72" t="s">
        <v>387</v>
      </c>
      <c r="E66" s="72" t="s">
        <v>451</v>
      </c>
      <c r="F66" s="497">
        <v>1.57</v>
      </c>
      <c r="G66" s="574"/>
      <c r="H66" s="585"/>
      <c r="I66" s="584"/>
      <c r="J66" s="584"/>
      <c r="K66" s="584"/>
    </row>
    <row r="67" spans="1:11">
      <c r="A67" s="572"/>
      <c r="B67" s="72" t="s">
        <v>384</v>
      </c>
      <c r="C67" s="72" t="s">
        <v>365</v>
      </c>
      <c r="D67" s="72" t="s">
        <v>435</v>
      </c>
      <c r="E67" s="72" t="s">
        <v>454</v>
      </c>
      <c r="F67" s="497">
        <v>11.56</v>
      </c>
      <c r="G67" s="574"/>
      <c r="H67" s="585"/>
      <c r="I67" s="584"/>
      <c r="J67" s="584"/>
      <c r="K67" s="584"/>
    </row>
    <row r="68" spans="1:11">
      <c r="A68" s="572"/>
      <c r="B68" s="72" t="s">
        <v>384</v>
      </c>
      <c r="C68" s="72" t="s">
        <v>367</v>
      </c>
      <c r="D68" s="72" t="s">
        <v>498</v>
      </c>
      <c r="E68" s="72" t="s">
        <v>451</v>
      </c>
      <c r="F68" s="497">
        <v>28.19</v>
      </c>
      <c r="G68" s="574"/>
      <c r="H68" s="585"/>
      <c r="I68" s="584"/>
      <c r="J68" s="584"/>
      <c r="K68" s="584"/>
    </row>
    <row r="69" spans="1:11">
      <c r="A69" s="572"/>
      <c r="B69" s="72" t="s">
        <v>384</v>
      </c>
      <c r="C69" s="72" t="s">
        <v>368</v>
      </c>
      <c r="D69" s="72" t="s">
        <v>499</v>
      </c>
      <c r="E69" s="72" t="s">
        <v>451</v>
      </c>
      <c r="F69" s="497">
        <v>118.57</v>
      </c>
      <c r="G69" s="574"/>
      <c r="H69" s="585"/>
      <c r="I69" s="584"/>
      <c r="J69" s="584"/>
      <c r="K69" s="584"/>
    </row>
    <row r="70" spans="1:11">
      <c r="A70" s="572"/>
      <c r="B70" s="72" t="s">
        <v>385</v>
      </c>
      <c r="C70" s="72" t="s">
        <v>372</v>
      </c>
      <c r="D70" s="72" t="s">
        <v>449</v>
      </c>
      <c r="E70" s="72" t="s">
        <v>451</v>
      </c>
      <c r="F70" s="497">
        <v>28.66</v>
      </c>
      <c r="G70" s="574"/>
      <c r="H70" s="585"/>
      <c r="I70" s="584"/>
      <c r="J70" s="584"/>
      <c r="K70" s="584"/>
    </row>
    <row r="71" spans="1:11">
      <c r="A71" s="572"/>
      <c r="B71" s="72" t="s">
        <v>385</v>
      </c>
      <c r="C71" s="72" t="s">
        <v>373</v>
      </c>
      <c r="D71" s="72" t="s">
        <v>406</v>
      </c>
      <c r="E71" s="72" t="s">
        <v>452</v>
      </c>
      <c r="F71" s="497">
        <v>6.81</v>
      </c>
      <c r="G71" s="574"/>
      <c r="H71" s="585"/>
      <c r="I71" s="584"/>
      <c r="J71" s="584"/>
      <c r="K71" s="584"/>
    </row>
    <row r="72" spans="1:11">
      <c r="A72" s="572"/>
      <c r="B72" s="72" t="s">
        <v>385</v>
      </c>
      <c r="C72" s="72" t="s">
        <v>374</v>
      </c>
      <c r="D72" s="72" t="s">
        <v>450</v>
      </c>
      <c r="E72" s="72" t="s">
        <v>454</v>
      </c>
      <c r="F72" s="497">
        <v>1.9</v>
      </c>
      <c r="G72" s="574"/>
      <c r="H72" s="585"/>
      <c r="I72" s="584"/>
      <c r="J72" s="584"/>
      <c r="K72" s="584"/>
    </row>
    <row r="73" spans="1:11">
      <c r="A73" s="572"/>
      <c r="B73" s="72" t="s">
        <v>385</v>
      </c>
      <c r="C73" s="72" t="s">
        <v>375</v>
      </c>
      <c r="D73" s="72" t="s">
        <v>450</v>
      </c>
      <c r="E73" s="72" t="s">
        <v>454</v>
      </c>
      <c r="F73" s="497">
        <v>1.9</v>
      </c>
      <c r="G73" s="574"/>
      <c r="H73" s="585"/>
      <c r="I73" s="584"/>
      <c r="J73" s="584"/>
      <c r="K73" s="584"/>
    </row>
    <row r="74" spans="1:11">
      <c r="A74" s="572"/>
      <c r="B74" s="72" t="s">
        <v>385</v>
      </c>
      <c r="C74" s="72" t="s">
        <v>376</v>
      </c>
      <c r="D74" s="72" t="s">
        <v>406</v>
      </c>
      <c r="E74" s="72" t="s">
        <v>452</v>
      </c>
      <c r="F74" s="497">
        <v>7.3</v>
      </c>
      <c r="G74" s="574"/>
      <c r="H74" s="585"/>
      <c r="I74" s="584"/>
      <c r="J74" s="584"/>
      <c r="K74" s="584"/>
    </row>
    <row r="75" spans="1:11">
      <c r="A75" s="572"/>
      <c r="B75" s="72" t="s">
        <v>385</v>
      </c>
      <c r="C75" s="72" t="s">
        <v>377</v>
      </c>
      <c r="D75" s="72" t="s">
        <v>403</v>
      </c>
      <c r="E75" s="72" t="s">
        <v>454</v>
      </c>
      <c r="F75" s="497">
        <v>1.3</v>
      </c>
      <c r="G75" s="574"/>
      <c r="H75" s="585"/>
      <c r="I75" s="584"/>
      <c r="J75" s="584"/>
      <c r="K75" s="584"/>
    </row>
    <row r="76" spans="1:11">
      <c r="A76" s="572"/>
      <c r="B76" s="72" t="s">
        <v>385</v>
      </c>
      <c r="C76" s="72" t="s">
        <v>378</v>
      </c>
      <c r="D76" s="72" t="s">
        <v>403</v>
      </c>
      <c r="E76" s="72" t="s">
        <v>454</v>
      </c>
      <c r="F76" s="497">
        <v>1.3</v>
      </c>
      <c r="G76" s="574"/>
      <c r="H76" s="585"/>
      <c r="I76" s="584"/>
      <c r="J76" s="584"/>
      <c r="K76" s="584"/>
    </row>
    <row r="77" spans="1:11">
      <c r="A77" s="572"/>
      <c r="B77" s="72" t="s">
        <v>385</v>
      </c>
      <c r="C77" s="72" t="s">
        <v>379</v>
      </c>
      <c r="D77" s="72" t="s">
        <v>432</v>
      </c>
      <c r="E77" s="72" t="s">
        <v>451</v>
      </c>
      <c r="F77" s="497">
        <v>7.4</v>
      </c>
      <c r="G77" s="575"/>
      <c r="H77" s="585"/>
      <c r="I77" s="584"/>
      <c r="J77" s="584"/>
      <c r="K77" s="584"/>
    </row>
    <row r="78" spans="1:11">
      <c r="A78" s="572" t="s">
        <v>505</v>
      </c>
      <c r="B78" s="72" t="s">
        <v>475</v>
      </c>
      <c r="C78" s="72" t="s">
        <v>489</v>
      </c>
      <c r="D78" s="72" t="s">
        <v>482</v>
      </c>
      <c r="E78" s="72" t="s">
        <v>454</v>
      </c>
      <c r="F78" s="497">
        <v>75</v>
      </c>
      <c r="G78" s="573">
        <f>SUM(F78:F87)</f>
        <v>744.78000000000009</v>
      </c>
      <c r="H78" s="582">
        <v>0</v>
      </c>
      <c r="I78" s="583">
        <f>H78*K2</f>
        <v>0</v>
      </c>
      <c r="J78" s="583">
        <f>H78*K3</f>
        <v>0</v>
      </c>
      <c r="K78" s="583">
        <f>H78*K4</f>
        <v>0</v>
      </c>
    </row>
    <row r="79" spans="1:11">
      <c r="A79" s="572"/>
      <c r="B79" s="72" t="s">
        <v>475</v>
      </c>
      <c r="C79" s="72" t="s">
        <v>479</v>
      </c>
      <c r="D79" s="72" t="s">
        <v>482</v>
      </c>
      <c r="E79" s="72" t="s">
        <v>454</v>
      </c>
      <c r="F79" s="497">
        <v>23</v>
      </c>
      <c r="G79" s="574"/>
      <c r="H79" s="585"/>
      <c r="I79" s="584"/>
      <c r="J79" s="584"/>
      <c r="K79" s="584"/>
    </row>
    <row r="80" spans="1:11">
      <c r="A80" s="572"/>
      <c r="B80" s="72" t="s">
        <v>383</v>
      </c>
      <c r="C80" s="72" t="s">
        <v>501</v>
      </c>
      <c r="D80" s="72" t="s">
        <v>483</v>
      </c>
      <c r="E80" s="72" t="s">
        <v>458</v>
      </c>
      <c r="F80" s="497">
        <v>156.1</v>
      </c>
      <c r="G80" s="574"/>
      <c r="H80" s="585"/>
      <c r="I80" s="584"/>
      <c r="J80" s="584"/>
      <c r="K80" s="584"/>
    </row>
    <row r="81" spans="1:11">
      <c r="A81" s="572"/>
      <c r="B81" s="72" t="s">
        <v>383</v>
      </c>
      <c r="C81" s="72" t="s">
        <v>348</v>
      </c>
      <c r="D81" s="72" t="s">
        <v>484</v>
      </c>
      <c r="E81" s="72" t="s">
        <v>451</v>
      </c>
      <c r="F81" s="497">
        <v>61</v>
      </c>
      <c r="G81" s="574"/>
      <c r="H81" s="585"/>
      <c r="I81" s="584"/>
      <c r="J81" s="584"/>
      <c r="K81" s="584"/>
    </row>
    <row r="82" spans="1:11">
      <c r="A82" s="572"/>
      <c r="B82" s="72" t="s">
        <v>383</v>
      </c>
      <c r="C82" s="72" t="s">
        <v>349</v>
      </c>
      <c r="D82" s="72" t="s">
        <v>440</v>
      </c>
      <c r="E82" s="72" t="s">
        <v>451</v>
      </c>
      <c r="F82" s="497">
        <v>13.8</v>
      </c>
      <c r="G82" s="574"/>
      <c r="H82" s="585"/>
      <c r="I82" s="584"/>
      <c r="J82" s="584"/>
      <c r="K82" s="584"/>
    </row>
    <row r="83" spans="1:11">
      <c r="A83" s="572"/>
      <c r="B83" s="72" t="s">
        <v>383</v>
      </c>
      <c r="C83" s="72" t="s">
        <v>352</v>
      </c>
      <c r="D83" s="72" t="s">
        <v>442</v>
      </c>
      <c r="E83" s="72" t="s">
        <v>451</v>
      </c>
      <c r="F83" s="497">
        <v>30.54</v>
      </c>
      <c r="G83" s="574"/>
      <c r="H83" s="585"/>
      <c r="I83" s="584"/>
      <c r="J83" s="584"/>
      <c r="K83" s="584"/>
    </row>
    <row r="84" spans="1:11">
      <c r="A84" s="572"/>
      <c r="B84" s="72" t="s">
        <v>383</v>
      </c>
      <c r="C84" s="72" t="s">
        <v>350</v>
      </c>
      <c r="D84" s="72" t="s">
        <v>504</v>
      </c>
      <c r="E84" s="72" t="s">
        <v>454</v>
      </c>
      <c r="F84" s="497">
        <v>1.67</v>
      </c>
      <c r="G84" s="574"/>
      <c r="H84" s="585"/>
      <c r="I84" s="584"/>
      <c r="J84" s="584"/>
      <c r="K84" s="584"/>
    </row>
    <row r="85" spans="1:11">
      <c r="A85" s="572"/>
      <c r="B85" s="72" t="s">
        <v>383</v>
      </c>
      <c r="C85" s="72" t="s">
        <v>351</v>
      </c>
      <c r="D85" s="72" t="s">
        <v>403</v>
      </c>
      <c r="E85" s="72" t="s">
        <v>454</v>
      </c>
      <c r="F85" s="497">
        <v>1.67</v>
      </c>
      <c r="G85" s="574"/>
      <c r="H85" s="585"/>
      <c r="I85" s="584"/>
      <c r="J85" s="584"/>
      <c r="K85" s="584"/>
    </row>
    <row r="86" spans="1:11">
      <c r="A86" s="572"/>
      <c r="B86" s="72" t="s">
        <v>475</v>
      </c>
      <c r="C86" s="72" t="s">
        <v>502</v>
      </c>
      <c r="D86" s="72" t="s">
        <v>505</v>
      </c>
      <c r="E86" s="72"/>
      <c r="F86" s="497">
        <v>376</v>
      </c>
      <c r="G86" s="574"/>
      <c r="H86" s="585"/>
      <c r="I86" s="584"/>
      <c r="J86" s="584"/>
      <c r="K86" s="584"/>
    </row>
    <row r="87" spans="1:11">
      <c r="A87" s="572"/>
      <c r="B87" s="72" t="s">
        <v>475</v>
      </c>
      <c r="C87" s="72" t="s">
        <v>503</v>
      </c>
      <c r="D87" s="72" t="s">
        <v>506</v>
      </c>
      <c r="E87" s="72"/>
      <c r="F87" s="497">
        <v>6</v>
      </c>
      <c r="G87" s="575"/>
      <c r="H87" s="585"/>
      <c r="I87" s="584"/>
      <c r="J87" s="584"/>
      <c r="K87" s="584"/>
    </row>
    <row r="88" spans="1:11">
      <c r="A88" s="572" t="s">
        <v>507</v>
      </c>
      <c r="B88" s="72" t="s">
        <v>475</v>
      </c>
      <c r="C88" s="72" t="s">
        <v>489</v>
      </c>
      <c r="D88" s="72" t="s">
        <v>482</v>
      </c>
      <c r="E88" s="72" t="s">
        <v>454</v>
      </c>
      <c r="F88" s="497">
        <v>75</v>
      </c>
      <c r="G88" s="573">
        <f>SUM(F88:F90)</f>
        <v>173</v>
      </c>
      <c r="H88" s="566">
        <v>0</v>
      </c>
      <c r="I88" s="569">
        <f>H88*K2</f>
        <v>0</v>
      </c>
      <c r="J88" s="569">
        <f>H88*K3</f>
        <v>0</v>
      </c>
      <c r="K88" s="569">
        <f>H88*K4</f>
        <v>0</v>
      </c>
    </row>
    <row r="89" spans="1:11">
      <c r="A89" s="572"/>
      <c r="B89" s="72" t="s">
        <v>475</v>
      </c>
      <c r="C89" s="72" t="s">
        <v>479</v>
      </c>
      <c r="D89" s="72" t="s">
        <v>482</v>
      </c>
      <c r="E89" s="72" t="s">
        <v>454</v>
      </c>
      <c r="F89" s="497">
        <v>23</v>
      </c>
      <c r="G89" s="574"/>
      <c r="H89" s="577"/>
      <c r="I89" s="574"/>
      <c r="J89" s="574"/>
      <c r="K89" s="574"/>
    </row>
    <row r="90" spans="1:11">
      <c r="A90" s="572"/>
      <c r="B90" s="72" t="s">
        <v>476</v>
      </c>
      <c r="C90" s="72">
        <v>0.22</v>
      </c>
      <c r="D90" s="72" t="s">
        <v>468</v>
      </c>
      <c r="E90" s="72" t="s">
        <v>493</v>
      </c>
      <c r="F90" s="497">
        <v>75</v>
      </c>
      <c r="G90" s="575"/>
      <c r="H90" s="578"/>
      <c r="I90" s="575"/>
      <c r="J90" s="575"/>
      <c r="K90" s="575"/>
    </row>
    <row r="91" spans="1:11">
      <c r="A91" s="572" t="s">
        <v>508</v>
      </c>
      <c r="B91" s="72" t="s">
        <v>475</v>
      </c>
      <c r="C91" s="72" t="s">
        <v>489</v>
      </c>
      <c r="D91" s="72" t="s">
        <v>482</v>
      </c>
      <c r="E91" s="72" t="s">
        <v>454</v>
      </c>
      <c r="F91" s="497">
        <v>75</v>
      </c>
      <c r="G91" s="573">
        <f>SUM(F91:F92)</f>
        <v>240</v>
      </c>
      <c r="H91" s="585">
        <v>0</v>
      </c>
      <c r="I91" s="583">
        <f>H91*K2</f>
        <v>0</v>
      </c>
      <c r="J91" s="583">
        <f>H91*K3</f>
        <v>0</v>
      </c>
      <c r="K91" s="583">
        <f>H91*K4</f>
        <v>0</v>
      </c>
    </row>
    <row r="92" spans="1:11">
      <c r="A92" s="572"/>
      <c r="B92" s="72" t="s">
        <v>476</v>
      </c>
      <c r="C92" s="72" t="s">
        <v>481</v>
      </c>
      <c r="D92" s="72" t="s">
        <v>431</v>
      </c>
      <c r="E92" s="72" t="s">
        <v>486</v>
      </c>
      <c r="F92" s="497">
        <v>165</v>
      </c>
      <c r="G92" s="575"/>
      <c r="H92" s="585"/>
      <c r="I92" s="584"/>
      <c r="J92" s="584"/>
      <c r="K92" s="584"/>
    </row>
    <row r="93" spans="1:11">
      <c r="A93" s="572" t="s">
        <v>509</v>
      </c>
      <c r="B93" s="72" t="s">
        <v>475</v>
      </c>
      <c r="C93" s="72" t="s">
        <v>489</v>
      </c>
      <c r="D93" s="72" t="s">
        <v>482</v>
      </c>
      <c r="E93" s="72" t="s">
        <v>454</v>
      </c>
      <c r="F93" s="497">
        <v>75</v>
      </c>
      <c r="G93" s="579">
        <f>SUM(F93:F96)</f>
        <v>305.90000000000003</v>
      </c>
      <c r="H93" s="576">
        <v>0</v>
      </c>
      <c r="I93" s="569">
        <f>H93*K2</f>
        <v>0</v>
      </c>
      <c r="J93" s="569">
        <f>H93*K3</f>
        <v>0</v>
      </c>
      <c r="K93" s="569">
        <f>H93*K4</f>
        <v>0</v>
      </c>
    </row>
    <row r="94" spans="1:11">
      <c r="A94" s="572"/>
      <c r="B94" s="72" t="s">
        <v>383</v>
      </c>
      <c r="C94" s="72" t="s">
        <v>501</v>
      </c>
      <c r="D94" s="72" t="s">
        <v>483</v>
      </c>
      <c r="E94" s="72" t="s">
        <v>458</v>
      </c>
      <c r="F94" s="497">
        <v>156.1</v>
      </c>
      <c r="G94" s="580"/>
      <c r="H94" s="577"/>
      <c r="I94" s="574"/>
      <c r="J94" s="574"/>
      <c r="K94" s="574"/>
    </row>
    <row r="95" spans="1:11">
      <c r="A95" s="572"/>
      <c r="B95" s="72" t="s">
        <v>383</v>
      </c>
      <c r="C95" s="72" t="s">
        <v>348</v>
      </c>
      <c r="D95" s="72" t="s">
        <v>484</v>
      </c>
      <c r="E95" s="72" t="s">
        <v>451</v>
      </c>
      <c r="F95" s="497">
        <v>61</v>
      </c>
      <c r="G95" s="580"/>
      <c r="H95" s="577"/>
      <c r="I95" s="574"/>
      <c r="J95" s="574"/>
      <c r="K95" s="574"/>
    </row>
    <row r="96" spans="1:11">
      <c r="A96" s="572"/>
      <c r="B96" s="72" t="s">
        <v>383</v>
      </c>
      <c r="C96" s="72" t="s">
        <v>349</v>
      </c>
      <c r="D96" s="72" t="s">
        <v>440</v>
      </c>
      <c r="E96" s="72" t="s">
        <v>451</v>
      </c>
      <c r="F96" s="497">
        <v>13.8</v>
      </c>
      <c r="G96" s="581"/>
      <c r="H96" s="578"/>
      <c r="I96" s="575"/>
      <c r="J96" s="575"/>
      <c r="K96" s="575"/>
    </row>
    <row r="97" spans="1:11">
      <c r="A97" s="572" t="s">
        <v>510</v>
      </c>
      <c r="B97" s="72" t="s">
        <v>475</v>
      </c>
      <c r="C97" s="72" t="s">
        <v>489</v>
      </c>
      <c r="D97" s="72" t="s">
        <v>482</v>
      </c>
      <c r="E97" s="72" t="s">
        <v>454</v>
      </c>
      <c r="F97" s="497">
        <v>75</v>
      </c>
      <c r="G97" s="573">
        <f>SUM(F97:F100)</f>
        <v>108.88</v>
      </c>
      <c r="H97" s="582">
        <v>0</v>
      </c>
      <c r="I97" s="583">
        <f>H97*K2</f>
        <v>0</v>
      </c>
      <c r="J97" s="583">
        <f>H97*K3</f>
        <v>0</v>
      </c>
      <c r="K97" s="583">
        <f>H97*K4</f>
        <v>0</v>
      </c>
    </row>
    <row r="98" spans="1:11">
      <c r="A98" s="572"/>
      <c r="B98" s="72" t="s">
        <v>383</v>
      </c>
      <c r="C98" s="72" t="s">
        <v>352</v>
      </c>
      <c r="D98" s="72" t="s">
        <v>442</v>
      </c>
      <c r="E98" s="72" t="s">
        <v>451</v>
      </c>
      <c r="F98" s="497">
        <v>30.54</v>
      </c>
      <c r="G98" s="574"/>
      <c r="H98" s="582"/>
      <c r="I98" s="584"/>
      <c r="J98" s="584"/>
      <c r="K98" s="584"/>
    </row>
    <row r="99" spans="1:11">
      <c r="A99" s="572"/>
      <c r="B99" s="72" t="s">
        <v>383</v>
      </c>
      <c r="C99" s="72" t="s">
        <v>350</v>
      </c>
      <c r="D99" s="72" t="s">
        <v>504</v>
      </c>
      <c r="E99" s="72" t="s">
        <v>454</v>
      </c>
      <c r="F99" s="497">
        <v>1.67</v>
      </c>
      <c r="G99" s="574"/>
      <c r="H99" s="582"/>
      <c r="I99" s="584"/>
      <c r="J99" s="584"/>
      <c r="K99" s="584"/>
    </row>
    <row r="100" spans="1:11">
      <c r="A100" s="572"/>
      <c r="B100" s="72" t="s">
        <v>383</v>
      </c>
      <c r="C100" s="72" t="s">
        <v>351</v>
      </c>
      <c r="D100" s="72" t="s">
        <v>403</v>
      </c>
      <c r="E100" s="72" t="s">
        <v>454</v>
      </c>
      <c r="F100" s="497">
        <v>1.67</v>
      </c>
      <c r="G100" s="575"/>
      <c r="H100" s="582"/>
      <c r="I100" s="584"/>
      <c r="J100" s="584"/>
      <c r="K100" s="584"/>
    </row>
    <row r="101" spans="1:11">
      <c r="A101" s="572" t="s">
        <v>514</v>
      </c>
      <c r="B101" s="72" t="s">
        <v>475</v>
      </c>
      <c r="C101" s="72" t="s">
        <v>489</v>
      </c>
      <c r="D101" s="72" t="s">
        <v>482</v>
      </c>
      <c r="E101" s="72" t="s">
        <v>454</v>
      </c>
      <c r="F101" s="497">
        <v>75</v>
      </c>
      <c r="G101" s="573">
        <f>SUM(F101:F103)</f>
        <v>450</v>
      </c>
      <c r="H101" s="566">
        <v>0</v>
      </c>
      <c r="I101" s="569">
        <f>H101*K2</f>
        <v>0</v>
      </c>
      <c r="J101" s="569">
        <f>H101*K3</f>
        <v>0</v>
      </c>
      <c r="K101" s="569">
        <f>H101*K4</f>
        <v>0</v>
      </c>
    </row>
    <row r="102" spans="1:11">
      <c r="A102" s="572"/>
      <c r="B102" s="72" t="s">
        <v>511</v>
      </c>
      <c r="C102" s="72" t="s">
        <v>512</v>
      </c>
      <c r="D102" s="72" t="s">
        <v>514</v>
      </c>
      <c r="E102" s="72" t="s">
        <v>515</v>
      </c>
      <c r="F102" s="497">
        <v>360</v>
      </c>
      <c r="G102" s="574"/>
      <c r="H102" s="567"/>
      <c r="I102" s="570"/>
      <c r="J102" s="570"/>
      <c r="K102" s="570"/>
    </row>
    <row r="103" spans="1:11">
      <c r="A103" s="572"/>
      <c r="B103" s="72" t="s">
        <v>511</v>
      </c>
      <c r="C103" s="72" t="s">
        <v>513</v>
      </c>
      <c r="D103" s="72" t="s">
        <v>482</v>
      </c>
      <c r="E103" s="72" t="s">
        <v>454</v>
      </c>
      <c r="F103" s="497">
        <v>15</v>
      </c>
      <c r="G103" s="575"/>
      <c r="H103" s="568"/>
      <c r="I103" s="571"/>
      <c r="J103" s="571"/>
      <c r="K103" s="571"/>
    </row>
    <row r="104" spans="1:11">
      <c r="A104" s="572" t="s">
        <v>516</v>
      </c>
      <c r="B104" s="72" t="s">
        <v>475</v>
      </c>
      <c r="C104" s="72" t="s">
        <v>489</v>
      </c>
      <c r="D104" s="72" t="s">
        <v>482</v>
      </c>
      <c r="E104" s="72" t="s">
        <v>454</v>
      </c>
      <c r="F104" s="497">
        <v>75</v>
      </c>
      <c r="G104" s="573">
        <f>SUM(F104:F106)</f>
        <v>245</v>
      </c>
      <c r="H104" s="566">
        <v>0</v>
      </c>
      <c r="I104" s="569">
        <f>H104*K2</f>
        <v>0</v>
      </c>
      <c r="J104" s="569">
        <f>H104*K3</f>
        <v>0</v>
      </c>
      <c r="K104" s="569">
        <f>H104*K4</f>
        <v>0</v>
      </c>
    </row>
    <row r="105" spans="1:11">
      <c r="A105" s="572"/>
      <c r="B105" s="72" t="s">
        <v>384</v>
      </c>
      <c r="C105" s="72" t="s">
        <v>491</v>
      </c>
      <c r="D105" s="72" t="s">
        <v>483</v>
      </c>
      <c r="E105" s="72" t="s">
        <v>451</v>
      </c>
      <c r="F105" s="497">
        <v>150</v>
      </c>
      <c r="G105" s="574"/>
      <c r="H105" s="567"/>
      <c r="I105" s="570"/>
      <c r="J105" s="570"/>
      <c r="K105" s="570"/>
    </row>
    <row r="106" spans="1:11">
      <c r="A106" s="572"/>
      <c r="B106" s="72" t="s">
        <v>384</v>
      </c>
      <c r="C106" s="72" t="s">
        <v>492</v>
      </c>
      <c r="D106" s="72" t="s">
        <v>436</v>
      </c>
      <c r="E106" s="72" t="s">
        <v>454</v>
      </c>
      <c r="F106" s="497">
        <v>20</v>
      </c>
      <c r="G106" s="575"/>
      <c r="H106" s="568"/>
      <c r="I106" s="571"/>
      <c r="J106" s="571"/>
      <c r="K106" s="571"/>
    </row>
  </sheetData>
  <mergeCells count="60">
    <mergeCell ref="A29:A60"/>
    <mergeCell ref="H29:H60"/>
    <mergeCell ref="I29:I60"/>
    <mergeCell ref="J29:J60"/>
    <mergeCell ref="K29:K60"/>
    <mergeCell ref="G29:G60"/>
    <mergeCell ref="H12:H28"/>
    <mergeCell ref="I12:I28"/>
    <mergeCell ref="J12:J28"/>
    <mergeCell ref="K12:K28"/>
    <mergeCell ref="A12:A28"/>
    <mergeCell ref="G12:G28"/>
    <mergeCell ref="A78:A87"/>
    <mergeCell ref="H78:H87"/>
    <mergeCell ref="I78:I87"/>
    <mergeCell ref="J78:J87"/>
    <mergeCell ref="K78:K87"/>
    <mergeCell ref="G78:G87"/>
    <mergeCell ref="A61:A77"/>
    <mergeCell ref="H61:H77"/>
    <mergeCell ref="I61:I77"/>
    <mergeCell ref="J61:J77"/>
    <mergeCell ref="K61:K77"/>
    <mergeCell ref="G61:G77"/>
    <mergeCell ref="A91:A92"/>
    <mergeCell ref="H91:H92"/>
    <mergeCell ref="I91:I92"/>
    <mergeCell ref="J91:J92"/>
    <mergeCell ref="K91:K92"/>
    <mergeCell ref="G91:G92"/>
    <mergeCell ref="A88:A90"/>
    <mergeCell ref="H88:H90"/>
    <mergeCell ref="I88:I90"/>
    <mergeCell ref="J88:J90"/>
    <mergeCell ref="K88:K90"/>
    <mergeCell ref="G88:G90"/>
    <mergeCell ref="A97:A100"/>
    <mergeCell ref="H97:H100"/>
    <mergeCell ref="I97:I100"/>
    <mergeCell ref="J97:J100"/>
    <mergeCell ref="K97:K100"/>
    <mergeCell ref="G97:G100"/>
    <mergeCell ref="A93:A96"/>
    <mergeCell ref="H93:H96"/>
    <mergeCell ref="I93:I96"/>
    <mergeCell ref="J93:J96"/>
    <mergeCell ref="K93:K96"/>
    <mergeCell ref="G93:G96"/>
    <mergeCell ref="A101:A103"/>
    <mergeCell ref="H101:H103"/>
    <mergeCell ref="I101:I103"/>
    <mergeCell ref="J101:J103"/>
    <mergeCell ref="K101:K103"/>
    <mergeCell ref="G101:G103"/>
    <mergeCell ref="H104:H106"/>
    <mergeCell ref="I104:I106"/>
    <mergeCell ref="J104:J106"/>
    <mergeCell ref="K104:K106"/>
    <mergeCell ref="A104:A106"/>
    <mergeCell ref="G104:G106"/>
  </mergeCells>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53"/>
  <sheetViews>
    <sheetView showGridLines="0" showZeros="0" zoomScaleNormal="100" zoomScaleSheetLayoutView="75" zoomScalePageLayoutView="50" workbookViewId="0">
      <pane ySplit="10" topLeftCell="A11" activePane="bottomLeft" state="frozen"/>
      <selection activeCell="B1" sqref="B1"/>
      <selection pane="bottomLeft"/>
    </sheetView>
  </sheetViews>
  <sheetFormatPr defaultColWidth="11.44140625" defaultRowHeight="13.2"/>
  <cols>
    <col min="1" max="1" width="39" style="59" customWidth="1"/>
    <col min="2" max="2" width="30.109375" style="59" customWidth="1"/>
    <col min="3" max="6" width="17.5546875" style="59" customWidth="1"/>
    <col min="7" max="16384" width="11.44140625" style="2"/>
  </cols>
  <sheetData>
    <row r="1" spans="1:6" ht="16.2">
      <c r="A1" s="457" t="s">
        <v>4</v>
      </c>
      <c r="B1" s="165"/>
      <c r="C1" s="165"/>
      <c r="D1" s="166"/>
    </row>
    <row r="2" spans="1:6" ht="16.2">
      <c r="A2" s="212"/>
    </row>
    <row r="3" spans="1:6" ht="18.600000000000001">
      <c r="A3" s="208" t="str">
        <f>'2-Kosten per locatie'!A3</f>
        <v>Naam opdrachtgever</v>
      </c>
      <c r="B3" s="47" t="str">
        <f>'2-Kosten per locatie'!B3</f>
        <v>Stadsschouwburg Utrecht</v>
      </c>
      <c r="C3" s="167"/>
      <c r="D3" s="167"/>
    </row>
    <row r="4" spans="1:6" ht="18.600000000000001">
      <c r="A4" s="208" t="str">
        <f>'2-Kosten per locatie'!A4</f>
        <v>Calculatie onderdeel</v>
      </c>
      <c r="B4" s="47" t="str">
        <f ca="1">MID(CELL("bestandsnaam",$C$9),SEARCH("]",CELL("bestandsnaam",$C$9),1)+1,256)</f>
        <v>9-Afroepprijzen</v>
      </c>
      <c r="C4" s="168"/>
      <c r="D4" s="169"/>
    </row>
    <row r="5" spans="1:6" ht="18.600000000000001">
      <c r="A5" s="208" t="str">
        <f>'2-Kosten per locatie'!A5</f>
        <v>Gebouw/plaats</v>
      </c>
      <c r="B5" s="47" t="str">
        <f>'2-Kosten per locatie'!B5</f>
        <v>Utrecht</v>
      </c>
      <c r="C5" s="168"/>
      <c r="D5" s="169"/>
      <c r="E5" s="169"/>
      <c r="F5" s="169"/>
    </row>
    <row r="6" spans="1:6" ht="18.600000000000001">
      <c r="A6" s="208" t="str">
        <f>'2-Kosten per locatie'!A6</f>
        <v>Referentie nummer</v>
      </c>
      <c r="B6" s="47" t="str">
        <f>'2-Kosten per locatie'!B6</f>
        <v>SSBU-EA-MK-DK-2024/TN479309</v>
      </c>
      <c r="C6" s="168"/>
      <c r="D6" s="169"/>
    </row>
    <row r="7" spans="1:6" ht="18.600000000000001">
      <c r="A7" s="208" t="str">
        <f>'2-Kosten per locatie'!A7</f>
        <v>Naam dienstverlener</v>
      </c>
      <c r="B7" s="47">
        <f>'2-Kosten per locatie'!B7</f>
        <v>0</v>
      </c>
      <c r="C7" s="168"/>
      <c r="D7" s="169"/>
    </row>
    <row r="8" spans="1:6" ht="18.600000000000001">
      <c r="A8" s="208" t="str">
        <f>'2-Kosten per locatie'!A8</f>
        <v>Prijspeil</v>
      </c>
      <c r="B8" s="273">
        <f>'2-Kosten per locatie'!B8</f>
        <v>45658</v>
      </c>
      <c r="C8" s="168"/>
      <c r="D8" s="169"/>
    </row>
    <row r="9" spans="1:6" ht="15.6">
      <c r="A9" s="170"/>
      <c r="B9" s="171"/>
      <c r="C9" s="168"/>
      <c r="D9" s="169"/>
    </row>
    <row r="10" spans="1:6">
      <c r="A10" s="172"/>
      <c r="B10" s="173"/>
      <c r="C10" s="173"/>
      <c r="D10" s="173"/>
    </row>
    <row r="11" spans="1:6" ht="18.600000000000001">
      <c r="A11" s="459" t="s">
        <v>172</v>
      </c>
      <c r="B11" s="460"/>
      <c r="C11" s="460"/>
      <c r="D11" s="461"/>
      <c r="E11" s="461"/>
      <c r="F11" s="462"/>
    </row>
    <row r="13" spans="1:6">
      <c r="A13" s="463"/>
      <c r="B13" s="464"/>
      <c r="C13" s="593" t="s">
        <v>173</v>
      </c>
      <c r="D13" s="594"/>
      <c r="E13" s="594"/>
      <c r="F13" s="595"/>
    </row>
    <row r="14" spans="1:6">
      <c r="A14" s="465" t="s">
        <v>174</v>
      </c>
      <c r="B14" s="465" t="s">
        <v>175</v>
      </c>
      <c r="C14" s="466" t="s">
        <v>176</v>
      </c>
      <c r="D14" s="458" t="s">
        <v>177</v>
      </c>
      <c r="E14" s="458" t="s">
        <v>178</v>
      </c>
      <c r="F14" s="458" t="s">
        <v>179</v>
      </c>
    </row>
    <row r="15" spans="1:6">
      <c r="A15" s="467" t="s">
        <v>180</v>
      </c>
      <c r="B15" s="467" t="s">
        <v>181</v>
      </c>
      <c r="C15" s="468">
        <v>0</v>
      </c>
      <c r="D15" s="468">
        <v>0</v>
      </c>
      <c r="E15" s="468">
        <v>0</v>
      </c>
      <c r="F15" s="468">
        <v>0</v>
      </c>
    </row>
    <row r="16" spans="1:6">
      <c r="A16" s="467" t="s">
        <v>182</v>
      </c>
      <c r="B16" s="467" t="s">
        <v>181</v>
      </c>
      <c r="C16" s="468">
        <v>0</v>
      </c>
      <c r="D16" s="468">
        <v>0</v>
      </c>
      <c r="E16" s="468">
        <v>0</v>
      </c>
      <c r="F16" s="468">
        <v>0</v>
      </c>
    </row>
    <row r="17" spans="1:6">
      <c r="A17" s="467" t="s">
        <v>183</v>
      </c>
      <c r="B17" s="467" t="s">
        <v>184</v>
      </c>
      <c r="C17" s="468">
        <v>0</v>
      </c>
      <c r="D17" s="468">
        <v>0</v>
      </c>
      <c r="E17" s="468">
        <v>0</v>
      </c>
      <c r="F17" s="468">
        <v>0</v>
      </c>
    </row>
    <row r="18" spans="1:6">
      <c r="A18" s="465" t="s">
        <v>185</v>
      </c>
      <c r="B18" s="469"/>
      <c r="C18" s="468">
        <v>0</v>
      </c>
      <c r="D18" s="468">
        <v>0</v>
      </c>
      <c r="E18" s="468">
        <v>0</v>
      </c>
      <c r="F18" s="468">
        <v>0</v>
      </c>
    </row>
    <row r="19" spans="1:6">
      <c r="A19" s="465" t="s">
        <v>186</v>
      </c>
      <c r="B19" s="469"/>
      <c r="C19" s="468">
        <v>0</v>
      </c>
      <c r="D19" s="468">
        <v>0</v>
      </c>
      <c r="E19" s="468">
        <v>0</v>
      </c>
      <c r="F19" s="468">
        <v>0</v>
      </c>
    </row>
    <row r="20" spans="1:6">
      <c r="A20" s="174"/>
      <c r="B20" s="174"/>
      <c r="C20" s="174"/>
      <c r="D20" s="165"/>
    </row>
    <row r="21" spans="1:6" ht="18.600000000000001">
      <c r="A21" s="459" t="s">
        <v>524</v>
      </c>
      <c r="B21" s="460"/>
      <c r="C21" s="460"/>
      <c r="D21" s="461"/>
      <c r="E21" s="461"/>
      <c r="F21" s="462"/>
    </row>
    <row r="23" spans="1:6">
      <c r="A23" s="463"/>
      <c r="B23" s="464"/>
      <c r="C23" s="593" t="s">
        <v>532</v>
      </c>
      <c r="D23" s="594"/>
      <c r="E23" s="594"/>
      <c r="F23" s="595"/>
    </row>
    <row r="24" spans="1:6">
      <c r="A24" s="465" t="s">
        <v>174</v>
      </c>
      <c r="B24" s="465" t="s">
        <v>175</v>
      </c>
      <c r="C24" s="466" t="s">
        <v>528</v>
      </c>
      <c r="D24" s="458" t="s">
        <v>529</v>
      </c>
      <c r="E24" s="458" t="s">
        <v>530</v>
      </c>
      <c r="F24" s="458" t="s">
        <v>531</v>
      </c>
    </row>
    <row r="25" spans="1:6">
      <c r="A25" s="467" t="s">
        <v>525</v>
      </c>
      <c r="B25" s="467" t="s">
        <v>526</v>
      </c>
      <c r="C25" s="468">
        <v>0</v>
      </c>
      <c r="D25" s="468">
        <v>0</v>
      </c>
      <c r="E25" s="468">
        <v>0</v>
      </c>
      <c r="F25" s="468">
        <v>0</v>
      </c>
    </row>
    <row r="26" spans="1:6">
      <c r="A26" s="467" t="s">
        <v>527</v>
      </c>
      <c r="B26" s="467" t="s">
        <v>526</v>
      </c>
      <c r="C26" s="468">
        <v>0</v>
      </c>
      <c r="D26" s="468">
        <v>0</v>
      </c>
      <c r="E26" s="468">
        <v>0</v>
      </c>
      <c r="F26" s="468">
        <v>0</v>
      </c>
    </row>
    <row r="27" spans="1:6">
      <c r="A27" s="504"/>
      <c r="B27" s="472"/>
      <c r="C27" s="505"/>
      <c r="D27" s="505"/>
      <c r="E27" s="505"/>
      <c r="F27" s="506"/>
    </row>
    <row r="28" spans="1:6" ht="18.600000000000001">
      <c r="A28" s="459" t="s">
        <v>533</v>
      </c>
      <c r="B28" s="460"/>
      <c r="C28" s="460"/>
      <c r="D28" s="461"/>
      <c r="E28" s="461"/>
      <c r="F28" s="462"/>
    </row>
    <row r="30" spans="1:6">
      <c r="A30" s="463"/>
      <c r="B30" s="464"/>
      <c r="C30" s="507"/>
      <c r="D30" s="507"/>
      <c r="E30" s="507"/>
      <c r="F30" s="508" t="s">
        <v>536</v>
      </c>
    </row>
    <row r="31" spans="1:6">
      <c r="A31" s="465" t="s">
        <v>174</v>
      </c>
      <c r="B31" s="465" t="s">
        <v>175</v>
      </c>
      <c r="C31" s="507"/>
      <c r="D31" s="507"/>
      <c r="E31" s="510"/>
      <c r="F31" s="509"/>
    </row>
    <row r="32" spans="1:6">
      <c r="A32" s="467" t="s">
        <v>534</v>
      </c>
      <c r="B32" s="467" t="s">
        <v>535</v>
      </c>
      <c r="C32" s="507"/>
      <c r="D32" s="507"/>
      <c r="E32" s="509"/>
      <c r="F32" s="468">
        <v>0</v>
      </c>
    </row>
    <row r="33" spans="1:6">
      <c r="A33" s="174"/>
      <c r="B33" s="174"/>
      <c r="C33" s="174"/>
      <c r="D33" s="165"/>
    </row>
    <row r="34" spans="1:6" ht="18.600000000000001">
      <c r="A34" s="459" t="s">
        <v>187</v>
      </c>
      <c r="B34" s="470"/>
      <c r="C34" s="470"/>
      <c r="D34" s="470"/>
      <c r="E34" s="470"/>
      <c r="F34" s="471"/>
    </row>
    <row r="35" spans="1:6">
      <c r="A35" s="175"/>
      <c r="B35" s="174"/>
      <c r="C35" s="174"/>
      <c r="D35" s="165"/>
    </row>
    <row r="36" spans="1:6">
      <c r="A36" s="465" t="s">
        <v>174</v>
      </c>
      <c r="B36" s="463" t="s">
        <v>175</v>
      </c>
      <c r="C36" s="472"/>
      <c r="D36" s="472"/>
      <c r="E36" s="472"/>
      <c r="F36" s="473" t="s">
        <v>188</v>
      </c>
    </row>
    <row r="37" spans="1:6">
      <c r="A37" s="467" t="s">
        <v>189</v>
      </c>
      <c r="B37" s="176" t="s">
        <v>169</v>
      </c>
      <c r="C37" s="176"/>
      <c r="D37" s="176"/>
      <c r="E37" s="176"/>
      <c r="F37" s="468">
        <v>0</v>
      </c>
    </row>
    <row r="38" spans="1:6">
      <c r="A38" s="467" t="s">
        <v>189</v>
      </c>
      <c r="B38" s="176" t="s">
        <v>170</v>
      </c>
      <c r="C38" s="176"/>
      <c r="D38" s="176"/>
      <c r="E38" s="176"/>
      <c r="F38" s="468">
        <v>0</v>
      </c>
    </row>
    <row r="39" spans="1:6">
      <c r="A39" s="467" t="s">
        <v>189</v>
      </c>
      <c r="B39" s="176" t="s">
        <v>171</v>
      </c>
      <c r="C39" s="176"/>
      <c r="D39" s="176"/>
      <c r="E39" s="176"/>
      <c r="F39" s="468">
        <v>0</v>
      </c>
    </row>
    <row r="40" spans="1:6">
      <c r="A40" s="467" t="s">
        <v>190</v>
      </c>
      <c r="B40" s="176" t="s">
        <v>169</v>
      </c>
      <c r="C40" s="176"/>
      <c r="D40" s="176"/>
      <c r="E40" s="176"/>
      <c r="F40" s="468">
        <v>0</v>
      </c>
    </row>
    <row r="41" spans="1:6">
      <c r="A41" s="174"/>
      <c r="B41" s="165"/>
      <c r="C41" s="165"/>
      <c r="D41" s="174"/>
    </row>
    <row r="42" spans="1:6" s="12" customFormat="1">
      <c r="A42" s="174"/>
      <c r="B42" s="174"/>
      <c r="C42" s="40"/>
      <c r="D42" s="40"/>
      <c r="E42" s="40"/>
      <c r="F42" s="40"/>
    </row>
    <row r="43" spans="1:6" ht="15.6">
      <c r="A43" s="228" t="s">
        <v>191</v>
      </c>
      <c r="B43" s="165"/>
      <c r="C43" s="165"/>
      <c r="D43" s="174"/>
    </row>
    <row r="44" spans="1:6">
      <c r="A44" s="174" t="s">
        <v>192</v>
      </c>
    </row>
    <row r="45" spans="1:6">
      <c r="A45" s="174" t="s">
        <v>193</v>
      </c>
      <c r="B45" s="165"/>
      <c r="C45" s="165"/>
      <c r="D45" s="174"/>
    </row>
    <row r="46" spans="1:6" ht="12.75" customHeight="1">
      <c r="A46" s="174"/>
      <c r="B46" s="165"/>
      <c r="C46" s="165"/>
      <c r="D46" s="174"/>
    </row>
    <row r="47" spans="1:6">
      <c r="A47" s="174"/>
      <c r="B47" s="165"/>
      <c r="C47" s="165"/>
      <c r="D47" s="174"/>
    </row>
    <row r="48" spans="1:6">
      <c r="A48" s="174"/>
      <c r="B48" s="165"/>
      <c r="C48" s="165"/>
      <c r="D48" s="174"/>
    </row>
    <row r="50" spans="1:4">
      <c r="A50" s="177"/>
      <c r="B50" s="165"/>
      <c r="C50" s="165"/>
      <c r="D50" s="165"/>
    </row>
    <row r="51" spans="1:4">
      <c r="A51" s="177"/>
    </row>
    <row r="52" spans="1:4">
      <c r="A52" s="177"/>
    </row>
    <row r="53" spans="1:4">
      <c r="A53" s="177"/>
    </row>
  </sheetData>
  <mergeCells count="2">
    <mergeCell ref="C13:F13"/>
    <mergeCell ref="C23:F23"/>
  </mergeCells>
  <phoneticPr fontId="11"/>
  <conditionalFormatting sqref="F37:F40">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SharedWithUsers xmlns="96af1940-cf19-4b50-92f4-053594182cfa">
      <UserInfo>
        <DisplayName>Rob Toorenburgh</DisplayName>
        <AccountId>31</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d8baadc181a24d15544316897a3c4673">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39ab37b1a42b99bd5b57d0612af07570"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3E4837-CE50-4A32-A54A-9639DA900BA8}">
  <ds:schemaRefs>
    <ds:schemaRef ds:uri="http://purl.org/dc/terms/"/>
    <ds:schemaRef ds:uri="http://schemas.microsoft.com/office/2006/metadata/properties"/>
    <ds:schemaRef ds:uri="http://purl.org/dc/dcmitype/"/>
    <ds:schemaRef ds:uri="http://purl.org/dc/elements/1.1/"/>
    <ds:schemaRef ds:uri="http://schemas.microsoft.com/office/infopath/2007/PartnerControls"/>
    <ds:schemaRef ds:uri="2bdcc3f3-49a5-47c4-ae00-3e6a3f4b5f23"/>
    <ds:schemaRef ds:uri="http://schemas.microsoft.com/office/2006/documentManagement/types"/>
    <ds:schemaRef ds:uri="http://schemas.openxmlformats.org/package/2006/metadata/core-properties"/>
    <ds:schemaRef ds:uri="96af1940-cf19-4b50-92f4-053594182cfa"/>
    <ds:schemaRef ds:uri="http://www.w3.org/XML/1998/namespace"/>
  </ds:schemaRefs>
</ds:datastoreItem>
</file>

<file path=customXml/itemProps2.xml><?xml version="1.0" encoding="utf-8"?>
<ds:datastoreItem xmlns:ds="http://schemas.openxmlformats.org/officeDocument/2006/customXml" ds:itemID="{CB9357A0-74EE-4EF5-91F0-DC5FEC2CAEE1}">
  <ds:schemaRefs>
    <ds:schemaRef ds:uri="http://schemas.microsoft.com/sharepoint/v3/contenttype/forms"/>
  </ds:schemaRefs>
</ds:datastoreItem>
</file>

<file path=customXml/itemProps3.xml><?xml version="1.0" encoding="utf-8"?>
<ds:datastoreItem xmlns:ds="http://schemas.openxmlformats.org/officeDocument/2006/customXml" ds:itemID="{99DB5240-0831-4944-9FDD-CA85F8346F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18</vt:i4>
      </vt:variant>
    </vt:vector>
  </HeadingPairs>
  <TitlesOfParts>
    <vt:vector size="31" baseType="lpstr">
      <vt:lpstr>1-Uitgangspunten</vt:lpstr>
      <vt:lpstr>2-Kosten per locatie</vt:lpstr>
      <vt:lpstr>3-Productie normen</vt:lpstr>
      <vt:lpstr>4-Basis ruimtestaat</vt:lpstr>
      <vt:lpstr>5-Premies en opslagen</vt:lpstr>
      <vt:lpstr>6-Opbouw uurtarief productie</vt:lpstr>
      <vt:lpstr>7-Opbouw uurtarief toezicht</vt:lpstr>
      <vt:lpstr>8-Beurtprijzen</vt:lpstr>
      <vt:lpstr>9-Afroepprijzen</vt:lpstr>
      <vt:lpstr>10-Vloeronderh. en additioneel</vt:lpstr>
      <vt:lpstr>11-Sanitaire voorzieningen</vt:lpstr>
      <vt:lpstr>12-Machinekosten</vt:lpstr>
      <vt:lpstr>13-Plaagdierenbestrijding</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'9-Afroepprijzen'!Afdrukbereik</vt:lpstr>
      <vt:lpstr>'10-Vloeronderh. en additioneel'!Afdruktitels</vt:lpstr>
      <vt:lpstr>'11-Sanitaire voorzieningen'!Afdruktitels</vt:lpstr>
      <vt:lpstr>'13-Plaagdierenbestrijding'!Afdruktitels</vt:lpstr>
      <vt:lpstr>'2-Kosten per locatie'!Afdruktitels</vt:lpstr>
      <vt:lpstr>'4-Basis ruimtestaat'!Afdruktitels</vt:lpstr>
      <vt:lpstr>'6-Opbouw uurtarief productie'!Afdruktitels</vt:lpstr>
      <vt:lpstr>'9-Afroepprijzen'!Afdruktitels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Matthijs Bergers</cp:lastModifiedBy>
  <cp:revision/>
  <dcterms:created xsi:type="dcterms:W3CDTF">1999-10-05T12:28:40Z</dcterms:created>
  <dcterms:modified xsi:type="dcterms:W3CDTF">2024-10-01T12:29:19Z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