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Vught\Brand\03) Concept aanbestedingsstukken\"/>
    </mc:Choice>
  </mc:AlternateContent>
  <bookViews>
    <workbookView xWindow="360" yWindow="240" windowWidth="28380" windowHeight="12465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I44" i="1" l="1"/>
  <c r="H44" i="1"/>
  <c r="I43" i="1"/>
  <c r="I38" i="1"/>
  <c r="H38" i="1"/>
  <c r="G38" i="1"/>
  <c r="F38" i="1"/>
  <c r="E38" i="1"/>
  <c r="D38" i="1"/>
  <c r="C38" i="1"/>
  <c r="H32" i="1"/>
  <c r="G32" i="1"/>
  <c r="D32" i="1"/>
  <c r="C32" i="1"/>
  <c r="H25" i="1"/>
  <c r="G25" i="1"/>
  <c r="D25" i="1"/>
  <c r="C25" i="1"/>
  <c r="D19" i="1"/>
  <c r="G19" i="1"/>
  <c r="H19" i="1"/>
  <c r="H11" i="1"/>
  <c r="G11" i="1"/>
  <c r="D11" i="1"/>
  <c r="C11" i="1"/>
  <c r="E37" i="1" l="1"/>
  <c r="F37" i="1" s="1"/>
  <c r="I37" i="1" s="1"/>
  <c r="F30" i="1" l="1"/>
  <c r="I30" i="1" l="1"/>
  <c r="E24" i="1"/>
  <c r="F24" i="1" l="1"/>
  <c r="E25" i="1"/>
  <c r="E17" i="1"/>
  <c r="I24" i="1" l="1"/>
  <c r="I25" i="1" s="1"/>
  <c r="F25" i="1"/>
  <c r="E31" i="1"/>
  <c r="F31" i="1" l="1"/>
  <c r="E32" i="1"/>
  <c r="E16" i="1"/>
  <c r="C16" i="1"/>
  <c r="C19" i="1" s="1"/>
  <c r="I31" i="1" l="1"/>
  <c r="I32" i="1" s="1"/>
  <c r="F32" i="1"/>
  <c r="F17" i="1"/>
  <c r="I17" i="1" s="1"/>
  <c r="E18" i="1" l="1"/>
  <c r="F18" i="1" l="1"/>
  <c r="I18" i="1" s="1"/>
  <c r="E19" i="1"/>
  <c r="F16" i="1"/>
  <c r="I16" i="1" l="1"/>
  <c r="I19" i="1" s="1"/>
  <c r="F19" i="1"/>
  <c r="E10" i="1"/>
  <c r="F10" i="1" s="1"/>
  <c r="I10" i="1" s="1"/>
  <c r="E9" i="1" l="1"/>
  <c r="F9" i="1" l="1"/>
  <c r="E11" i="1"/>
  <c r="I9" i="1" l="1"/>
  <c r="I11" i="1" s="1"/>
  <c r="F11" i="1"/>
</calcChain>
</file>

<file path=xl/sharedStrings.xml><?xml version="1.0" encoding="utf-8"?>
<sst xmlns="http://schemas.openxmlformats.org/spreadsheetml/2006/main" count="74" uniqueCount="31">
  <si>
    <t>Datum</t>
  </si>
  <si>
    <t xml:space="preserve">Omschrijving </t>
  </si>
  <si>
    <t xml:space="preserve">Schade </t>
  </si>
  <si>
    <t>Eigen risico</t>
  </si>
  <si>
    <t>Kosten</t>
  </si>
  <si>
    <t xml:space="preserve">Betaald </t>
  </si>
  <si>
    <t>Reserve</t>
  </si>
  <si>
    <t xml:space="preserve">Verhaald </t>
  </si>
  <si>
    <t>Totaal</t>
  </si>
  <si>
    <t>Blikseminslag Zuiderbos College, Carillonlaan 3</t>
  </si>
  <si>
    <t>Inbraakschade Koninginnelaan 1</t>
  </si>
  <si>
    <t>Glas-in-loodschade Leeuwensteinplein 5, Vught</t>
  </si>
  <si>
    <t>Waterschade Leeuwensteinplein 5, Vught</t>
  </si>
  <si>
    <t>Waterschade BS Mischa de Vries</t>
  </si>
  <si>
    <t>Waterschade Het Kwartier, Koninginnelaan 1c</t>
  </si>
  <si>
    <t>Stormschade Lidwinastraat 12a</t>
  </si>
  <si>
    <t xml:space="preserve">Aanrijding schuifpoort Milieustraat </t>
  </si>
  <si>
    <t>geen regres mogelijk</t>
  </si>
  <si>
    <t>Waterschade Secr. De Rooijstraat 1</t>
  </si>
  <si>
    <t>Bijlage C.4</t>
  </si>
  <si>
    <t>Gemeente Vught</t>
  </si>
  <si>
    <t>Schadestatistieken brandverzekering</t>
  </si>
  <si>
    <t>2023</t>
  </si>
  <si>
    <t>2024</t>
  </si>
  <si>
    <t xml:space="preserve"> </t>
  </si>
  <si>
    <t>Geen schades</t>
  </si>
  <si>
    <t>Aantallen</t>
  </si>
  <si>
    <t>Bedrag</t>
  </si>
  <si>
    <t>Gemiddeld</t>
  </si>
  <si>
    <t>Resume</t>
  </si>
  <si>
    <t>Periode 01-01-2019 tot 02-09-2024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</si>
</sst>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44" fontId="0" fillId="0" borderId="0" xfId="0" applyNumberFormat="1"/>
    <xf numFmtId="44" fontId="2" fillId="0" borderId="1" xfId="0" applyNumberFormat="1" applyFont="1" applyBorder="1"/>
    <xf numFmtId="44" fontId="0" fillId="0" borderId="1" xfId="1" applyNumberFormat="1" applyFont="1" applyBorder="1"/>
    <xf numFmtId="44" fontId="0" fillId="0" borderId="1" xfId="0" applyNumberFormat="1" applyBorder="1"/>
    <xf numFmtId="1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44" fontId="0" fillId="0" borderId="0" xfId="1" applyNumberFormat="1" applyFont="1" applyBorder="1"/>
    <xf numFmtId="0" fontId="0" fillId="0" borderId="1" xfId="0" applyFont="1" applyBorder="1"/>
    <xf numFmtId="44" fontId="0" fillId="0" borderId="1" xfId="0" applyNumberFormat="1" applyFont="1" applyBorder="1"/>
    <xf numFmtId="0" fontId="0" fillId="0" borderId="0" xfId="0" applyBorder="1"/>
    <xf numFmtId="14" fontId="0" fillId="0" borderId="0" xfId="0" applyNumberFormat="1" applyFont="1" applyBorder="1"/>
    <xf numFmtId="0" fontId="0" fillId="0" borderId="0" xfId="0" applyFont="1" applyFill="1" applyBorder="1"/>
    <xf numFmtId="44" fontId="0" fillId="0" borderId="0" xfId="0" applyNumberFormat="1" applyFont="1" applyBorder="1"/>
    <xf numFmtId="0" fontId="3" fillId="0" borderId="0" xfId="0" applyFont="1"/>
    <xf numFmtId="0" fontId="2" fillId="0" borderId="3" xfId="0" applyFont="1" applyBorder="1"/>
    <xf numFmtId="14" fontId="0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0" xfId="0" applyAlignment="1">
      <alignment horizontal="left"/>
    </xf>
    <xf numFmtId="44" fontId="0" fillId="0" borderId="4" xfId="0" applyNumberFormat="1" applyFont="1" applyBorder="1"/>
    <xf numFmtId="44" fontId="0" fillId="0" borderId="4" xfId="1" applyNumberFormat="1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Fill="1" applyBorder="1"/>
    <xf numFmtId="0" fontId="0" fillId="0" borderId="4" xfId="0" applyFont="1" applyFill="1" applyBorder="1"/>
    <xf numFmtId="44" fontId="2" fillId="0" borderId="0" xfId="0" applyNumberFormat="1" applyFont="1" applyBorder="1" applyAlignment="1">
      <alignment horizontal="left"/>
    </xf>
    <xf numFmtId="0" fontId="2" fillId="0" borderId="5" xfId="0" applyFont="1" applyFill="1" applyBorder="1"/>
    <xf numFmtId="44" fontId="2" fillId="0" borderId="6" xfId="0" applyNumberFormat="1" applyFont="1" applyBorder="1" applyAlignment="1">
      <alignment horizontal="left"/>
    </xf>
    <xf numFmtId="44" fontId="2" fillId="0" borderId="7" xfId="0" applyNumberFormat="1" applyFont="1" applyBorder="1" applyAlignment="1">
      <alignment horizontal="left"/>
    </xf>
    <xf numFmtId="0" fontId="0" fillId="0" borderId="4" xfId="0" applyFill="1" applyBorder="1"/>
    <xf numFmtId="44" fontId="0" fillId="0" borderId="4" xfId="0" applyNumberFormat="1" applyBorder="1"/>
    <xf numFmtId="44" fontId="2" fillId="0" borderId="6" xfId="0" applyNumberFormat="1" applyFont="1" applyBorder="1"/>
    <xf numFmtId="44" fontId="2" fillId="0" borderId="6" xfId="1" applyNumberFormat="1" applyFont="1" applyBorder="1"/>
    <xf numFmtId="44" fontId="2" fillId="0" borderId="7" xfId="1" applyNumberFormat="1" applyFont="1" applyBorder="1"/>
    <xf numFmtId="44" fontId="2" fillId="0" borderId="0" xfId="0" applyNumberFormat="1" applyFont="1" applyBorder="1"/>
    <xf numFmtId="44" fontId="2" fillId="0" borderId="0" xfId="1" applyNumberFormat="1" applyFont="1" applyBorder="1"/>
    <xf numFmtId="0" fontId="0" fillId="0" borderId="4" xfId="0" applyBorder="1"/>
    <xf numFmtId="0" fontId="2" fillId="0" borderId="5" xfId="0" applyFont="1" applyBorder="1"/>
    <xf numFmtId="0" fontId="0" fillId="0" borderId="0" xfId="0" quotePrefix="1"/>
    <xf numFmtId="0" fontId="2" fillId="2" borderId="2" xfId="0" applyFont="1" applyFill="1" applyBorder="1" applyAlignment="1">
      <alignment horizontal="left"/>
    </xf>
    <xf numFmtId="0" fontId="2" fillId="2" borderId="2" xfId="0" quotePrefix="1" applyFont="1" applyFill="1" applyBorder="1" applyAlignment="1">
      <alignment horizontal="left"/>
    </xf>
    <xf numFmtId="0" fontId="4" fillId="2" borderId="2" xfId="0" quotePrefix="1" applyFont="1" applyFill="1" applyBorder="1"/>
    <xf numFmtId="0" fontId="2" fillId="3" borderId="5" xfId="0" applyNumberFormat="1" applyFont="1" applyFill="1" applyBorder="1"/>
    <xf numFmtId="0" fontId="2" fillId="3" borderId="7" xfId="0" applyNumberFormat="1" applyFont="1" applyFill="1" applyBorder="1"/>
    <xf numFmtId="44" fontId="0" fillId="3" borderId="1" xfId="0" applyNumberFormat="1" applyFill="1" applyBorder="1"/>
    <xf numFmtId="44" fontId="0" fillId="3" borderId="8" xfId="0" applyNumberFormat="1" applyFill="1" applyBorder="1"/>
    <xf numFmtId="0" fontId="0" fillId="3" borderId="12" xfId="0" applyNumberFormat="1" applyFill="1" applyBorder="1" applyAlignment="1">
      <alignment horizontal="center"/>
    </xf>
    <xf numFmtId="0" fontId="0" fillId="3" borderId="3" xfId="0" applyNumberFormat="1" applyFill="1" applyBorder="1" applyAlignment="1">
      <alignment horizontal="center"/>
    </xf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0" fontId="5" fillId="0" borderId="0" xfId="0" applyFont="1"/>
    <xf numFmtId="0" fontId="2" fillId="4" borderId="11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A2" sqref="A2"/>
    </sheetView>
  </sheetViews>
  <sheetFormatPr defaultRowHeight="15" x14ac:dyDescent="0.25"/>
  <cols>
    <col min="1" max="1" width="15.28515625" customWidth="1"/>
    <col min="2" max="2" width="48" customWidth="1"/>
    <col min="3" max="9" width="12.7109375" style="4" customWidth="1"/>
    <col min="10" max="10" width="19.85546875" bestFit="1" customWidth="1"/>
  </cols>
  <sheetData>
    <row r="1" spans="1:9" ht="15.75" x14ac:dyDescent="0.25">
      <c r="A1" s="18" t="s">
        <v>19</v>
      </c>
    </row>
    <row r="2" spans="1:9" ht="15.75" x14ac:dyDescent="0.25">
      <c r="A2" s="18" t="s">
        <v>20</v>
      </c>
    </row>
    <row r="3" spans="1:9" ht="15.75" x14ac:dyDescent="0.25">
      <c r="A3" s="18" t="s">
        <v>21</v>
      </c>
    </row>
    <row r="4" spans="1:9" ht="15.75" x14ac:dyDescent="0.25">
      <c r="A4" s="18" t="s">
        <v>30</v>
      </c>
    </row>
    <row r="6" spans="1:9" ht="15.75" thickBot="1" x14ac:dyDescent="0.3">
      <c r="A6" s="8"/>
      <c r="B6" s="9"/>
      <c r="C6" s="10"/>
      <c r="D6" s="10"/>
      <c r="E6" s="10"/>
      <c r="F6" s="11"/>
      <c r="G6" s="11"/>
      <c r="H6" s="11"/>
      <c r="I6" s="11"/>
    </row>
    <row r="7" spans="1:9" ht="15.75" thickBot="1" x14ac:dyDescent="0.3">
      <c r="A7" s="26">
        <v>2019</v>
      </c>
    </row>
    <row r="8" spans="1:9" x14ac:dyDescent="0.25">
      <c r="A8" s="19" t="s">
        <v>0</v>
      </c>
      <c r="B8" s="2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7</v>
      </c>
      <c r="H8" s="5" t="s">
        <v>6</v>
      </c>
      <c r="I8" s="5" t="s">
        <v>8</v>
      </c>
    </row>
    <row r="9" spans="1:9" x14ac:dyDescent="0.25">
      <c r="A9" s="20">
        <v>43622</v>
      </c>
      <c r="B9" s="12" t="s">
        <v>9</v>
      </c>
      <c r="C9" s="13">
        <v>3186.25</v>
      </c>
      <c r="D9" s="13">
        <v>2500</v>
      </c>
      <c r="E9" s="13">
        <f>6.86+0.89</f>
        <v>7.75</v>
      </c>
      <c r="F9" s="6">
        <f t="shared" ref="F9" si="0">C9-D9+E9</f>
        <v>694</v>
      </c>
      <c r="G9" s="6">
        <v>0</v>
      </c>
      <c r="H9" s="6">
        <v>0</v>
      </c>
      <c r="I9" s="6">
        <f t="shared" ref="I9" si="1">F9-G9+H9</f>
        <v>694</v>
      </c>
    </row>
    <row r="10" spans="1:9" ht="15.75" thickBot="1" x14ac:dyDescent="0.3">
      <c r="A10" s="20">
        <v>43650</v>
      </c>
      <c r="B10" s="29" t="s">
        <v>10</v>
      </c>
      <c r="C10" s="24">
        <v>3660.25</v>
      </c>
      <c r="D10" s="24">
        <v>2500</v>
      </c>
      <c r="E10" s="24">
        <f>11.6+1.15</f>
        <v>12.75</v>
      </c>
      <c r="F10" s="25">
        <f t="shared" ref="F10" si="2">C10-D10+E10</f>
        <v>1173</v>
      </c>
      <c r="G10" s="25">
        <v>0</v>
      </c>
      <c r="H10" s="25">
        <v>0</v>
      </c>
      <c r="I10" s="25">
        <f t="shared" ref="I10" si="3">F10-G10+H10</f>
        <v>1173</v>
      </c>
    </row>
    <row r="11" spans="1:9" ht="15.75" thickBot="1" x14ac:dyDescent="0.3">
      <c r="A11" s="15"/>
      <c r="B11" s="31" t="s">
        <v>8</v>
      </c>
      <c r="C11" s="32">
        <f t="shared" ref="C11:I11" si="4">SUM(C9:C10)</f>
        <v>6846.5</v>
      </c>
      <c r="D11" s="32">
        <f t="shared" si="4"/>
        <v>5000</v>
      </c>
      <c r="E11" s="32">
        <f t="shared" si="4"/>
        <v>20.5</v>
      </c>
      <c r="F11" s="32">
        <f t="shared" si="4"/>
        <v>1867</v>
      </c>
      <c r="G11" s="32">
        <f t="shared" si="4"/>
        <v>0</v>
      </c>
      <c r="H11" s="32">
        <f t="shared" si="4"/>
        <v>0</v>
      </c>
      <c r="I11" s="33">
        <f t="shared" si="4"/>
        <v>1867</v>
      </c>
    </row>
    <row r="12" spans="1:9" x14ac:dyDescent="0.25">
      <c r="A12" s="15"/>
      <c r="B12" s="28"/>
      <c r="C12" s="30"/>
      <c r="D12" s="30"/>
      <c r="E12" s="30"/>
      <c r="F12" s="30"/>
      <c r="G12" s="30"/>
      <c r="H12" s="30"/>
      <c r="I12" s="30"/>
    </row>
    <row r="13" spans="1:9" ht="15.75" thickBot="1" x14ac:dyDescent="0.3">
      <c r="A13" s="15"/>
      <c r="B13" s="16"/>
      <c r="C13" s="17"/>
      <c r="D13" s="17"/>
      <c r="E13" s="17"/>
      <c r="F13" s="11"/>
      <c r="G13" s="11"/>
      <c r="H13" s="11"/>
      <c r="I13" s="11"/>
    </row>
    <row r="14" spans="1:9" ht="15.75" thickBot="1" x14ac:dyDescent="0.3">
      <c r="A14" s="44">
        <v>2020</v>
      </c>
    </row>
    <row r="15" spans="1:9" x14ac:dyDescent="0.25">
      <c r="A15" s="27" t="s">
        <v>0</v>
      </c>
      <c r="B15" s="2" t="s">
        <v>1</v>
      </c>
      <c r="C15" s="5" t="s">
        <v>2</v>
      </c>
      <c r="D15" s="5" t="s">
        <v>3</v>
      </c>
      <c r="E15" s="5" t="s">
        <v>4</v>
      </c>
      <c r="F15" s="5" t="s">
        <v>5</v>
      </c>
      <c r="G15" s="5" t="s">
        <v>7</v>
      </c>
      <c r="H15" s="5" t="s">
        <v>6</v>
      </c>
      <c r="I15" s="5" t="s">
        <v>8</v>
      </c>
    </row>
    <row r="16" spans="1:9" x14ac:dyDescent="0.25">
      <c r="A16" s="21">
        <v>43878</v>
      </c>
      <c r="B16" s="1" t="s">
        <v>11</v>
      </c>
      <c r="C16" s="7">
        <f>4463.44+2164.14</f>
        <v>6627.58</v>
      </c>
      <c r="D16" s="7">
        <v>2500</v>
      </c>
      <c r="E16" s="7">
        <f>363+19.63+21.64</f>
        <v>404.27</v>
      </c>
      <c r="F16" s="6">
        <f>C16-D16+E16</f>
        <v>4531.8500000000004</v>
      </c>
      <c r="G16" s="6">
        <v>0</v>
      </c>
      <c r="H16" s="6">
        <v>0</v>
      </c>
      <c r="I16" s="6">
        <f>F16</f>
        <v>4531.8500000000004</v>
      </c>
    </row>
    <row r="17" spans="1:10" x14ac:dyDescent="0.25">
      <c r="A17" s="21">
        <v>43995</v>
      </c>
      <c r="B17" s="3" t="s">
        <v>12</v>
      </c>
      <c r="C17" s="7">
        <v>42353.11</v>
      </c>
      <c r="D17" s="7">
        <v>2500</v>
      </c>
      <c r="E17" s="7">
        <f>3629.76+398.53+1.6+1815</f>
        <v>5844.8899999999994</v>
      </c>
      <c r="F17" s="6">
        <f>C17-D17+E17</f>
        <v>45698</v>
      </c>
      <c r="G17" s="6">
        <v>0</v>
      </c>
      <c r="H17" s="6">
        <v>0</v>
      </c>
      <c r="I17" s="6">
        <f>+F17-G17+H17</f>
        <v>45698</v>
      </c>
    </row>
    <row r="18" spans="1:10" ht="15.75" thickBot="1" x14ac:dyDescent="0.3">
      <c r="A18" s="21">
        <v>44050</v>
      </c>
      <c r="B18" s="34" t="s">
        <v>13</v>
      </c>
      <c r="C18" s="35">
        <v>19325.72</v>
      </c>
      <c r="D18" s="35">
        <v>2500</v>
      </c>
      <c r="E18" s="35">
        <f>1815+168.26</f>
        <v>1983.26</v>
      </c>
      <c r="F18" s="25">
        <f>C18-D18+E18</f>
        <v>18808.98</v>
      </c>
      <c r="G18" s="25">
        <v>0</v>
      </c>
      <c r="H18" s="25">
        <v>0</v>
      </c>
      <c r="I18" s="25">
        <f>F18</f>
        <v>18808.98</v>
      </c>
    </row>
    <row r="19" spans="1:10" ht="15.75" thickBot="1" x14ac:dyDescent="0.3">
      <c r="A19" s="22"/>
      <c r="B19" s="31" t="s">
        <v>8</v>
      </c>
      <c r="C19" s="36">
        <f t="shared" ref="C19:I19" si="5">SUM(C16:C18)</f>
        <v>68306.41</v>
      </c>
      <c r="D19" s="36">
        <f t="shared" si="5"/>
        <v>7500</v>
      </c>
      <c r="E19" s="36">
        <f t="shared" si="5"/>
        <v>8232.42</v>
      </c>
      <c r="F19" s="37">
        <f t="shared" si="5"/>
        <v>69038.83</v>
      </c>
      <c r="G19" s="37">
        <f t="shared" si="5"/>
        <v>0</v>
      </c>
      <c r="H19" s="37">
        <f t="shared" si="5"/>
        <v>0</v>
      </c>
      <c r="I19" s="38">
        <f t="shared" si="5"/>
        <v>69038.83</v>
      </c>
    </row>
    <row r="20" spans="1:10" x14ac:dyDescent="0.25">
      <c r="A20" s="22"/>
      <c r="B20" s="28"/>
      <c r="C20" s="39"/>
      <c r="D20" s="39"/>
      <c r="E20" s="39"/>
      <c r="F20" s="40"/>
      <c r="G20" s="40"/>
      <c r="H20" s="40"/>
      <c r="I20" s="40"/>
    </row>
    <row r="21" spans="1:10" ht="15.75" thickBot="1" x14ac:dyDescent="0.3">
      <c r="A21" s="22"/>
      <c r="B21" s="9"/>
      <c r="C21" s="10"/>
      <c r="D21" s="10"/>
      <c r="E21" s="10"/>
      <c r="F21" s="11"/>
      <c r="G21" s="11"/>
      <c r="H21" s="11"/>
      <c r="I21" s="11"/>
    </row>
    <row r="22" spans="1:10" ht="15.75" thickBot="1" x14ac:dyDescent="0.3">
      <c r="A22" s="44">
        <v>2021</v>
      </c>
    </row>
    <row r="23" spans="1:10" x14ac:dyDescent="0.25">
      <c r="A23" s="27" t="s">
        <v>0</v>
      </c>
      <c r="B23" s="2" t="s">
        <v>1</v>
      </c>
      <c r="C23" s="5" t="s">
        <v>2</v>
      </c>
      <c r="D23" s="5" t="s">
        <v>3</v>
      </c>
      <c r="E23" s="5" t="s">
        <v>4</v>
      </c>
      <c r="F23" s="5" t="s">
        <v>5</v>
      </c>
      <c r="G23" s="5" t="s">
        <v>7</v>
      </c>
      <c r="H23" s="5" t="s">
        <v>6</v>
      </c>
      <c r="I23" s="5" t="s">
        <v>8</v>
      </c>
    </row>
    <row r="24" spans="1:10" ht="15.75" thickBot="1" x14ac:dyDescent="0.3">
      <c r="A24" s="21">
        <v>44368</v>
      </c>
      <c r="B24" s="41" t="s">
        <v>14</v>
      </c>
      <c r="C24" s="35">
        <v>14163.6</v>
      </c>
      <c r="D24" s="35">
        <v>2500</v>
      </c>
      <c r="E24" s="35">
        <f>1287.09+116.64</f>
        <v>1403.73</v>
      </c>
      <c r="F24" s="25">
        <f>C24-D24+E24</f>
        <v>13067.33</v>
      </c>
      <c r="G24" s="25">
        <v>0</v>
      </c>
      <c r="H24" s="25">
        <v>0</v>
      </c>
      <c r="I24" s="25">
        <f>+F24-G24+H24</f>
        <v>13067.33</v>
      </c>
    </row>
    <row r="25" spans="1:10" ht="15.75" thickBot="1" x14ac:dyDescent="0.3">
      <c r="A25" s="22"/>
      <c r="B25" s="42" t="s">
        <v>8</v>
      </c>
      <c r="C25" s="36">
        <f t="shared" ref="C25:I25" si="6">SUM(C24)</f>
        <v>14163.6</v>
      </c>
      <c r="D25" s="36">
        <f t="shared" si="6"/>
        <v>2500</v>
      </c>
      <c r="E25" s="36">
        <f t="shared" si="6"/>
        <v>1403.73</v>
      </c>
      <c r="F25" s="36">
        <f t="shared" si="6"/>
        <v>13067.33</v>
      </c>
      <c r="G25" s="36">
        <f t="shared" si="6"/>
        <v>0</v>
      </c>
      <c r="H25" s="36">
        <f t="shared" si="6"/>
        <v>0</v>
      </c>
      <c r="I25" s="36">
        <f t="shared" si="6"/>
        <v>13067.33</v>
      </c>
    </row>
    <row r="26" spans="1:10" x14ac:dyDescent="0.25">
      <c r="A26" s="23"/>
    </row>
    <row r="27" spans="1:10" ht="15.75" thickBot="1" x14ac:dyDescent="0.3">
      <c r="A27" s="23"/>
    </row>
    <row r="28" spans="1:10" ht="15.75" thickBot="1" x14ac:dyDescent="0.3">
      <c r="A28" s="44">
        <v>2022</v>
      </c>
    </row>
    <row r="29" spans="1:10" x14ac:dyDescent="0.25">
      <c r="A29" s="27" t="s">
        <v>0</v>
      </c>
      <c r="B29" s="2" t="s">
        <v>1</v>
      </c>
      <c r="C29" s="5" t="s">
        <v>2</v>
      </c>
      <c r="D29" s="5" t="s">
        <v>3</v>
      </c>
      <c r="E29" s="5" t="s">
        <v>4</v>
      </c>
      <c r="F29" s="5" t="s">
        <v>5</v>
      </c>
      <c r="G29" s="5" t="s">
        <v>7</v>
      </c>
      <c r="H29" s="5" t="s">
        <v>6</v>
      </c>
      <c r="I29" s="5" t="s">
        <v>8</v>
      </c>
    </row>
    <row r="30" spans="1:10" x14ac:dyDescent="0.25">
      <c r="A30" s="21">
        <v>44592</v>
      </c>
      <c r="B30" s="1" t="s">
        <v>15</v>
      </c>
      <c r="C30" s="7">
        <v>6970.46</v>
      </c>
      <c r="D30" s="7">
        <v>2500</v>
      </c>
      <c r="E30" s="7">
        <v>44.7</v>
      </c>
      <c r="F30" s="6">
        <f>C30-D30+E30</f>
        <v>4515.16</v>
      </c>
      <c r="G30" s="6">
        <v>0</v>
      </c>
      <c r="H30" s="6">
        <v>0</v>
      </c>
      <c r="I30" s="6">
        <f>+F30-G30+H30</f>
        <v>4515.16</v>
      </c>
    </row>
    <row r="31" spans="1:10" ht="15.75" thickBot="1" x14ac:dyDescent="0.3">
      <c r="A31" s="21">
        <v>44617</v>
      </c>
      <c r="B31" s="34" t="s">
        <v>16</v>
      </c>
      <c r="C31" s="35">
        <v>11105.38</v>
      </c>
      <c r="D31" s="35">
        <v>2500</v>
      </c>
      <c r="E31" s="35">
        <f>461.74+86.05</f>
        <v>547.79</v>
      </c>
      <c r="F31" s="25">
        <f>C31-D31+E31</f>
        <v>9153.1699999999983</v>
      </c>
      <c r="G31" s="25">
        <v>0</v>
      </c>
      <c r="H31" s="25">
        <v>0</v>
      </c>
      <c r="I31" s="25">
        <f>F31</f>
        <v>9153.1699999999983</v>
      </c>
      <c r="J31" s="55" t="s">
        <v>17</v>
      </c>
    </row>
    <row r="32" spans="1:10" ht="15.75" thickBot="1" x14ac:dyDescent="0.3">
      <c r="A32" s="22"/>
      <c r="B32" s="31" t="s">
        <v>8</v>
      </c>
      <c r="C32" s="36">
        <f t="shared" ref="C32:I32" si="7">SUM(C30:C31)</f>
        <v>18075.84</v>
      </c>
      <c r="D32" s="36">
        <f t="shared" si="7"/>
        <v>5000</v>
      </c>
      <c r="E32" s="36">
        <f t="shared" si="7"/>
        <v>592.49</v>
      </c>
      <c r="F32" s="36">
        <f t="shared" si="7"/>
        <v>13668.329999999998</v>
      </c>
      <c r="G32" s="36">
        <f t="shared" si="7"/>
        <v>0</v>
      </c>
      <c r="H32" s="36">
        <f t="shared" si="7"/>
        <v>0</v>
      </c>
      <c r="I32" s="36">
        <f t="shared" si="7"/>
        <v>13668.329999999998</v>
      </c>
    </row>
    <row r="33" spans="1:9" x14ac:dyDescent="0.25">
      <c r="A33" s="23"/>
    </row>
    <row r="34" spans="1:9" ht="15.75" thickBot="1" x14ac:dyDescent="0.3">
      <c r="A34" s="23"/>
    </row>
    <row r="35" spans="1:9" ht="15.75" thickBot="1" x14ac:dyDescent="0.3">
      <c r="A35" s="45" t="s">
        <v>22</v>
      </c>
    </row>
    <row r="36" spans="1:9" x14ac:dyDescent="0.25">
      <c r="A36" s="27" t="s">
        <v>0</v>
      </c>
      <c r="B36" s="2" t="s">
        <v>1</v>
      </c>
      <c r="C36" s="5" t="s">
        <v>2</v>
      </c>
      <c r="D36" s="5" t="s">
        <v>3</v>
      </c>
      <c r="E36" s="5" t="s">
        <v>4</v>
      </c>
      <c r="F36" s="5" t="s">
        <v>5</v>
      </c>
      <c r="G36" s="5" t="s">
        <v>7</v>
      </c>
      <c r="H36" s="5" t="s">
        <v>6</v>
      </c>
      <c r="I36" s="5" t="s">
        <v>8</v>
      </c>
    </row>
    <row r="37" spans="1:9" ht="15.75" thickBot="1" x14ac:dyDescent="0.3">
      <c r="A37" s="21">
        <v>45220</v>
      </c>
      <c r="B37" s="41" t="s">
        <v>18</v>
      </c>
      <c r="C37" s="35">
        <v>34831.69</v>
      </c>
      <c r="D37" s="35">
        <v>2500</v>
      </c>
      <c r="E37" s="35">
        <f>1548.56+323.32</f>
        <v>1871.8799999999999</v>
      </c>
      <c r="F37" s="25">
        <f>C37-D37+E37</f>
        <v>34203.57</v>
      </c>
      <c r="G37" s="25">
        <v>0</v>
      </c>
      <c r="H37" s="25">
        <v>0</v>
      </c>
      <c r="I37" s="25">
        <f>F37</f>
        <v>34203.57</v>
      </c>
    </row>
    <row r="38" spans="1:9" ht="15.75" thickBot="1" x14ac:dyDescent="0.3">
      <c r="A38" s="22"/>
      <c r="B38" s="31" t="s">
        <v>8</v>
      </c>
      <c r="C38" s="36">
        <f t="shared" ref="C38:I38" si="8">SUM(C37)</f>
        <v>34831.69</v>
      </c>
      <c r="D38" s="36">
        <f t="shared" si="8"/>
        <v>2500</v>
      </c>
      <c r="E38" s="36">
        <f t="shared" si="8"/>
        <v>1871.8799999999999</v>
      </c>
      <c r="F38" s="36">
        <f t="shared" si="8"/>
        <v>34203.57</v>
      </c>
      <c r="G38" s="36">
        <f t="shared" si="8"/>
        <v>0</v>
      </c>
      <c r="H38" s="36">
        <f t="shared" si="8"/>
        <v>0</v>
      </c>
      <c r="I38" s="36">
        <f t="shared" si="8"/>
        <v>34203.57</v>
      </c>
    </row>
    <row r="39" spans="1:9" x14ac:dyDescent="0.25">
      <c r="A39" s="14"/>
      <c r="B39" s="14"/>
      <c r="C39" s="10"/>
      <c r="D39" s="10"/>
      <c r="E39" s="10"/>
      <c r="F39" s="10"/>
      <c r="G39" s="10"/>
      <c r="H39" s="10"/>
      <c r="I39" s="10"/>
    </row>
    <row r="40" spans="1:9" ht="15.75" thickBot="1" x14ac:dyDescent="0.3">
      <c r="A40" s="43" t="s">
        <v>24</v>
      </c>
    </row>
    <row r="41" spans="1:9" ht="15.75" thickBot="1" x14ac:dyDescent="0.3">
      <c r="A41" s="46" t="s">
        <v>23</v>
      </c>
      <c r="B41" t="s">
        <v>25</v>
      </c>
    </row>
    <row r="42" spans="1:9" ht="15.75" thickBot="1" x14ac:dyDescent="0.3">
      <c r="F42" s="4" t="s">
        <v>24</v>
      </c>
      <c r="G42" s="56" t="s">
        <v>29</v>
      </c>
      <c r="H42" s="47" t="s">
        <v>8</v>
      </c>
      <c r="I42" s="48" t="s">
        <v>28</v>
      </c>
    </row>
    <row r="43" spans="1:9" x14ac:dyDescent="0.25">
      <c r="G43" s="53" t="s">
        <v>26</v>
      </c>
      <c r="H43" s="51">
        <v>9</v>
      </c>
      <c r="I43" s="52">
        <f>H43/6</f>
        <v>1.5</v>
      </c>
    </row>
    <row r="44" spans="1:9" ht="15.75" thickBot="1" x14ac:dyDescent="0.3">
      <c r="G44" s="54" t="s">
        <v>27</v>
      </c>
      <c r="H44" s="50">
        <f>I11+I19+I25+I32+I38</f>
        <v>131845.06</v>
      </c>
      <c r="I44" s="49">
        <f>H44/6</f>
        <v>21974.176666666666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Enduser</dc:creator>
  <cp:lastModifiedBy>John van der Woude</cp:lastModifiedBy>
  <dcterms:created xsi:type="dcterms:W3CDTF">2016-08-29T14:06:05Z</dcterms:created>
  <dcterms:modified xsi:type="dcterms:W3CDTF">2024-09-02T07:51:12Z</dcterms:modified>
</cp:coreProperties>
</file>