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arelstad\data\Groepsdata\FA\FA30\INKOOP\001 Lopende projecten\Onderhoud Pompen en gemalen (Kasper)\03. Aanbestedingsleidraad\"/>
    </mc:Choice>
  </mc:AlternateContent>
  <bookViews>
    <workbookView xWindow="-120" yWindow="-120" windowWidth="26160" windowHeight="15840"/>
  </bookViews>
  <sheets>
    <sheet name="Voorblad" sheetId="5" r:id="rId1"/>
    <sheet name="Schrijfwijzer" sheetId="6" r:id="rId2"/>
    <sheet name="Totaal en ondertekening" sheetId="9" r:id="rId3"/>
    <sheet name="Totaal Preventief onderhoud" sheetId="7" r:id="rId4"/>
    <sheet name="Totaal Curatief onderhoud" sheetId="8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9" l="1"/>
  <c r="E19" i="8"/>
  <c r="E17" i="8"/>
  <c r="E16" i="8"/>
  <c r="E15" i="8"/>
  <c r="E13" i="8"/>
  <c r="E12" i="8"/>
  <c r="E11" i="8"/>
  <c r="E9" i="8"/>
  <c r="E8" i="8"/>
  <c r="E7" i="8"/>
  <c r="E5" i="8"/>
  <c r="E4" i="8"/>
  <c r="E3" i="8"/>
  <c r="D4" i="9"/>
  <c r="D7" i="9" s="1"/>
  <c r="K190" i="7"/>
  <c r="H182" i="7"/>
  <c r="H181" i="7"/>
  <c r="J181" i="7"/>
  <c r="K181" i="7"/>
  <c r="I2" i="7"/>
  <c r="J189" i="7"/>
  <c r="J188" i="7"/>
  <c r="I188" i="7"/>
  <c r="J187" i="7"/>
  <c r="J186" i="7"/>
  <c r="J185" i="7"/>
  <c r="J184" i="7"/>
  <c r="J183" i="7"/>
  <c r="J182" i="7"/>
  <c r="I177" i="7"/>
  <c r="K189" i="7" s="1"/>
  <c r="D177" i="7"/>
  <c r="I176" i="7"/>
  <c r="D176" i="7"/>
  <c r="I175" i="7"/>
  <c r="D175" i="7"/>
  <c r="I174" i="7"/>
  <c r="D174" i="7"/>
  <c r="I173" i="7"/>
  <c r="D173" i="7"/>
  <c r="I172" i="7"/>
  <c r="K188" i="7" s="1"/>
  <c r="D172" i="7"/>
  <c r="I171" i="7"/>
  <c r="D171" i="7"/>
  <c r="I170" i="7"/>
  <c r="D170" i="7"/>
  <c r="I169" i="7"/>
  <c r="D169" i="7"/>
  <c r="I168" i="7"/>
  <c r="D168" i="7"/>
  <c r="I167" i="7"/>
  <c r="D167" i="7"/>
  <c r="I166" i="7"/>
  <c r="D166" i="7"/>
  <c r="I165" i="7"/>
  <c r="D165" i="7"/>
  <c r="I164" i="7"/>
  <c r="D164" i="7"/>
  <c r="I163" i="7"/>
  <c r="D163" i="7"/>
  <c r="I162" i="7"/>
  <c r="D162" i="7"/>
  <c r="I161" i="7"/>
  <c r="D161" i="7"/>
  <c r="I160" i="7"/>
  <c r="D160" i="7"/>
  <c r="I159" i="7"/>
  <c r="D159" i="7"/>
  <c r="I158" i="7"/>
  <c r="D158" i="7"/>
  <c r="I157" i="7"/>
  <c r="D157" i="7"/>
  <c r="I156" i="7"/>
  <c r="D156" i="7"/>
  <c r="I155" i="7"/>
  <c r="D155" i="7"/>
  <c r="I154" i="7"/>
  <c r="D154" i="7"/>
  <c r="I153" i="7"/>
  <c r="D153" i="7"/>
  <c r="I152" i="7"/>
  <c r="D152" i="7"/>
  <c r="I151" i="7"/>
  <c r="D151" i="7"/>
  <c r="I150" i="7"/>
  <c r="D150" i="7"/>
  <c r="I149" i="7"/>
  <c r="D149" i="7"/>
  <c r="I148" i="7"/>
  <c r="D148" i="7"/>
  <c r="I147" i="7"/>
  <c r="D147" i="7"/>
  <c r="I146" i="7"/>
  <c r="D146" i="7"/>
  <c r="I145" i="7"/>
  <c r="D145" i="7"/>
  <c r="I144" i="7"/>
  <c r="D144" i="7"/>
  <c r="I143" i="7"/>
  <c r="D143" i="7"/>
  <c r="I142" i="7"/>
  <c r="D142" i="7"/>
  <c r="I141" i="7"/>
  <c r="D141" i="7"/>
  <c r="I140" i="7"/>
  <c r="D140" i="7"/>
  <c r="I139" i="7"/>
  <c r="D139" i="7"/>
  <c r="I138" i="7"/>
  <c r="D138" i="7"/>
  <c r="I137" i="7"/>
  <c r="D137" i="7"/>
  <c r="I136" i="7"/>
  <c r="D136" i="7"/>
  <c r="I135" i="7"/>
  <c r="D135" i="7"/>
  <c r="I134" i="7"/>
  <c r="D134" i="7"/>
  <c r="I133" i="7"/>
  <c r="D133" i="7"/>
  <c r="I132" i="7"/>
  <c r="D132" i="7"/>
  <c r="I131" i="7"/>
  <c r="I187" i="7" s="1"/>
  <c r="D131" i="7"/>
  <c r="I130" i="7"/>
  <c r="D130" i="7"/>
  <c r="I129" i="7"/>
  <c r="D129" i="7"/>
  <c r="I128" i="7"/>
  <c r="K186" i="7" s="1"/>
  <c r="D128" i="7"/>
  <c r="I127" i="7"/>
  <c r="K185" i="7" s="1"/>
  <c r="D127" i="7"/>
  <c r="I126" i="7"/>
  <c r="D126" i="7"/>
  <c r="I125" i="7"/>
  <c r="D125" i="7"/>
  <c r="I124" i="7"/>
  <c r="D124" i="7"/>
  <c r="I123" i="7"/>
  <c r="D123" i="7"/>
  <c r="I122" i="7"/>
  <c r="K184" i="7" s="1"/>
  <c r="D122" i="7"/>
  <c r="I121" i="7"/>
  <c r="D121" i="7"/>
  <c r="I120" i="7"/>
  <c r="D120" i="7"/>
  <c r="I119" i="7"/>
  <c r="D119" i="7"/>
  <c r="I118" i="7"/>
  <c r="D118" i="7"/>
  <c r="I117" i="7"/>
  <c r="D117" i="7"/>
  <c r="I116" i="7"/>
  <c r="D116" i="7"/>
  <c r="I115" i="7"/>
  <c r="D115" i="7"/>
  <c r="I114" i="7"/>
  <c r="D114" i="7"/>
  <c r="I113" i="7"/>
  <c r="D113" i="7"/>
  <c r="I112" i="7"/>
  <c r="D112" i="7"/>
  <c r="I111" i="7"/>
  <c r="D111" i="7"/>
  <c r="I110" i="7"/>
  <c r="D110" i="7"/>
  <c r="I109" i="7"/>
  <c r="D109" i="7"/>
  <c r="I108" i="7"/>
  <c r="D108" i="7"/>
  <c r="I107" i="7"/>
  <c r="D107" i="7"/>
  <c r="I106" i="7"/>
  <c r="D106" i="7"/>
  <c r="I105" i="7"/>
  <c r="D105" i="7"/>
  <c r="I104" i="7"/>
  <c r="D104" i="7"/>
  <c r="I103" i="7"/>
  <c r="D103" i="7"/>
  <c r="I102" i="7"/>
  <c r="D102" i="7"/>
  <c r="I101" i="7"/>
  <c r="D101" i="7"/>
  <c r="I100" i="7"/>
  <c r="D100" i="7"/>
  <c r="I99" i="7"/>
  <c r="D99" i="7"/>
  <c r="I98" i="7"/>
  <c r="D98" i="7"/>
  <c r="I97" i="7"/>
  <c r="D97" i="7"/>
  <c r="I96" i="7"/>
  <c r="D96" i="7"/>
  <c r="I95" i="7"/>
  <c r="D95" i="7"/>
  <c r="I94" i="7"/>
  <c r="D94" i="7"/>
  <c r="I93" i="7"/>
  <c r="D93" i="7"/>
  <c r="I92" i="7"/>
  <c r="D92" i="7"/>
  <c r="I91" i="7"/>
  <c r="D91" i="7"/>
  <c r="I90" i="7"/>
  <c r="D90" i="7"/>
  <c r="I89" i="7"/>
  <c r="D89" i="7"/>
  <c r="I88" i="7"/>
  <c r="D88" i="7"/>
  <c r="I87" i="7"/>
  <c r="D87" i="7"/>
  <c r="I86" i="7"/>
  <c r="D86" i="7"/>
  <c r="I85" i="7"/>
  <c r="D85" i="7"/>
  <c r="I84" i="7"/>
  <c r="D84" i="7"/>
  <c r="I83" i="7"/>
  <c r="D83" i="7"/>
  <c r="I82" i="7"/>
  <c r="D82" i="7"/>
  <c r="I81" i="7"/>
  <c r="D81" i="7"/>
  <c r="I80" i="7"/>
  <c r="D80" i="7"/>
  <c r="I79" i="7"/>
  <c r="D79" i="7"/>
  <c r="I78" i="7"/>
  <c r="D78" i="7"/>
  <c r="I77" i="7"/>
  <c r="D77" i="7"/>
  <c r="I76" i="7"/>
  <c r="D76" i="7"/>
  <c r="I75" i="7"/>
  <c r="D75" i="7"/>
  <c r="I74" i="7"/>
  <c r="D74" i="7"/>
  <c r="I73" i="7"/>
  <c r="D73" i="7"/>
  <c r="I72" i="7"/>
  <c r="D72" i="7"/>
  <c r="I71" i="7"/>
  <c r="D71" i="7"/>
  <c r="I70" i="7"/>
  <c r="D70" i="7"/>
  <c r="I69" i="7"/>
  <c r="D69" i="7"/>
  <c r="I68" i="7"/>
  <c r="D68" i="7"/>
  <c r="I67" i="7"/>
  <c r="D67" i="7"/>
  <c r="I66" i="7"/>
  <c r="D66" i="7"/>
  <c r="I65" i="7"/>
  <c r="D65" i="7"/>
  <c r="I64" i="7"/>
  <c r="D64" i="7"/>
  <c r="I63" i="7"/>
  <c r="D63" i="7"/>
  <c r="I62" i="7"/>
  <c r="D62" i="7"/>
  <c r="I61" i="7"/>
  <c r="D61" i="7"/>
  <c r="I60" i="7"/>
  <c r="D60" i="7"/>
  <c r="I59" i="7"/>
  <c r="D59" i="7"/>
  <c r="I58" i="7"/>
  <c r="D58" i="7"/>
  <c r="I57" i="7"/>
  <c r="D57" i="7"/>
  <c r="I56" i="7"/>
  <c r="K183" i="7" s="1"/>
  <c r="D56" i="7"/>
  <c r="I55" i="7"/>
  <c r="D55" i="7"/>
  <c r="I54" i="7"/>
  <c r="D54" i="7"/>
  <c r="I53" i="7"/>
  <c r="D53" i="7"/>
  <c r="I52" i="7"/>
  <c r="I183" i="7" s="1"/>
  <c r="D52" i="7"/>
  <c r="I51" i="7"/>
  <c r="D51" i="7"/>
  <c r="I50" i="7"/>
  <c r="D50" i="7"/>
  <c r="I49" i="7"/>
  <c r="D49" i="7"/>
  <c r="I48" i="7"/>
  <c r="D48" i="7"/>
  <c r="I47" i="7"/>
  <c r="D47" i="7"/>
  <c r="I46" i="7"/>
  <c r="D46" i="7"/>
  <c r="I45" i="7"/>
  <c r="D45" i="7"/>
  <c r="I44" i="7"/>
  <c r="D44" i="7"/>
  <c r="I43" i="7"/>
  <c r="D43" i="7"/>
  <c r="I42" i="7"/>
  <c r="D42" i="7"/>
  <c r="I41" i="7"/>
  <c r="D41" i="7"/>
  <c r="I40" i="7"/>
  <c r="D40" i="7"/>
  <c r="I39" i="7"/>
  <c r="D39" i="7"/>
  <c r="I38" i="7"/>
  <c r="D38" i="7"/>
  <c r="I37" i="7"/>
  <c r="D37" i="7"/>
  <c r="I36" i="7"/>
  <c r="D36" i="7"/>
  <c r="I35" i="7"/>
  <c r="D35" i="7"/>
  <c r="I34" i="7"/>
  <c r="D34" i="7"/>
  <c r="I33" i="7"/>
  <c r="D33" i="7"/>
  <c r="I32" i="7"/>
  <c r="D32" i="7"/>
  <c r="I31" i="7"/>
  <c r="D31" i="7"/>
  <c r="I30" i="7"/>
  <c r="D30" i="7"/>
  <c r="I29" i="7"/>
  <c r="D29" i="7"/>
  <c r="I28" i="7"/>
  <c r="D28" i="7"/>
  <c r="I27" i="7"/>
  <c r="D27" i="7"/>
  <c r="I26" i="7"/>
  <c r="D26" i="7"/>
  <c r="I25" i="7"/>
  <c r="D25" i="7"/>
  <c r="I24" i="7"/>
  <c r="D24" i="7"/>
  <c r="I23" i="7"/>
  <c r="D23" i="7"/>
  <c r="I22" i="7"/>
  <c r="D22" i="7"/>
  <c r="I21" i="7"/>
  <c r="D21" i="7"/>
  <c r="I20" i="7"/>
  <c r="D20" i="7"/>
  <c r="I19" i="7"/>
  <c r="D19" i="7"/>
  <c r="I18" i="7"/>
  <c r="D18" i="7"/>
  <c r="I17" i="7"/>
  <c r="D17" i="7"/>
  <c r="I16" i="7"/>
  <c r="D16" i="7"/>
  <c r="I15" i="7"/>
  <c r="D15" i="7"/>
  <c r="I14" i="7"/>
  <c r="D14" i="7"/>
  <c r="I13" i="7"/>
  <c r="D13" i="7"/>
  <c r="I12" i="7"/>
  <c r="D12" i="7"/>
  <c r="I11" i="7"/>
  <c r="D11" i="7"/>
  <c r="I10" i="7"/>
  <c r="D10" i="7"/>
  <c r="I9" i="7"/>
  <c r="D9" i="7"/>
  <c r="I8" i="7"/>
  <c r="I182" i="7" s="1"/>
  <c r="D8" i="7"/>
  <c r="I7" i="7"/>
  <c r="D7" i="7"/>
  <c r="I6" i="7"/>
  <c r="D6" i="7"/>
  <c r="I5" i="7"/>
  <c r="D5" i="7"/>
  <c r="I4" i="7"/>
  <c r="D4" i="7"/>
  <c r="I3" i="7"/>
  <c r="D3" i="7"/>
  <c r="I181" i="7"/>
  <c r="D2" i="7"/>
  <c r="G185" i="7" s="1"/>
  <c r="E20" i="8" l="1"/>
  <c r="H185" i="7"/>
  <c r="K182" i="7"/>
  <c r="G183" i="7"/>
  <c r="H183" i="7" s="1"/>
  <c r="I185" i="7"/>
  <c r="K187" i="7"/>
  <c r="I178" i="7"/>
  <c r="G188" i="7"/>
  <c r="H188" i="7" s="1"/>
  <c r="G181" i="7"/>
  <c r="G186" i="7"/>
  <c r="H186" i="7" s="1"/>
  <c r="I186" i="7"/>
  <c r="G184" i="7"/>
  <c r="H184" i="7" s="1"/>
  <c r="G189" i="7"/>
  <c r="H189" i="7" s="1"/>
  <c r="G182" i="7"/>
  <c r="I184" i="7"/>
  <c r="G187" i="7"/>
  <c r="I189" i="7"/>
  <c r="H187" i="7" l="1"/>
</calcChain>
</file>

<file path=xl/comments1.xml><?xml version="1.0" encoding="utf-8"?>
<comments xmlns="http://schemas.openxmlformats.org/spreadsheetml/2006/main">
  <authors>
    <author>ly77j0</author>
  </authors>
  <commentList>
    <comment ref="C180" authorId="0" shapeId="0">
      <text>
        <r>
          <rPr>
            <b/>
            <sz val="9"/>
            <color indexed="81"/>
            <rFont val="Tahoma"/>
            <family val="2"/>
          </rPr>
          <t>ly77j0:</t>
        </r>
        <r>
          <rPr>
            <sz val="9"/>
            <color indexed="81"/>
            <rFont val="Tahoma"/>
            <family val="2"/>
          </rPr>
          <t xml:space="preserve">
Graag deze tabel doornemen: Arthur Wat is het nut van deze tabel en kun je aanpassen wat nog aangepast moet worden?
</t>
        </r>
      </text>
    </comment>
  </commentList>
</comments>
</file>

<file path=xl/sharedStrings.xml><?xml version="1.0" encoding="utf-8"?>
<sst xmlns="http://schemas.openxmlformats.org/spreadsheetml/2006/main" count="988" uniqueCount="425">
  <si>
    <t>Auteur:</t>
  </si>
  <si>
    <t>Datum:</t>
  </si>
  <si>
    <t xml:space="preserve">Naam aanbesteding: </t>
  </si>
  <si>
    <t>Invulinstructies en aandachtspunten voor de Inschrijver:</t>
  </si>
  <si>
    <t xml:space="preserve">U dient in de tabbladen de geel gemarkeerde velden in te vullen. 
</t>
  </si>
  <si>
    <t>Er mogen geen wijzigingen in dit formulier worden aangebracht.</t>
  </si>
  <si>
    <t>Naam Inschrijver</t>
  </si>
  <si>
    <t>Functie</t>
  </si>
  <si>
    <t>Plaats en datum</t>
  </si>
  <si>
    <t>Handtekening tekenbevoegde functionaris</t>
  </si>
  <si>
    <t>ONDERTEKENING INSCHRIJFSTAAT</t>
  </si>
  <si>
    <t>Ingevuld door 
(tekenbevoegde functionaris Inschrijver)</t>
  </si>
  <si>
    <t>Team Inkoop gemeente Nijmegen</t>
  </si>
  <si>
    <t>30 augustus 2024</t>
  </si>
  <si>
    <t xml:space="preserve">Ea Onderhoud Pompen en Gemalen &amp;
Onderhoud Fonteinen en Watergeefsystemen
</t>
  </si>
  <si>
    <t>Totaal en ondertekening</t>
  </si>
  <si>
    <t>Totaal Preventief onderhoud</t>
  </si>
  <si>
    <t>Totaal Curatief onderhoud</t>
  </si>
  <si>
    <t xml:space="preserve">Dit prijsopgaveformulier bestaat uit drie onderdelen, namelijk het tabblad Totaal en ondertekening, Totaal Preventief onderhoud en Totaal Curatief onderhoud.
</t>
  </si>
  <si>
    <t>Schrijfwijzer</t>
  </si>
  <si>
    <t>Bijlage K1 - Prijsopgaveformulier perceel 1: Pompen en Gemalen</t>
  </si>
  <si>
    <t>In de Aanbestedingsleidraad staan de verdere eisen en tips aangaande dit formulier en uw Inschrijving genoemd. 
Neem deze ook eerst zorgvuldig door alvorens u dit formulier invult.</t>
  </si>
  <si>
    <t>Tot slot dient het formulier ondertekend te worden door een daartoe bevoegde functionaris, in het tabblad Totaal en ondertekening.</t>
  </si>
  <si>
    <t>ZOEKCODE SAM</t>
  </si>
  <si>
    <t>SAM HOOFDPOST</t>
  </si>
  <si>
    <t>SAM OMSCHRIJVING</t>
  </si>
  <si>
    <t>SAM
CODE - OMSCHRIJVING</t>
  </si>
  <si>
    <t>GRP/ niet- GRP</t>
  </si>
  <si>
    <t>Eenheid</t>
  </si>
  <si>
    <t>Onderhouds-frequentie per jaar</t>
  </si>
  <si>
    <t>Prijs per eenheid in Euro
2024</t>
  </si>
  <si>
    <t>Totaal bedrag in Euro</t>
  </si>
  <si>
    <t>1-02</t>
  </si>
  <si>
    <t>Droog opgesteld gemaal</t>
  </si>
  <si>
    <t>Hatert</t>
  </si>
  <si>
    <t>GRP</t>
  </si>
  <si>
    <t>keer</t>
  </si>
  <si>
    <t>1-03</t>
  </si>
  <si>
    <t>Gerstweg</t>
  </si>
  <si>
    <t>1-04</t>
  </si>
  <si>
    <t>Neerbosch Oost</t>
  </si>
  <si>
    <t>1-05</t>
  </si>
  <si>
    <t>Dukenburg</t>
  </si>
  <si>
    <t>1-06</t>
  </si>
  <si>
    <t>Nat opgesteld gemaal</t>
  </si>
  <si>
    <t>Tolhuis</t>
  </si>
  <si>
    <t>1-07</t>
  </si>
  <si>
    <t>Lindenholt</t>
  </si>
  <si>
    <t>1-08</t>
  </si>
  <si>
    <t>Bijsterhuizen</t>
  </si>
  <si>
    <t>1-09</t>
  </si>
  <si>
    <t>Westkanaaldijk</t>
  </si>
  <si>
    <t>1-10</t>
  </si>
  <si>
    <t>Woonwagenkamp</t>
  </si>
  <si>
    <t>1-11</t>
  </si>
  <si>
    <t>Brabantse Poort</t>
  </si>
  <si>
    <t>1-51</t>
  </si>
  <si>
    <t>Gemaal Lent</t>
  </si>
  <si>
    <t>2-01</t>
  </si>
  <si>
    <t>Oude Haven</t>
  </si>
  <si>
    <t>2-02</t>
  </si>
  <si>
    <t>Louiseweg</t>
  </si>
  <si>
    <t>2-03</t>
  </si>
  <si>
    <t>Lindenholt 2</t>
  </si>
  <si>
    <t>2-04</t>
  </si>
  <si>
    <t>Steinweglaan</t>
  </si>
  <si>
    <t>2-05</t>
  </si>
  <si>
    <t>Ubbergseveldweg</t>
  </si>
  <si>
    <t>2-06a</t>
  </si>
  <si>
    <t>Passantenhaven</t>
  </si>
  <si>
    <t>2-06b</t>
  </si>
  <si>
    <t>Lindenberghaven</t>
  </si>
  <si>
    <t>2-07</t>
  </si>
  <si>
    <t>Dr. De Blecourtstraat</t>
  </si>
  <si>
    <t>2-08</t>
  </si>
  <si>
    <t>Vossendijk</t>
  </si>
  <si>
    <t>2-09</t>
  </si>
  <si>
    <t>Microweg</t>
  </si>
  <si>
    <t>2-10</t>
  </si>
  <si>
    <t>Hogelandseweg</t>
  </si>
  <si>
    <t>2-11</t>
  </si>
  <si>
    <t>Lindenhoutseweg</t>
  </si>
  <si>
    <t>2-12</t>
  </si>
  <si>
    <t>Raadhuisstraat</t>
  </si>
  <si>
    <t>2-13</t>
  </si>
  <si>
    <t>Binderskampweg</t>
  </si>
  <si>
    <t>2-14</t>
  </si>
  <si>
    <t>Nederheidsweg</t>
  </si>
  <si>
    <t>2-15</t>
  </si>
  <si>
    <t>Energieweg ANAC</t>
  </si>
  <si>
    <t>2-16</t>
  </si>
  <si>
    <t>Eversweg 1</t>
  </si>
  <si>
    <t>2-17</t>
  </si>
  <si>
    <t>Eversweg 7</t>
  </si>
  <si>
    <t>2-18</t>
  </si>
  <si>
    <t>Dennenstraat</t>
  </si>
  <si>
    <t>2-19</t>
  </si>
  <si>
    <t>De Draaiom</t>
  </si>
  <si>
    <t>2-20</t>
  </si>
  <si>
    <t>Expeditieweg</t>
  </si>
  <si>
    <t>2-51</t>
  </si>
  <si>
    <t>Jonagoldstraat</t>
  </si>
  <si>
    <t>2-52</t>
  </si>
  <si>
    <t>Dupondiusstraat</t>
  </si>
  <si>
    <t>2-53</t>
  </si>
  <si>
    <t xml:space="preserve">Visveld Noord </t>
  </si>
  <si>
    <t>2-54</t>
  </si>
  <si>
    <t>Grote Boel</t>
  </si>
  <si>
    <t>2-55</t>
  </si>
  <si>
    <t>CineMec</t>
  </si>
  <si>
    <t>2-56</t>
  </si>
  <si>
    <t>Woenderskamp</t>
  </si>
  <si>
    <t>2-57</t>
  </si>
  <si>
    <t>Zuiderveld</t>
  </si>
  <si>
    <t>2-58</t>
  </si>
  <si>
    <t>Park Waaijenstein</t>
  </si>
  <si>
    <t>2-59</t>
  </si>
  <si>
    <t>Hof van holland</t>
  </si>
  <si>
    <t>2-60</t>
  </si>
  <si>
    <t>Zandseplas</t>
  </si>
  <si>
    <t>2-61</t>
  </si>
  <si>
    <t>de Stelt</t>
  </si>
  <si>
    <t>2-62</t>
  </si>
  <si>
    <t>De Stelt-zuid</t>
  </si>
  <si>
    <t>2-63</t>
  </si>
  <si>
    <t>Veur Lent</t>
  </si>
  <si>
    <t>2-64</t>
  </si>
  <si>
    <t>Laauwikstraat</t>
  </si>
  <si>
    <t>2-65</t>
  </si>
  <si>
    <t>Tauge</t>
  </si>
  <si>
    <t>2-66</t>
  </si>
  <si>
    <t>Spoorstraat 31b</t>
  </si>
  <si>
    <t>2-67</t>
  </si>
  <si>
    <t>Nieuw Balveren</t>
  </si>
  <si>
    <t>3-99</t>
  </si>
  <si>
    <t>Oosterhoutsedijk 16-18</t>
  </si>
  <si>
    <t>3-01</t>
  </si>
  <si>
    <t>Drukriolering</t>
  </si>
  <si>
    <t>Smalle Steeg 37</t>
  </si>
  <si>
    <t>3-02</t>
  </si>
  <si>
    <t>Staddijk 27/29</t>
  </si>
  <si>
    <t>3-03</t>
  </si>
  <si>
    <t>Staddijk 31</t>
  </si>
  <si>
    <t>3-04</t>
  </si>
  <si>
    <t>Staddijk 37</t>
  </si>
  <si>
    <t>3-05</t>
  </si>
  <si>
    <t>Staddijk 41</t>
  </si>
  <si>
    <t>3-06</t>
  </si>
  <si>
    <t>Staddijk 105/107</t>
  </si>
  <si>
    <t>3-07</t>
  </si>
  <si>
    <t>Staddijk</t>
  </si>
  <si>
    <t>3-08</t>
  </si>
  <si>
    <t>Staddijk 111</t>
  </si>
  <si>
    <t>3-09</t>
  </si>
  <si>
    <t>Staddijk 115</t>
  </si>
  <si>
    <t>3-10</t>
  </si>
  <si>
    <t>Staddijk 117</t>
  </si>
  <si>
    <t>3-11</t>
  </si>
  <si>
    <t>Staddijk 119/121</t>
  </si>
  <si>
    <t>3-12</t>
  </si>
  <si>
    <t>Staddijk 125</t>
  </si>
  <si>
    <t>3-13</t>
  </si>
  <si>
    <t>Winkelsteegseweg 186</t>
  </si>
  <si>
    <t>3-14</t>
  </si>
  <si>
    <t>Winkelsteegseweg 206/208</t>
  </si>
  <si>
    <t>3-15</t>
  </si>
  <si>
    <t>Winkelsteegseweg 209</t>
  </si>
  <si>
    <t>3-16</t>
  </si>
  <si>
    <t>Winkelsteegseweg 215/217</t>
  </si>
  <si>
    <t>3-17</t>
  </si>
  <si>
    <t>Ooysesluispad</t>
  </si>
  <si>
    <t>3-18</t>
  </si>
  <si>
    <t>Ooysedijk 19</t>
  </si>
  <si>
    <t>3-19</t>
  </si>
  <si>
    <t>Ooysedijk 55</t>
  </si>
  <si>
    <t>3-20</t>
  </si>
  <si>
    <t>Ooysedijk 67</t>
  </si>
  <si>
    <t>3-21</t>
  </si>
  <si>
    <t>Ooysedijk 77</t>
  </si>
  <si>
    <t>3-22</t>
  </si>
  <si>
    <t>Vossenhof 46</t>
  </si>
  <si>
    <t>3-23</t>
  </si>
  <si>
    <t>Burg. Daleslaan 50</t>
  </si>
  <si>
    <t>3-24</t>
  </si>
  <si>
    <t>Heideparkseweg 550</t>
  </si>
  <si>
    <t>3-25</t>
  </si>
  <si>
    <t>Van Rosenburgweg 21</t>
  </si>
  <si>
    <t>3-26</t>
  </si>
  <si>
    <t>Van Rosenburgweg 160</t>
  </si>
  <si>
    <t>3-27</t>
  </si>
  <si>
    <t>Teersdijk 250</t>
  </si>
  <si>
    <t>3-28</t>
  </si>
  <si>
    <t>Teersdijk 240</t>
  </si>
  <si>
    <t>3-29</t>
  </si>
  <si>
    <t>Staddijk 2</t>
  </si>
  <si>
    <t>3-32</t>
  </si>
  <si>
    <t>Ubbergseweg 166</t>
  </si>
  <si>
    <t>3-33</t>
  </si>
  <si>
    <t>Nederheidsweg 98</t>
  </si>
  <si>
    <t>3-34</t>
  </si>
  <si>
    <t>Sportpark d'Almarasweg</t>
  </si>
  <si>
    <t>3-35</t>
  </si>
  <si>
    <t>Kinderboerderij Hegdambroek</t>
  </si>
  <si>
    <t>3-36</t>
  </si>
  <si>
    <t>Ubberseweg 62</t>
  </si>
  <si>
    <t>3-37</t>
  </si>
  <si>
    <t>Oostkanaaldijk</t>
  </si>
  <si>
    <t>3-38</t>
  </si>
  <si>
    <t>Dr de Blecourstraat 92</t>
  </si>
  <si>
    <t>3-39</t>
  </si>
  <si>
    <t>St'Annastraat 640</t>
  </si>
  <si>
    <t>3-40</t>
  </si>
  <si>
    <t>3-41</t>
  </si>
  <si>
    <t>Scherpenkampweg 104</t>
  </si>
  <si>
    <t>3-43</t>
  </si>
  <si>
    <t>Gemaal Skeave Huse nabij Staddijk 2</t>
  </si>
  <si>
    <t>3-56</t>
  </si>
  <si>
    <t>Griftdijk Noord 31</t>
  </si>
  <si>
    <t>3-57</t>
  </si>
  <si>
    <t>Griftdijk Noord 40</t>
  </si>
  <si>
    <t>3-61</t>
  </si>
  <si>
    <t>Pavialaan 1</t>
  </si>
  <si>
    <t>3-66</t>
  </si>
  <si>
    <t>Woerdsestraat 10/12</t>
  </si>
  <si>
    <t>3-67</t>
  </si>
  <si>
    <t>Woerdsestraat 14</t>
  </si>
  <si>
    <t>3-70</t>
  </si>
  <si>
    <t>Zaligerstraat 8</t>
  </si>
  <si>
    <t>3-71</t>
  </si>
  <si>
    <t>Bristol</t>
  </si>
  <si>
    <t>3-72</t>
  </si>
  <si>
    <t>Stationsstraat 25, Oosterhout</t>
  </si>
  <si>
    <t>3-73</t>
  </si>
  <si>
    <t>Stationstraat/Koopmansweg, Oosterhout</t>
  </si>
  <si>
    <t>3-75</t>
  </si>
  <si>
    <t>Stationsstraat 40, Oosterhout</t>
  </si>
  <si>
    <t>3-76</t>
  </si>
  <si>
    <t>Stationsweg 5/7</t>
  </si>
  <si>
    <t>3-77</t>
  </si>
  <si>
    <t>Stationsweg 11/15</t>
  </si>
  <si>
    <t>3-78</t>
  </si>
  <si>
    <t>Stationsweg 16/18</t>
  </si>
  <si>
    <t>3-79</t>
  </si>
  <si>
    <t>Stationsweg 19</t>
  </si>
  <si>
    <t>3-80</t>
  </si>
  <si>
    <t>Stationsstraat 50</t>
  </si>
  <si>
    <t>3-81</t>
  </si>
  <si>
    <t>Stationsstraat 52-54</t>
  </si>
  <si>
    <t>3-82</t>
  </si>
  <si>
    <t>Stationsweg 22/22a/24</t>
  </si>
  <si>
    <t>3-83</t>
  </si>
  <si>
    <t>Stationsweg 26</t>
  </si>
  <si>
    <t>3-84</t>
  </si>
  <si>
    <t>Stationsweg 26a</t>
  </si>
  <si>
    <t>3-85</t>
  </si>
  <si>
    <t>Stationsweg 49</t>
  </si>
  <si>
    <t>3-86</t>
  </si>
  <si>
    <t>Stationsweg 45</t>
  </si>
  <si>
    <t>3-87</t>
  </si>
  <si>
    <t>Stationsweg 53</t>
  </si>
  <si>
    <t>3-88</t>
  </si>
  <si>
    <t>Parallelweg 25</t>
  </si>
  <si>
    <t>3-89</t>
  </si>
  <si>
    <t>Oosterhoutsedijk thv 56</t>
  </si>
  <si>
    <t>3-90</t>
  </si>
  <si>
    <t>Sportpark Vossenpels</t>
  </si>
  <si>
    <t>3-91</t>
  </si>
  <si>
    <t>Stationsweg 15b</t>
  </si>
  <si>
    <t>3-92</t>
  </si>
  <si>
    <t>Waaijerstein</t>
  </si>
  <si>
    <t>3-93</t>
  </si>
  <si>
    <t>Sportpark Oosterhout</t>
  </si>
  <si>
    <t>3-95</t>
  </si>
  <si>
    <t>Bekkersland t.h.v. nr. 2</t>
  </si>
  <si>
    <t>3-101</t>
  </si>
  <si>
    <t>Stationsweg 14</t>
  </si>
  <si>
    <t>4-01</t>
  </si>
  <si>
    <t>Tunnelgemaal</t>
  </si>
  <si>
    <t>Takenhofplein</t>
  </si>
  <si>
    <t>4-03</t>
  </si>
  <si>
    <t>Weteringweg</t>
  </si>
  <si>
    <t>4-04</t>
  </si>
  <si>
    <t>Van Rosenburgweg</t>
  </si>
  <si>
    <t>4-20</t>
  </si>
  <si>
    <t>Eisenhowertunnel</t>
  </si>
  <si>
    <t>4-21</t>
  </si>
  <si>
    <t>Fietstunnel Laauwikstraat</t>
  </si>
  <si>
    <t>5-51</t>
  </si>
  <si>
    <t>Vacuumgemaal</t>
  </si>
  <si>
    <t>Gemaal Doornik</t>
  </si>
  <si>
    <t>6-01</t>
  </si>
  <si>
    <t>Bergbezinkbassin</t>
  </si>
  <si>
    <t>Weg door Jonkerbos</t>
  </si>
  <si>
    <t>6-51</t>
  </si>
  <si>
    <t>6-52</t>
  </si>
  <si>
    <t>Parallelweg</t>
  </si>
  <si>
    <t>9-01</t>
  </si>
  <si>
    <t>Afsluiter</t>
  </si>
  <si>
    <t>Vossenpels 2 afsluiters</t>
  </si>
  <si>
    <t>9-02</t>
  </si>
  <si>
    <t>Zandsestraat/Nevelveld 3 afsluiters</t>
  </si>
  <si>
    <t>9-03</t>
  </si>
  <si>
    <t>Zwarteweg 2 afsluiters</t>
  </si>
  <si>
    <t>9-05</t>
  </si>
  <si>
    <t>Keimate thv 4 1 afsluiter</t>
  </si>
  <si>
    <t>9-06</t>
  </si>
  <si>
    <t>Jonagoldstr/Groenestr 1 afsluiter</t>
  </si>
  <si>
    <t>9-07</t>
  </si>
  <si>
    <t>Terracottastraat/Griftdijk 1 afsluiter</t>
  </si>
  <si>
    <t>9-08</t>
  </si>
  <si>
    <t>Groenstraat/Griftdijk 1 afsluiter</t>
  </si>
  <si>
    <t>9-09</t>
  </si>
  <si>
    <t>Zuid-West van Ovatonde 1 afsluiter</t>
  </si>
  <si>
    <t>9-10</t>
  </si>
  <si>
    <t>nabij Hezelpoort (Stadzijde) 2 Auma afsluiters</t>
  </si>
  <si>
    <t>9-11</t>
  </si>
  <si>
    <t>Hogelandsweg/ARN 1 afsluiter</t>
  </si>
  <si>
    <t>9-12</t>
  </si>
  <si>
    <t>Persleiding Lindenholt/Dukenburg 1 afsluiter</t>
  </si>
  <si>
    <t>9-13</t>
  </si>
  <si>
    <t>Opaalstraat 1 afsluiter</t>
  </si>
  <si>
    <t>9-14</t>
  </si>
  <si>
    <t>Lagelandseweg 1 afsluiter</t>
  </si>
  <si>
    <t>9-15</t>
  </si>
  <si>
    <t>Nederheidseweg 1 1 afsluiter</t>
  </si>
  <si>
    <t>9-16</t>
  </si>
  <si>
    <t>koningsplein 1 1 afsluiter</t>
  </si>
  <si>
    <t>9-17</t>
  </si>
  <si>
    <t>koningsplein 2 1 afsluiter</t>
  </si>
  <si>
    <t>9-18</t>
  </si>
  <si>
    <t>Marienburg 1 1 afsluiter</t>
  </si>
  <si>
    <t>9-19</t>
  </si>
  <si>
    <t>Waalkade thv 48 1 afsluiter</t>
  </si>
  <si>
    <t>9-20</t>
  </si>
  <si>
    <t>Waalkade thv 62 1 afsluiter</t>
  </si>
  <si>
    <t>9-21</t>
  </si>
  <si>
    <t>Lage Markt thv 1 1 afsluiter</t>
  </si>
  <si>
    <t>9-22</t>
  </si>
  <si>
    <t>Waalkade thv 84 1 afsluiter</t>
  </si>
  <si>
    <t>9-23</t>
  </si>
  <si>
    <t>Handelskade</t>
  </si>
  <si>
    <t>9-24</t>
  </si>
  <si>
    <t>Handelskade/Weurtseweg</t>
  </si>
  <si>
    <t>9-25</t>
  </si>
  <si>
    <t>Stationsweg</t>
  </si>
  <si>
    <t>9-26</t>
  </si>
  <si>
    <t>Plein 1944</t>
  </si>
  <si>
    <t>9-27</t>
  </si>
  <si>
    <t>Kantoor Gelderlander</t>
  </si>
  <si>
    <t>9-28</t>
  </si>
  <si>
    <t>Oude terrein Nuon</t>
  </si>
  <si>
    <t>9-29</t>
  </si>
  <si>
    <t xml:space="preserve">H.J.Heinz-Honig </t>
  </si>
  <si>
    <t>9-30</t>
  </si>
  <si>
    <t>Latenstein Nijmegen 1</t>
  </si>
  <si>
    <t>9-31</t>
  </si>
  <si>
    <t>Latenstein Nijmegen 2</t>
  </si>
  <si>
    <t>9-32</t>
  </si>
  <si>
    <t>Heinz-Honig Nijmegen</t>
  </si>
  <si>
    <t>9-34</t>
  </si>
  <si>
    <t>Tussen stoep en keerwand slachthuis</t>
  </si>
  <si>
    <t>9-35</t>
  </si>
  <si>
    <t>Terrein slachthuis Nijmegen</t>
  </si>
  <si>
    <t>9-36</t>
  </si>
  <si>
    <t>Griftdijk Noord/Italiëstraat</t>
  </si>
  <si>
    <t>9-37</t>
  </si>
  <si>
    <t>Griftdijk Noord t.h.v. nr. 41</t>
  </si>
  <si>
    <t>9-38</t>
  </si>
  <si>
    <t>Griftdijk Noord t.h.v. Aquilastraat</t>
  </si>
  <si>
    <t>9-39</t>
  </si>
  <si>
    <t>Griftdijk Noord t.h.v. nr. 50</t>
  </si>
  <si>
    <t>9-40</t>
  </si>
  <si>
    <t>Griftdijk t.h.v. nr. 43</t>
  </si>
  <si>
    <t>9-41 A</t>
  </si>
  <si>
    <t>Griftdijk t.h.v. nr. 45</t>
  </si>
  <si>
    <t>9-41B</t>
  </si>
  <si>
    <t>9-42</t>
  </si>
  <si>
    <t>Bij 7-71 persleiding de Biezen</t>
  </si>
  <si>
    <t>12-01</t>
  </si>
  <si>
    <t>Evenementenpomp</t>
  </si>
  <si>
    <t>Heumensoord</t>
  </si>
  <si>
    <t>niet-GRP</t>
  </si>
  <si>
    <t>12-02</t>
  </si>
  <si>
    <t>Brakkenstein</t>
  </si>
  <si>
    <t>12-03</t>
  </si>
  <si>
    <t>Goffertpark</t>
  </si>
  <si>
    <t>12-04</t>
  </si>
  <si>
    <t>12-05</t>
  </si>
  <si>
    <t>Waalhalla (vanaf 2021)</t>
  </si>
  <si>
    <t>VAC.</t>
  </si>
  <si>
    <t>Vacuumput</t>
  </si>
  <si>
    <t>Vacuumputten Lent (76 st. putjes) (vanaf 2021 37st)</t>
  </si>
  <si>
    <t>Subtotaal</t>
  </si>
  <si>
    <t>SAM HOOFDPOST OMSCHRIJVING</t>
  </si>
  <si>
    <t>EENHEID</t>
  </si>
  <si>
    <t>AREAAL HOEVEEL-HEDEN</t>
  </si>
  <si>
    <t>GEM. PRIJS PER GROEP</t>
  </si>
  <si>
    <t>TOTAAL BEDRAG PER HOOFDPOST</t>
  </si>
  <si>
    <t>1-</t>
  </si>
  <si>
    <t>Aantal</t>
  </si>
  <si>
    <t>1-, 2-, 3-</t>
  </si>
  <si>
    <t>3-</t>
  </si>
  <si>
    <t>4-</t>
  </si>
  <si>
    <t>5-</t>
  </si>
  <si>
    <t>6-</t>
  </si>
  <si>
    <t>9-</t>
  </si>
  <si>
    <t>12-</t>
  </si>
  <si>
    <t>Inschrijvingssom, de omzetbelasting niet inbegrepen</t>
  </si>
  <si>
    <t>Totaal</t>
  </si>
  <si>
    <t>OMSCHRIJVING</t>
  </si>
  <si>
    <t>EEN-HEID</t>
  </si>
  <si>
    <t>HOEVEELHEID RESULTAATS-VERPLICHTING</t>
  </si>
  <si>
    <t>PRIJS PER EENHEID IN EURO</t>
  </si>
  <si>
    <t>TOTAAL BEDRAG IN EURO</t>
  </si>
  <si>
    <t>Servicemonteur</t>
  </si>
  <si>
    <t>Normale werktijd</t>
  </si>
  <si>
    <t>uur</t>
  </si>
  <si>
    <t>Maa-zat buiten werktijd</t>
  </si>
  <si>
    <t>Zon- en feestdagen</t>
  </si>
  <si>
    <t>Monteur met zuigwagen</t>
  </si>
  <si>
    <t>Werkvoorbereider</t>
  </si>
  <si>
    <t>Onderhoudscoördinator</t>
  </si>
  <si>
    <t>Engineer/Tekenaar</t>
  </si>
  <si>
    <t>Fictieve inschrijvingssom, de omzetbelasting niet inbegrepen</t>
  </si>
  <si>
    <t>Totale inschrijfsom ter 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</si>
</sst>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Source Sans Pro"/>
      <family val="2"/>
    </font>
    <font>
      <sz val="10"/>
      <name val="Source Sans Pro"/>
      <family val="2"/>
    </font>
    <font>
      <sz val="10"/>
      <color theme="1"/>
      <name val="Source Sans Pro"/>
      <family val="2"/>
    </font>
    <font>
      <sz val="10"/>
      <color indexed="8"/>
      <name val="Arial"/>
      <family val="2"/>
    </font>
    <font>
      <sz val="10"/>
      <color indexed="8"/>
      <name val="Source Sans Pro"/>
      <family val="2"/>
    </font>
    <font>
      <b/>
      <sz val="10"/>
      <color indexed="8"/>
      <name val="Source Sans Pro"/>
      <family val="2"/>
    </font>
    <font>
      <b/>
      <sz val="12"/>
      <name val="Source Sans Pro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Source Sans Pro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9" fillId="6" borderId="25" applyNumberFormat="0" applyAlignment="0" applyProtection="0"/>
    <xf numFmtId="0" fontId="10" fillId="7" borderId="25" applyNumberFormat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0" borderId="0"/>
  </cellStyleXfs>
  <cellXfs count="185">
    <xf numFmtId="0" fontId="0" fillId="0" borderId="0" xfId="0"/>
    <xf numFmtId="0" fontId="0" fillId="2" borderId="0" xfId="0" applyFill="1"/>
    <xf numFmtId="0" fontId="5" fillId="2" borderId="12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7" xfId="0" applyFill="1" applyBorder="1" applyAlignment="1">
      <alignment vertical="center"/>
    </xf>
    <xf numFmtId="0" fontId="0" fillId="2" borderId="15" xfId="0" applyFill="1" applyBorder="1"/>
    <xf numFmtId="0" fontId="6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5" xfId="0" applyFill="1" applyBorder="1" applyAlignment="1">
      <alignment vertical="center"/>
    </xf>
    <xf numFmtId="49" fontId="0" fillId="2" borderId="0" xfId="0" applyNumberFormat="1" applyFill="1" applyAlignment="1">
      <alignment horizontal="left" vertical="center"/>
    </xf>
    <xf numFmtId="0" fontId="6" fillId="2" borderId="7" xfId="0" applyFont="1" applyFill="1" applyBorder="1" applyAlignment="1">
      <alignment horizontal="justify" vertical="center"/>
    </xf>
    <xf numFmtId="0" fontId="0" fillId="2" borderId="16" xfId="0" applyFill="1" applyBorder="1"/>
    <xf numFmtId="0" fontId="0" fillId="2" borderId="6" xfId="0" applyFill="1" applyBorder="1"/>
    <xf numFmtId="0" fontId="0" fillId="2" borderId="17" xfId="0" applyFill="1" applyBorder="1"/>
    <xf numFmtId="0" fontId="1" fillId="2" borderId="0" xfId="0" applyFont="1" applyFill="1"/>
    <xf numFmtId="0" fontId="0" fillId="2" borderId="18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0" fontId="0" fillId="2" borderId="24" xfId="0" applyFill="1" applyBorder="1" applyAlignment="1">
      <alignment vertical="top" wrapText="1"/>
    </xf>
    <xf numFmtId="0" fontId="8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164" fontId="11" fillId="2" borderId="0" xfId="0" applyNumberFormat="1" applyFont="1" applyFill="1" applyAlignment="1" applyProtection="1">
      <alignment horizontal="right"/>
    </xf>
    <xf numFmtId="3" fontId="11" fillId="2" borderId="0" xfId="0" applyNumberFormat="1" applyFont="1" applyFill="1" applyAlignment="1" applyProtection="1">
      <alignment horizontal="right" wrapText="1"/>
    </xf>
    <xf numFmtId="0" fontId="11" fillId="2" borderId="0" xfId="0" applyFont="1" applyFill="1" applyAlignment="1" applyProtection="1">
      <alignment horizontal="right"/>
    </xf>
    <xf numFmtId="0" fontId="11" fillId="0" borderId="0" xfId="0" applyFont="1" applyProtection="1"/>
    <xf numFmtId="164" fontId="11" fillId="0" borderId="0" xfId="0" applyNumberFormat="1" applyFont="1" applyAlignment="1" applyProtection="1">
      <alignment horizontal="right"/>
    </xf>
    <xf numFmtId="3" fontId="11" fillId="0" borderId="0" xfId="0" applyNumberFormat="1" applyFont="1" applyAlignment="1" applyProtection="1">
      <alignment horizontal="right" wrapText="1"/>
    </xf>
    <xf numFmtId="0" fontId="11" fillId="0" borderId="0" xfId="0" applyFont="1" applyAlignment="1" applyProtection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3" fillId="4" borderId="19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11" fillId="8" borderId="33" xfId="0" applyFont="1" applyFill="1" applyBorder="1" applyAlignment="1" applyProtection="1">
      <alignment horizontal="right" vertical="center"/>
      <protection locked="0"/>
    </xf>
    <xf numFmtId="0" fontId="11" fillId="8" borderId="34" xfId="0" applyFont="1" applyFill="1" applyBorder="1" applyAlignment="1" applyProtection="1">
      <alignment horizontal="right" vertical="center"/>
      <protection locked="0"/>
    </xf>
    <xf numFmtId="0" fontId="11" fillId="8" borderId="35" xfId="0" applyFont="1" applyFill="1" applyBorder="1" applyAlignment="1" applyProtection="1">
      <alignment horizontal="right" vertical="center"/>
      <protection locked="0"/>
    </xf>
    <xf numFmtId="0" fontId="11" fillId="8" borderId="27" xfId="0" applyFont="1" applyFill="1" applyBorder="1" applyAlignment="1" applyProtection="1">
      <alignment horizontal="right" vertical="center"/>
      <protection locked="0"/>
    </xf>
    <xf numFmtId="0" fontId="11" fillId="8" borderId="28" xfId="0" applyFont="1" applyFill="1" applyBorder="1" applyAlignment="1" applyProtection="1">
      <alignment horizontal="right" vertical="center"/>
      <protection locked="0"/>
    </xf>
    <xf numFmtId="0" fontId="11" fillId="8" borderId="29" xfId="0" applyFont="1" applyFill="1" applyBorder="1" applyAlignment="1" applyProtection="1">
      <alignment horizontal="right" vertical="center"/>
      <protection locked="0"/>
    </xf>
    <xf numFmtId="0" fontId="13" fillId="5" borderId="2" xfId="0" applyFont="1" applyFill="1" applyBorder="1" applyAlignment="1" applyProtection="1">
      <alignment horizontal="center" vertical="center"/>
    </xf>
    <xf numFmtId="0" fontId="13" fillId="5" borderId="4" xfId="0" applyFont="1" applyFill="1" applyBorder="1" applyAlignment="1" applyProtection="1">
      <alignment horizontal="center" vertical="center"/>
    </xf>
    <xf numFmtId="0" fontId="13" fillId="5" borderId="3" xfId="0" applyFont="1" applyFill="1" applyBorder="1" applyAlignment="1" applyProtection="1">
      <alignment horizontal="center" vertical="center"/>
    </xf>
    <xf numFmtId="0" fontId="12" fillId="9" borderId="2" xfId="2" applyFont="1" applyFill="1" applyBorder="1" applyAlignment="1" applyProtection="1">
      <alignment horizontal="center" vertical="center" wrapText="1"/>
    </xf>
    <xf numFmtId="0" fontId="12" fillId="9" borderId="4" xfId="2" applyFont="1" applyFill="1" applyBorder="1" applyAlignment="1" applyProtection="1">
      <alignment horizontal="center" vertical="center" wrapText="1"/>
    </xf>
    <xf numFmtId="0" fontId="12" fillId="9" borderId="3" xfId="2" applyFont="1" applyFill="1" applyBorder="1" applyAlignment="1" applyProtection="1">
      <alignment horizontal="center" vertical="center" wrapText="1"/>
    </xf>
    <xf numFmtId="0" fontId="11" fillId="8" borderId="30" xfId="0" applyFont="1" applyFill="1" applyBorder="1" applyAlignment="1" applyProtection="1">
      <alignment horizontal="right" vertical="center"/>
      <protection locked="0"/>
    </xf>
    <xf numFmtId="0" fontId="11" fillId="8" borderId="31" xfId="0" applyFont="1" applyFill="1" applyBorder="1" applyAlignment="1" applyProtection="1">
      <alignment horizontal="right" vertical="center"/>
      <protection locked="0"/>
    </xf>
    <xf numFmtId="0" fontId="11" fillId="8" borderId="32" xfId="0" applyFont="1" applyFill="1" applyBorder="1" applyAlignment="1" applyProtection="1">
      <alignment horizontal="right" vertical="center"/>
      <protection locked="0"/>
    </xf>
    <xf numFmtId="0" fontId="0" fillId="2" borderId="15" xfId="0" applyFill="1" applyBorder="1" applyAlignment="1">
      <alignment horizontal="left" vertical="top" wrapText="1"/>
    </xf>
    <xf numFmtId="49" fontId="15" fillId="2" borderId="38" xfId="0" quotePrefix="1" applyNumberFormat="1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vertical="center"/>
    </xf>
    <xf numFmtId="49" fontId="15" fillId="2" borderId="38" xfId="0" applyNumberFormat="1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49" fontId="15" fillId="2" borderId="1" xfId="0" quotePrefix="1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49" fontId="15" fillId="2" borderId="1" xfId="0" quotePrefix="1" applyNumberFormat="1" applyFont="1" applyFill="1" applyBorder="1" applyAlignment="1">
      <alignment horizontal="center" vertical="center"/>
    </xf>
    <xf numFmtId="49" fontId="16" fillId="2" borderId="1" xfId="0" quotePrefix="1" applyNumberFormat="1" applyFont="1" applyFill="1" applyBorder="1" applyAlignment="1">
      <alignment horizontal="center" vertical="center" wrapText="1"/>
    </xf>
    <xf numFmtId="49" fontId="15" fillId="2" borderId="36" xfId="0" quotePrefix="1" applyNumberFormat="1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vertical="center"/>
    </xf>
    <xf numFmtId="49" fontId="15" fillId="2" borderId="37" xfId="0" applyNumberFormat="1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49" fontId="15" fillId="2" borderId="18" xfId="0" quotePrefix="1" applyNumberFormat="1" applyFont="1" applyFill="1" applyBorder="1" applyAlignment="1">
      <alignment horizontal="center" vertical="center" wrapText="1"/>
    </xf>
    <xf numFmtId="49" fontId="15" fillId="2" borderId="47" xfId="0" quotePrefix="1" applyNumberFormat="1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vertical="center"/>
    </xf>
    <xf numFmtId="49" fontId="15" fillId="2" borderId="47" xfId="0" applyNumberFormat="1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49" fontId="15" fillId="2" borderId="8" xfId="0" quotePrefix="1" applyNumberFormat="1" applyFont="1" applyFill="1" applyBorder="1" applyAlignment="1">
      <alignment horizontal="center" vertical="center" wrapText="1"/>
    </xf>
    <xf numFmtId="49" fontId="16" fillId="2" borderId="8" xfId="0" quotePrefix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/>
    </xf>
    <xf numFmtId="49" fontId="16" fillId="2" borderId="38" xfId="0" applyNumberFormat="1" applyFont="1" applyFill="1" applyBorder="1" applyAlignment="1">
      <alignment horizontal="center" vertical="center"/>
    </xf>
    <xf numFmtId="49" fontId="15" fillId="2" borderId="9" xfId="0" quotePrefix="1" applyNumberFormat="1" applyFont="1" applyFill="1" applyBorder="1" applyAlignment="1">
      <alignment horizontal="center" vertical="center" wrapText="1"/>
    </xf>
    <xf numFmtId="49" fontId="15" fillId="2" borderId="49" xfId="0" quotePrefix="1" applyNumberFormat="1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vertical="center"/>
    </xf>
    <xf numFmtId="49" fontId="15" fillId="2" borderId="50" xfId="0" applyNumberFormat="1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/>
    </xf>
    <xf numFmtId="49" fontId="15" fillId="2" borderId="40" xfId="0" quotePrefix="1" applyNumberFormat="1" applyFont="1" applyFill="1" applyBorder="1" applyAlignment="1">
      <alignment horizontal="center" vertical="center" wrapText="1"/>
    </xf>
    <xf numFmtId="49" fontId="15" fillId="2" borderId="41" xfId="0" quotePrefix="1" applyNumberFormat="1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vertical="center"/>
    </xf>
    <xf numFmtId="49" fontId="15" fillId="2" borderId="41" xfId="0" applyNumberFormat="1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49" fontId="18" fillId="2" borderId="47" xfId="6" applyNumberFormat="1" applyFont="1" applyFill="1" applyBorder="1" applyAlignment="1">
      <alignment horizontal="center" vertical="center" wrapText="1"/>
    </xf>
    <xf numFmtId="49" fontId="18" fillId="2" borderId="1" xfId="6" applyNumberFormat="1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57" xfId="0" applyNumberFormat="1" applyFont="1" applyFill="1" applyBorder="1" applyAlignment="1">
      <alignment horizontal="center" vertical="center" wrapText="1"/>
    </xf>
    <xf numFmtId="49" fontId="18" fillId="2" borderId="36" xfId="6" applyNumberFormat="1" applyFont="1" applyFill="1" applyBorder="1" applyAlignment="1">
      <alignment horizontal="center" vertical="center" wrapText="1"/>
    </xf>
    <xf numFmtId="49" fontId="15" fillId="2" borderId="40" xfId="0" applyNumberFormat="1" applyFont="1" applyFill="1" applyBorder="1" applyAlignment="1">
      <alignment horizontal="center" vertical="center" wrapText="1"/>
    </xf>
    <xf numFmtId="49" fontId="15" fillId="2" borderId="4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/>
    </xf>
    <xf numFmtId="49" fontId="14" fillId="2" borderId="40" xfId="0" quotePrefix="1" applyNumberFormat="1" applyFont="1" applyFill="1" applyBorder="1" applyAlignment="1">
      <alignment horizontal="center" vertical="center"/>
    </xf>
    <xf numFmtId="49" fontId="14" fillId="2" borderId="41" xfId="0" quotePrefix="1" applyNumberFormat="1" applyFont="1" applyFill="1" applyBorder="1" applyAlignment="1">
      <alignment horizontal="center" vertical="center"/>
    </xf>
    <xf numFmtId="0" fontId="19" fillId="2" borderId="41" xfId="6" applyFont="1" applyFill="1" applyBorder="1" applyAlignment="1">
      <alignment horizontal="center" vertical="center" wrapText="1"/>
    </xf>
    <xf numFmtId="49" fontId="19" fillId="2" borderId="53" xfId="6" quotePrefix="1" applyNumberFormat="1" applyFont="1" applyFill="1" applyBorder="1" applyAlignment="1">
      <alignment horizontal="center" vertical="center" wrapText="1"/>
    </xf>
    <xf numFmtId="0" fontId="19" fillId="2" borderId="39" xfId="6" applyFont="1" applyFill="1" applyBorder="1" applyAlignment="1">
      <alignment vertical="center" wrapText="1"/>
    </xf>
    <xf numFmtId="49" fontId="19" fillId="2" borderId="8" xfId="6" applyNumberFormat="1" applyFont="1" applyFill="1" applyBorder="1" applyAlignment="1">
      <alignment horizontal="center" vertical="center"/>
    </xf>
    <xf numFmtId="49" fontId="14" fillId="2" borderId="1" xfId="0" quotePrefix="1" applyNumberFormat="1" applyFont="1" applyFill="1" applyBorder="1" applyAlignment="1">
      <alignment horizontal="left" vertical="center"/>
    </xf>
    <xf numFmtId="49" fontId="14" fillId="2" borderId="1" xfId="0" quotePrefix="1" applyNumberFormat="1" applyFont="1" applyFill="1" applyBorder="1" applyAlignment="1">
      <alignment horizontal="center" vertical="center"/>
    </xf>
    <xf numFmtId="0" fontId="19" fillId="2" borderId="1" xfId="6" applyFont="1" applyFill="1" applyBorder="1" applyAlignment="1">
      <alignment horizontal="center" vertical="center" wrapText="1"/>
    </xf>
    <xf numFmtId="0" fontId="19" fillId="2" borderId="1" xfId="5" applyNumberFormat="1" applyFont="1" applyFill="1" applyBorder="1" applyAlignment="1">
      <alignment horizontal="right" vertical="center"/>
    </xf>
    <xf numFmtId="49" fontId="15" fillId="2" borderId="0" xfId="0" applyNumberFormat="1" applyFont="1" applyFill="1" applyAlignment="1">
      <alignment vertical="center"/>
    </xf>
    <xf numFmtId="0" fontId="20" fillId="2" borderId="40" xfId="0" applyFont="1" applyFill="1" applyBorder="1" applyAlignment="1">
      <alignment horizontal="left" vertical="top"/>
    </xf>
    <xf numFmtId="0" fontId="20" fillId="2" borderId="41" xfId="0" applyFont="1" applyFill="1" applyBorder="1" applyAlignment="1">
      <alignment horizontal="left" vertical="top"/>
    </xf>
    <xf numFmtId="49" fontId="14" fillId="10" borderId="40" xfId="0" applyNumberFormat="1" applyFont="1" applyFill="1" applyBorder="1" applyAlignment="1">
      <alignment horizontal="center" vertical="center" wrapText="1"/>
    </xf>
    <xf numFmtId="49" fontId="14" fillId="10" borderId="41" xfId="0" applyNumberFormat="1" applyFont="1" applyFill="1" applyBorder="1" applyAlignment="1">
      <alignment horizontal="center" vertical="center" wrapText="1"/>
    </xf>
    <xf numFmtId="0" fontId="14" fillId="10" borderId="41" xfId="0" applyFont="1" applyFill="1" applyBorder="1" applyAlignment="1">
      <alignment horizontal="center" vertical="center" wrapText="1"/>
    </xf>
    <xf numFmtId="0" fontId="14" fillId="10" borderId="41" xfId="1" applyNumberFormat="1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 wrapText="1"/>
    </xf>
    <xf numFmtId="43" fontId="23" fillId="10" borderId="1" xfId="5" applyFont="1" applyFill="1" applyBorder="1" applyAlignment="1">
      <alignment horizontal="center" vertical="center" wrapText="1"/>
    </xf>
    <xf numFmtId="164" fontId="23" fillId="10" borderId="1" xfId="1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44" fontId="16" fillId="2" borderId="1" xfId="1" applyFont="1" applyFill="1" applyBorder="1" applyAlignment="1">
      <alignment vertical="center"/>
    </xf>
    <xf numFmtId="44" fontId="16" fillId="2" borderId="1" xfId="1" applyFont="1" applyFill="1" applyBorder="1" applyAlignment="1">
      <alignment horizontal="center" vertical="center"/>
    </xf>
    <xf numFmtId="43" fontId="16" fillId="2" borderId="1" xfId="5" applyFont="1" applyFill="1" applyBorder="1" applyAlignment="1">
      <alignment vertical="center"/>
    </xf>
    <xf numFmtId="164" fontId="16" fillId="2" borderId="1" xfId="1" applyNumberFormat="1" applyFont="1" applyFill="1" applyBorder="1" applyAlignment="1">
      <alignment vertical="center"/>
    </xf>
    <xf numFmtId="43" fontId="16" fillId="2" borderId="0" xfId="5" applyFont="1" applyFill="1" applyBorder="1" applyAlignment="1">
      <alignment vertical="center"/>
    </xf>
    <xf numFmtId="164" fontId="16" fillId="2" borderId="0" xfId="1" applyNumberFormat="1" applyFont="1" applyFill="1" applyBorder="1" applyAlignment="1">
      <alignment horizontal="center" vertical="center"/>
    </xf>
    <xf numFmtId="164" fontId="16" fillId="2" borderId="0" xfId="1" applyNumberFormat="1" applyFont="1" applyFill="1" applyBorder="1" applyAlignment="1">
      <alignment vertical="center"/>
    </xf>
    <xf numFmtId="0" fontId="23" fillId="11" borderId="5" xfId="0" applyFont="1" applyFill="1" applyBorder="1" applyAlignment="1">
      <alignment vertical="center"/>
    </xf>
    <xf numFmtId="0" fontId="23" fillId="11" borderId="22" xfId="0" applyFont="1" applyFill="1" applyBorder="1" applyAlignment="1">
      <alignment vertical="center"/>
    </xf>
    <xf numFmtId="0" fontId="23" fillId="11" borderId="60" xfId="0" applyFont="1" applyFill="1" applyBorder="1" applyAlignment="1">
      <alignment vertical="center"/>
    </xf>
    <xf numFmtId="0" fontId="23" fillId="11" borderId="1" xfId="0" applyFont="1" applyFill="1" applyBorder="1" applyAlignment="1">
      <alignment vertical="center"/>
    </xf>
    <xf numFmtId="44" fontId="16" fillId="11" borderId="1" xfId="1" applyFont="1" applyFill="1" applyBorder="1" applyAlignment="1">
      <alignment vertical="center"/>
    </xf>
    <xf numFmtId="43" fontId="16" fillId="11" borderId="1" xfId="5" applyFont="1" applyFill="1" applyBorder="1" applyAlignment="1">
      <alignment vertical="center"/>
    </xf>
    <xf numFmtId="164" fontId="16" fillId="11" borderId="1" xfId="1" applyNumberFormat="1" applyFont="1" applyFill="1" applyBorder="1" applyAlignment="1">
      <alignment horizontal="center" vertical="center"/>
    </xf>
    <xf numFmtId="164" fontId="16" fillId="11" borderId="1" xfId="1" applyNumberFormat="1" applyFont="1" applyFill="1" applyBorder="1" applyAlignment="1">
      <alignment vertical="center"/>
    </xf>
    <xf numFmtId="0" fontId="20" fillId="2" borderId="0" xfId="0" applyFont="1" applyFill="1" applyBorder="1" applyAlignment="1">
      <alignment vertical="top"/>
    </xf>
    <xf numFmtId="0" fontId="20" fillId="2" borderId="1" xfId="0" applyFont="1" applyFill="1" applyBorder="1" applyAlignment="1">
      <alignment horizontal="right" vertical="top"/>
    </xf>
    <xf numFmtId="164" fontId="20" fillId="2" borderId="1" xfId="0" applyNumberFormat="1" applyFont="1" applyFill="1" applyBorder="1" applyAlignment="1">
      <alignment vertical="top"/>
    </xf>
    <xf numFmtId="164" fontId="16" fillId="8" borderId="1" xfId="1" applyNumberFormat="1" applyFont="1" applyFill="1" applyBorder="1" applyAlignment="1">
      <alignment vertical="center"/>
    </xf>
    <xf numFmtId="164" fontId="14" fillId="10" borderId="41" xfId="1" applyNumberFormat="1" applyFont="1" applyFill="1" applyBorder="1" applyAlignment="1">
      <alignment horizontal="center" vertical="center" wrapText="1"/>
    </xf>
    <xf numFmtId="164" fontId="14" fillId="10" borderId="42" xfId="1" applyNumberFormat="1" applyFont="1" applyFill="1" applyBorder="1" applyAlignment="1">
      <alignment horizontal="center" vertical="center" wrapText="1"/>
    </xf>
    <xf numFmtId="164" fontId="15" fillId="8" borderId="43" xfId="1" applyNumberFormat="1" applyFont="1" applyFill="1" applyBorder="1" applyAlignment="1">
      <alignment horizontal="right" vertical="center"/>
    </xf>
    <xf numFmtId="164" fontId="15" fillId="2" borderId="44" xfId="1" applyNumberFormat="1" applyFont="1" applyFill="1" applyBorder="1" applyAlignment="1">
      <alignment vertical="center"/>
    </xf>
    <xf numFmtId="164" fontId="15" fillId="8" borderId="45" xfId="1" applyNumberFormat="1" applyFont="1" applyFill="1" applyBorder="1" applyAlignment="1">
      <alignment horizontal="right" vertical="center"/>
    </xf>
    <xf numFmtId="164" fontId="15" fillId="2" borderId="46" xfId="1" applyNumberFormat="1" applyFont="1" applyFill="1" applyBorder="1" applyAlignment="1">
      <alignment vertical="center"/>
    </xf>
    <xf numFmtId="164" fontId="15" fillId="8" borderId="19" xfId="1" applyNumberFormat="1" applyFont="1" applyFill="1" applyBorder="1" applyAlignment="1">
      <alignment horizontal="right" vertical="center"/>
    </xf>
    <xf numFmtId="164" fontId="15" fillId="2" borderId="48" xfId="1" applyNumberFormat="1" applyFont="1" applyFill="1" applyBorder="1" applyAlignment="1">
      <alignment vertical="center"/>
    </xf>
    <xf numFmtId="164" fontId="15" fillId="8" borderId="51" xfId="1" applyNumberFormat="1" applyFont="1" applyFill="1" applyBorder="1" applyAlignment="1">
      <alignment horizontal="right" vertical="center"/>
    </xf>
    <xf numFmtId="164" fontId="15" fillId="2" borderId="52" xfId="1" applyNumberFormat="1" applyFont="1" applyFill="1" applyBorder="1" applyAlignment="1">
      <alignment vertical="center"/>
    </xf>
    <xf numFmtId="164" fontId="15" fillId="8" borderId="53" xfId="1" applyNumberFormat="1" applyFont="1" applyFill="1" applyBorder="1" applyAlignment="1">
      <alignment horizontal="right" vertical="center"/>
    </xf>
    <xf numFmtId="164" fontId="15" fillId="2" borderId="39" xfId="1" applyNumberFormat="1" applyFont="1" applyFill="1" applyBorder="1" applyAlignment="1">
      <alignment vertical="center"/>
    </xf>
    <xf numFmtId="164" fontId="15" fillId="2" borderId="56" xfId="1" applyNumberFormat="1" applyFont="1" applyFill="1" applyBorder="1" applyAlignment="1">
      <alignment vertical="center"/>
    </xf>
    <xf numFmtId="164" fontId="15" fillId="2" borderId="59" xfId="1" applyNumberFormat="1" applyFont="1" applyFill="1" applyBorder="1" applyAlignment="1">
      <alignment vertical="center"/>
    </xf>
    <xf numFmtId="164" fontId="14" fillId="2" borderId="39" xfId="1" applyNumberFormat="1" applyFont="1" applyFill="1" applyBorder="1" applyAlignment="1">
      <alignment horizontal="center" vertical="center"/>
    </xf>
    <xf numFmtId="164" fontId="0" fillId="2" borderId="0" xfId="0" applyNumberFormat="1" applyFill="1"/>
    <xf numFmtId="164" fontId="19" fillId="2" borderId="41" xfId="6" applyNumberFormat="1" applyFont="1" applyFill="1" applyBorder="1" applyAlignment="1">
      <alignment horizontal="center" vertical="center" wrapText="1"/>
    </xf>
    <xf numFmtId="164" fontId="19" fillId="2" borderId="41" xfId="6" quotePrefix="1" applyNumberFormat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right" vertical="center" wrapText="1"/>
    </xf>
    <xf numFmtId="164" fontId="15" fillId="2" borderId="1" xfId="1" applyNumberFormat="1" applyFont="1" applyFill="1" applyBorder="1" applyAlignment="1">
      <alignment vertical="center"/>
    </xf>
    <xf numFmtId="164" fontId="15" fillId="8" borderId="5" xfId="1" applyNumberFormat="1" applyFont="1" applyFill="1" applyBorder="1" applyAlignment="1">
      <alignment horizontal="right" vertical="center"/>
    </xf>
    <xf numFmtId="164" fontId="15" fillId="8" borderId="10" xfId="1" applyNumberFormat="1" applyFont="1" applyFill="1" applyBorder="1" applyAlignment="1">
      <alignment horizontal="right" vertical="center"/>
    </xf>
    <xf numFmtId="164" fontId="15" fillId="8" borderId="54" xfId="1" applyNumberFormat="1" applyFont="1" applyFill="1" applyBorder="1" applyAlignment="1">
      <alignment horizontal="right" vertical="center"/>
    </xf>
    <xf numFmtId="164" fontId="15" fillId="8" borderId="55" xfId="1" applyNumberFormat="1" applyFont="1" applyFill="1" applyBorder="1" applyAlignment="1">
      <alignment horizontal="right" vertical="center"/>
    </xf>
    <xf numFmtId="164" fontId="15" fillId="8" borderId="58" xfId="1" applyNumberFormat="1" applyFont="1" applyFill="1" applyBorder="1" applyAlignment="1">
      <alignment horizontal="right" vertical="center"/>
    </xf>
    <xf numFmtId="164" fontId="15" fillId="8" borderId="42" xfId="1" applyNumberFormat="1" applyFont="1" applyFill="1" applyBorder="1" applyAlignment="1">
      <alignment horizontal="right" vertical="center"/>
    </xf>
    <xf numFmtId="164" fontId="20" fillId="2" borderId="53" xfId="0" applyNumberFormat="1" applyFont="1" applyFill="1" applyBorder="1" applyAlignment="1">
      <alignment vertical="center"/>
    </xf>
    <xf numFmtId="164" fontId="20" fillId="2" borderId="39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 applyProtection="1">
      <alignment horizontal="right"/>
    </xf>
    <xf numFmtId="0" fontId="11" fillId="2" borderId="1" xfId="0" applyFont="1" applyFill="1" applyBorder="1" applyProtection="1"/>
    <xf numFmtId="164" fontId="11" fillId="2" borderId="1" xfId="0" applyNumberFormat="1" applyFont="1" applyFill="1" applyBorder="1" applyAlignment="1" applyProtection="1">
      <alignment horizontal="right" wrapText="1"/>
    </xf>
    <xf numFmtId="164" fontId="11" fillId="2" borderId="0" xfId="0" applyNumberFormat="1" applyFont="1" applyFill="1" applyAlignment="1" applyProtection="1">
      <alignment horizontal="right" wrapText="1"/>
    </xf>
    <xf numFmtId="0" fontId="12" fillId="7" borderId="26" xfId="3" applyFont="1" applyBorder="1" applyAlignment="1" applyProtection="1">
      <alignment horizontal="right" vertical="center" wrapText="1"/>
    </xf>
    <xf numFmtId="0" fontId="12" fillId="7" borderId="30" xfId="3" applyFont="1" applyBorder="1" applyAlignment="1" applyProtection="1">
      <alignment horizontal="right" vertical="center" wrapText="1"/>
    </xf>
    <xf numFmtId="0" fontId="12" fillId="7" borderId="33" xfId="3" applyFont="1" applyBorder="1" applyAlignment="1" applyProtection="1">
      <alignment horizontal="right" vertical="center" wrapText="1"/>
    </xf>
  </cellXfs>
  <cellStyles count="7">
    <cellStyle name="Berekening" xfId="3" builtinId="22"/>
    <cellStyle name="Invoer" xfId="2" builtinId="20"/>
    <cellStyle name="Komma" xfId="5" builtinId="3"/>
    <cellStyle name="Standaard" xfId="0" builtinId="0"/>
    <cellStyle name="Standaard_Blad1" xfId="6"/>
    <cellStyle name="Valuta" xfId="1" builtinId="4"/>
    <cellStyle name="Valuta 2" xfId="4"/>
  </cellStyles>
  <dxfs count="0"/>
  <tableStyles count="0" defaultTableStyle="TableStyleMedium2" defaultPivotStyle="PivotStyleLight16"/>
  <colors>
    <mruColors>
      <color rgb="FF006666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2</xdr:row>
      <xdr:rowOff>104775</xdr:rowOff>
    </xdr:from>
    <xdr:to>
      <xdr:col>5</xdr:col>
      <xdr:colOff>774065</xdr:colOff>
      <xdr:row>7</xdr:row>
      <xdr:rowOff>114300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95300"/>
          <a:ext cx="234569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179917</xdr:colOff>
      <xdr:row>2</xdr:row>
      <xdr:rowOff>95250</xdr:rowOff>
    </xdr:from>
    <xdr:to>
      <xdr:col>5</xdr:col>
      <xdr:colOff>70273</xdr:colOff>
      <xdr:row>5</xdr:row>
      <xdr:rowOff>30692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00" y="508000"/>
          <a:ext cx="234569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29"/>
  <sheetViews>
    <sheetView tabSelected="1" workbookViewId="0">
      <selection activeCell="G22" sqref="G22"/>
    </sheetView>
  </sheetViews>
  <sheetFormatPr defaultColWidth="9.140625" defaultRowHeight="15" x14ac:dyDescent="0.25"/>
  <cols>
    <col min="1" max="1" width="9.140625" style="1"/>
    <col min="2" max="2" width="3.42578125" style="1" customWidth="1"/>
    <col min="3" max="3" width="26.28515625" style="1" customWidth="1"/>
    <col min="4" max="6" width="12.85546875" style="1" customWidth="1"/>
    <col min="7" max="7" width="28" style="1" customWidth="1"/>
    <col min="8" max="8" width="3.140625" style="1" customWidth="1"/>
    <col min="9" max="16384" width="9.140625" style="1"/>
  </cols>
  <sheetData>
    <row r="2" spans="3:7" ht="15.75" thickBot="1" x14ac:dyDescent="0.3"/>
    <row r="3" spans="3:7" x14ac:dyDescent="0.25">
      <c r="C3" s="2"/>
      <c r="D3" s="3"/>
      <c r="E3" s="3"/>
      <c r="F3" s="3"/>
      <c r="G3" s="4"/>
    </row>
    <row r="4" spans="3:7" x14ac:dyDescent="0.25">
      <c r="C4" s="5"/>
      <c r="G4" s="6"/>
    </row>
    <row r="5" spans="3:7" x14ac:dyDescent="0.25">
      <c r="C5" s="7"/>
      <c r="G5" s="6"/>
    </row>
    <row r="6" spans="3:7" x14ac:dyDescent="0.25">
      <c r="C6" s="7"/>
      <c r="G6" s="6"/>
    </row>
    <row r="7" spans="3:7" x14ac:dyDescent="0.25">
      <c r="C7" s="7"/>
      <c r="G7" s="6"/>
    </row>
    <row r="8" spans="3:7" x14ac:dyDescent="0.25">
      <c r="C8" s="7"/>
      <c r="G8" s="6"/>
    </row>
    <row r="9" spans="3:7" ht="18.75" x14ac:dyDescent="0.25">
      <c r="C9" s="32" t="s">
        <v>20</v>
      </c>
      <c r="D9" s="33"/>
      <c r="E9" s="33"/>
      <c r="F9" s="33"/>
      <c r="G9" s="34"/>
    </row>
    <row r="10" spans="3:7" ht="18.75" customHeight="1" x14ac:dyDescent="0.25">
      <c r="C10" s="35"/>
      <c r="D10" s="36"/>
      <c r="E10" s="36"/>
      <c r="F10" s="36"/>
      <c r="G10" s="37"/>
    </row>
    <row r="11" spans="3:7" x14ac:dyDescent="0.25">
      <c r="C11" s="7"/>
      <c r="G11" s="6"/>
    </row>
    <row r="12" spans="3:7" x14ac:dyDescent="0.25">
      <c r="C12" s="7"/>
      <c r="G12" s="6"/>
    </row>
    <row r="13" spans="3:7" s="8" customFormat="1" ht="23.25" customHeight="1" x14ac:dyDescent="0.25">
      <c r="C13" s="5" t="s">
        <v>0</v>
      </c>
      <c r="D13" s="8" t="s">
        <v>12</v>
      </c>
      <c r="G13" s="9"/>
    </row>
    <row r="14" spans="3:7" s="8" customFormat="1" ht="23.25" customHeight="1" x14ac:dyDescent="0.25">
      <c r="C14" s="5" t="s">
        <v>1</v>
      </c>
      <c r="D14" s="10" t="s">
        <v>13</v>
      </c>
      <c r="E14" s="10"/>
      <c r="F14" s="10"/>
      <c r="G14" s="9"/>
    </row>
    <row r="15" spans="3:7" s="8" customFormat="1" ht="36.75" customHeight="1" x14ac:dyDescent="0.25">
      <c r="C15" s="5" t="s">
        <v>2</v>
      </c>
      <c r="D15" s="41" t="s">
        <v>14</v>
      </c>
      <c r="E15" s="41"/>
      <c r="F15" s="41"/>
      <c r="G15" s="66"/>
    </row>
    <row r="16" spans="3:7" x14ac:dyDescent="0.25">
      <c r="C16" s="11"/>
      <c r="G16" s="6"/>
    </row>
    <row r="17" spans="3:7" ht="15.75" thickBot="1" x14ac:dyDescent="0.3">
      <c r="C17" s="12"/>
      <c r="D17" s="13"/>
      <c r="E17" s="13"/>
      <c r="F17" s="13"/>
      <c r="G17" s="14"/>
    </row>
    <row r="20" spans="3:7" ht="15" customHeight="1" x14ac:dyDescent="0.25"/>
    <row r="24" spans="3:7" ht="15" customHeight="1" x14ac:dyDescent="0.25"/>
    <row r="29" spans="3:7" ht="15" customHeight="1" x14ac:dyDescent="0.25"/>
  </sheetData>
  <mergeCells count="3">
    <mergeCell ref="C9:G9"/>
    <mergeCell ref="C10:G10"/>
    <mergeCell ref="D15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zoomScaleNormal="100" workbookViewId="0">
      <selection activeCell="C12" sqref="C12"/>
    </sheetView>
  </sheetViews>
  <sheetFormatPr defaultColWidth="9.140625" defaultRowHeight="15" x14ac:dyDescent="0.25"/>
  <cols>
    <col min="1" max="1" width="3.28515625" style="1" customWidth="1"/>
    <col min="2" max="2" width="3.7109375" style="1" customWidth="1"/>
    <col min="3" max="3" width="39.28515625" style="1" customWidth="1"/>
    <col min="4" max="4" width="47.140625" style="1" customWidth="1"/>
    <col min="5" max="5" width="36.85546875" style="1" customWidth="1"/>
    <col min="6" max="6" width="2.140625" style="1" customWidth="1"/>
    <col min="7" max="7" width="7.85546875" style="1" customWidth="1"/>
    <col min="8" max="16384" width="9.140625" style="1"/>
  </cols>
  <sheetData>
    <row r="1" spans="2:5" ht="15.75" thickBot="1" x14ac:dyDescent="0.3"/>
    <row r="2" spans="2:5" ht="16.5" thickBot="1" x14ac:dyDescent="0.3">
      <c r="B2" s="38" t="s">
        <v>19</v>
      </c>
      <c r="C2" s="39"/>
      <c r="D2" s="39"/>
      <c r="E2" s="40"/>
    </row>
    <row r="5" spans="2:5" ht="51" customHeight="1" x14ac:dyDescent="0.25">
      <c r="B5" s="41" t="s">
        <v>18</v>
      </c>
      <c r="C5" s="41"/>
      <c r="D5" s="41"/>
    </row>
    <row r="7" spans="2:5" ht="15.75" thickBot="1" x14ac:dyDescent="0.3">
      <c r="B7" s="15" t="s">
        <v>3</v>
      </c>
    </row>
    <row r="8" spans="2:5" ht="20.25" customHeight="1" x14ac:dyDescent="0.25">
      <c r="B8" s="16">
        <v>1</v>
      </c>
      <c r="C8" s="42" t="s">
        <v>4</v>
      </c>
      <c r="D8" s="43"/>
      <c r="E8" s="44"/>
    </row>
    <row r="9" spans="2:5" ht="33" customHeight="1" x14ac:dyDescent="0.25">
      <c r="B9" s="17">
        <v>2</v>
      </c>
      <c r="C9" s="45" t="s">
        <v>21</v>
      </c>
      <c r="D9" s="46"/>
      <c r="E9" s="47"/>
    </row>
    <row r="10" spans="2:5" ht="17.25" customHeight="1" x14ac:dyDescent="0.25">
      <c r="B10" s="17">
        <v>3</v>
      </c>
      <c r="C10" s="48" t="s">
        <v>5</v>
      </c>
      <c r="D10" s="49"/>
      <c r="E10" s="50"/>
    </row>
    <row r="11" spans="2:5" ht="21" customHeight="1" thickBot="1" x14ac:dyDescent="0.3">
      <c r="B11" s="18">
        <v>4</v>
      </c>
      <c r="C11" s="19" t="s">
        <v>22</v>
      </c>
      <c r="D11" s="20"/>
      <c r="E11" s="21"/>
    </row>
  </sheetData>
  <mergeCells count="5">
    <mergeCell ref="B2:E2"/>
    <mergeCell ref="B5:D5"/>
    <mergeCell ref="C8:E8"/>
    <mergeCell ref="C9:E9"/>
    <mergeCell ref="C10:E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6"/>
  <sheetViews>
    <sheetView workbookViewId="0">
      <selection activeCell="G17" sqref="G17"/>
    </sheetView>
  </sheetViews>
  <sheetFormatPr defaultRowHeight="12.75" x14ac:dyDescent="0.2"/>
  <cols>
    <col min="1" max="1" width="3" style="23" customWidth="1"/>
    <col min="2" max="2" width="25.5703125" style="28" customWidth="1"/>
    <col min="3" max="3" width="27.5703125" style="29" customWidth="1"/>
    <col min="4" max="4" width="30.5703125" style="30" customWidth="1"/>
    <col min="5" max="5" width="2.5703125" style="31" customWidth="1"/>
    <col min="6" max="7" width="17.28515625" style="24" customWidth="1"/>
    <col min="8" max="8" width="16.7109375" style="24" customWidth="1"/>
    <col min="9" max="48" width="9.140625" style="24"/>
    <col min="49" max="16384" width="9.140625" style="28"/>
  </cols>
  <sheetData>
    <row r="1" spans="1:5" s="24" customFormat="1" ht="24.75" customHeight="1" thickBot="1" x14ac:dyDescent="0.25">
      <c r="A1" s="23"/>
      <c r="B1" s="57" t="s">
        <v>15</v>
      </c>
      <c r="C1" s="58"/>
      <c r="D1" s="58"/>
      <c r="E1" s="59"/>
    </row>
    <row r="2" spans="1:5" s="24" customFormat="1" x14ac:dyDescent="0.2">
      <c r="A2" s="23"/>
      <c r="C2" s="25"/>
      <c r="D2" s="26"/>
      <c r="E2" s="27"/>
    </row>
    <row r="3" spans="1:5" s="24" customFormat="1" x14ac:dyDescent="0.2">
      <c r="A3" s="23"/>
      <c r="C3" s="25"/>
      <c r="D3" s="26"/>
      <c r="E3" s="27"/>
    </row>
    <row r="4" spans="1:5" s="24" customFormat="1" x14ac:dyDescent="0.2">
      <c r="A4" s="23"/>
      <c r="C4" s="178" t="s">
        <v>16</v>
      </c>
      <c r="D4" s="180">
        <f>'Totaal Preventief onderhoud'!K190</f>
        <v>0</v>
      </c>
      <c r="E4" s="27"/>
    </row>
    <row r="5" spans="1:5" s="24" customFormat="1" x14ac:dyDescent="0.2">
      <c r="A5" s="23"/>
      <c r="C5" s="178" t="s">
        <v>17</v>
      </c>
      <c r="D5" s="180">
        <f>'Totaal Curatief onderhoud'!E20</f>
        <v>0</v>
      </c>
      <c r="E5" s="27"/>
    </row>
    <row r="6" spans="1:5" s="24" customFormat="1" x14ac:dyDescent="0.2">
      <c r="A6" s="23"/>
      <c r="C6" s="25"/>
      <c r="D6" s="181"/>
      <c r="E6" s="27"/>
    </row>
    <row r="7" spans="1:5" s="24" customFormat="1" ht="15.75" x14ac:dyDescent="0.2">
      <c r="A7" s="23"/>
      <c r="B7" s="179"/>
      <c r="C7" s="147" t="s">
        <v>424</v>
      </c>
      <c r="D7" s="148">
        <f>D4+D5</f>
        <v>0</v>
      </c>
      <c r="E7" s="146"/>
    </row>
    <row r="8" spans="1:5" s="24" customFormat="1" x14ac:dyDescent="0.2">
      <c r="A8" s="23"/>
      <c r="C8" s="25"/>
      <c r="D8" s="26"/>
      <c r="E8" s="27"/>
    </row>
    <row r="9" spans="1:5" s="24" customFormat="1" x14ac:dyDescent="0.2">
      <c r="A9" s="23"/>
      <c r="C9" s="25"/>
      <c r="D9" s="26"/>
      <c r="E9" s="27"/>
    </row>
    <row r="10" spans="1:5" s="24" customFormat="1" x14ac:dyDescent="0.2">
      <c r="A10" s="23"/>
      <c r="C10" s="25"/>
      <c r="D10" s="26"/>
      <c r="E10" s="27"/>
    </row>
    <row r="11" spans="1:5" s="24" customFormat="1" x14ac:dyDescent="0.2">
      <c r="A11" s="23"/>
      <c r="C11" s="25"/>
      <c r="D11" s="26"/>
      <c r="E11" s="27"/>
    </row>
    <row r="12" spans="1:5" s="1" customFormat="1" ht="15" x14ac:dyDescent="0.25"/>
    <row r="13" spans="1:5" s="24" customFormat="1" x14ac:dyDescent="0.2">
      <c r="A13" s="23"/>
      <c r="C13" s="25"/>
      <c r="D13" s="26"/>
      <c r="E13" s="27"/>
    </row>
    <row r="14" spans="1:5" s="24" customFormat="1" ht="13.5" thickBot="1" x14ac:dyDescent="0.25">
      <c r="A14" s="23"/>
      <c r="B14" s="22"/>
      <c r="C14" s="25"/>
      <c r="D14" s="26"/>
      <c r="E14" s="27"/>
    </row>
    <row r="15" spans="1:5" s="24" customFormat="1" ht="13.5" thickBot="1" x14ac:dyDescent="0.25">
      <c r="B15" s="60" t="s">
        <v>10</v>
      </c>
      <c r="C15" s="61"/>
      <c r="D15" s="61"/>
      <c r="E15" s="62"/>
    </row>
    <row r="16" spans="1:5" s="24" customFormat="1" ht="54.75" customHeight="1" x14ac:dyDescent="0.2">
      <c r="B16" s="182" t="s">
        <v>6</v>
      </c>
      <c r="C16" s="54"/>
      <c r="D16" s="55"/>
      <c r="E16" s="56"/>
    </row>
    <row r="17" spans="1:5" s="24" customFormat="1" ht="54.75" customHeight="1" x14ac:dyDescent="0.2">
      <c r="B17" s="183" t="s">
        <v>11</v>
      </c>
      <c r="C17" s="63"/>
      <c r="D17" s="64"/>
      <c r="E17" s="65"/>
    </row>
    <row r="18" spans="1:5" s="24" customFormat="1" ht="54.75" customHeight="1" x14ac:dyDescent="0.2">
      <c r="B18" s="183" t="s">
        <v>7</v>
      </c>
      <c r="C18" s="63"/>
      <c r="D18" s="64"/>
      <c r="E18" s="65"/>
    </row>
    <row r="19" spans="1:5" s="24" customFormat="1" ht="54.75" customHeight="1" x14ac:dyDescent="0.2">
      <c r="B19" s="183" t="s">
        <v>8</v>
      </c>
      <c r="C19" s="63"/>
      <c r="D19" s="64"/>
      <c r="E19" s="65"/>
    </row>
    <row r="20" spans="1:5" s="24" customFormat="1" ht="54.75" customHeight="1" thickBot="1" x14ac:dyDescent="0.25">
      <c r="B20" s="184" t="s">
        <v>9</v>
      </c>
      <c r="C20" s="51"/>
      <c r="D20" s="52"/>
      <c r="E20" s="53"/>
    </row>
    <row r="21" spans="1:5" s="24" customFormat="1" x14ac:dyDescent="0.2">
      <c r="A21" s="23"/>
      <c r="C21" s="25"/>
      <c r="D21" s="26"/>
      <c r="E21" s="27"/>
    </row>
    <row r="22" spans="1:5" s="24" customFormat="1" x14ac:dyDescent="0.2">
      <c r="A22" s="23"/>
      <c r="C22" s="25"/>
      <c r="D22" s="26"/>
      <c r="E22" s="27"/>
    </row>
    <row r="23" spans="1:5" s="24" customFormat="1" x14ac:dyDescent="0.2">
      <c r="A23" s="23"/>
      <c r="C23" s="25"/>
      <c r="D23" s="26"/>
      <c r="E23" s="27"/>
    </row>
    <row r="24" spans="1:5" s="24" customFormat="1" x14ac:dyDescent="0.2">
      <c r="A24" s="23"/>
      <c r="C24" s="25"/>
      <c r="D24" s="26"/>
      <c r="E24" s="27"/>
    </row>
    <row r="25" spans="1:5" s="24" customFormat="1" x14ac:dyDescent="0.2">
      <c r="A25" s="23"/>
      <c r="C25" s="25"/>
      <c r="D25" s="26"/>
      <c r="E25" s="27"/>
    </row>
    <row r="26" spans="1:5" s="24" customFormat="1" x14ac:dyDescent="0.2">
      <c r="A26" s="23"/>
      <c r="C26" s="25"/>
      <c r="D26" s="26"/>
      <c r="E26" s="27"/>
    </row>
    <row r="27" spans="1:5" s="24" customFormat="1" x14ac:dyDescent="0.2">
      <c r="A27" s="23"/>
      <c r="C27" s="25"/>
      <c r="D27" s="26"/>
      <c r="E27" s="27"/>
    </row>
    <row r="28" spans="1:5" s="24" customFormat="1" x14ac:dyDescent="0.2">
      <c r="A28" s="23"/>
      <c r="C28" s="25"/>
      <c r="D28" s="26"/>
      <c r="E28" s="27"/>
    </row>
    <row r="29" spans="1:5" s="24" customFormat="1" x14ac:dyDescent="0.2">
      <c r="A29" s="23"/>
      <c r="C29" s="25"/>
      <c r="D29" s="26"/>
      <c r="E29" s="27"/>
    </row>
    <row r="30" spans="1:5" s="24" customFormat="1" x14ac:dyDescent="0.2">
      <c r="A30" s="23"/>
      <c r="C30" s="25"/>
      <c r="D30" s="26"/>
      <c r="E30" s="27"/>
    </row>
    <row r="31" spans="1:5" s="24" customFormat="1" x14ac:dyDescent="0.2">
      <c r="A31" s="23"/>
      <c r="C31" s="25"/>
      <c r="D31" s="26"/>
      <c r="E31" s="27"/>
    </row>
    <row r="32" spans="1:5" s="24" customFormat="1" x14ac:dyDescent="0.2">
      <c r="A32" s="23"/>
      <c r="C32" s="25"/>
      <c r="D32" s="26"/>
      <c r="E32" s="27"/>
    </row>
    <row r="33" spans="1:5" s="24" customFormat="1" x14ac:dyDescent="0.2">
      <c r="A33" s="23"/>
      <c r="C33" s="25"/>
      <c r="D33" s="26"/>
      <c r="E33" s="27"/>
    </row>
    <row r="34" spans="1:5" s="24" customFormat="1" x14ac:dyDescent="0.2">
      <c r="A34" s="23"/>
      <c r="C34" s="25"/>
      <c r="D34" s="26"/>
      <c r="E34" s="27"/>
    </row>
    <row r="35" spans="1:5" s="24" customFormat="1" x14ac:dyDescent="0.2">
      <c r="A35" s="23"/>
      <c r="C35" s="25"/>
      <c r="D35" s="26"/>
      <c r="E35" s="27"/>
    </row>
    <row r="36" spans="1:5" s="24" customFormat="1" x14ac:dyDescent="0.2">
      <c r="A36" s="23"/>
      <c r="C36" s="25"/>
      <c r="D36" s="26"/>
      <c r="E36" s="27"/>
    </row>
    <row r="37" spans="1:5" s="24" customFormat="1" x14ac:dyDescent="0.2">
      <c r="A37" s="23"/>
      <c r="C37" s="25"/>
      <c r="D37" s="26"/>
      <c r="E37" s="27"/>
    </row>
    <row r="38" spans="1:5" s="24" customFormat="1" x14ac:dyDescent="0.2">
      <c r="A38" s="23"/>
      <c r="C38" s="25"/>
      <c r="D38" s="26"/>
      <c r="E38" s="27"/>
    </row>
    <row r="39" spans="1:5" s="24" customFormat="1" x14ac:dyDescent="0.2">
      <c r="A39" s="23"/>
      <c r="C39" s="25"/>
      <c r="D39" s="26"/>
      <c r="E39" s="27"/>
    </row>
    <row r="40" spans="1:5" s="24" customFormat="1" x14ac:dyDescent="0.2">
      <c r="A40" s="23"/>
      <c r="C40" s="25"/>
      <c r="D40" s="26"/>
      <c r="E40" s="27"/>
    </row>
    <row r="41" spans="1:5" s="24" customFormat="1" x14ac:dyDescent="0.2">
      <c r="A41" s="23"/>
      <c r="C41" s="25"/>
      <c r="D41" s="26"/>
      <c r="E41" s="27"/>
    </row>
    <row r="42" spans="1:5" s="24" customFormat="1" x14ac:dyDescent="0.2">
      <c r="A42" s="23"/>
      <c r="C42" s="25"/>
      <c r="D42" s="26"/>
      <c r="E42" s="27"/>
    </row>
    <row r="43" spans="1:5" s="24" customFormat="1" x14ac:dyDescent="0.2">
      <c r="A43" s="23"/>
      <c r="C43" s="25"/>
      <c r="D43" s="26"/>
      <c r="E43" s="27"/>
    </row>
    <row r="44" spans="1:5" s="24" customFormat="1" x14ac:dyDescent="0.2">
      <c r="A44" s="23"/>
      <c r="C44" s="25"/>
      <c r="D44" s="26"/>
      <c r="E44" s="27"/>
    </row>
    <row r="45" spans="1:5" s="24" customFormat="1" x14ac:dyDescent="0.2">
      <c r="A45" s="23"/>
      <c r="C45" s="25"/>
      <c r="D45" s="26"/>
      <c r="E45" s="27"/>
    </row>
    <row r="46" spans="1:5" s="24" customFormat="1" x14ac:dyDescent="0.2">
      <c r="A46" s="23"/>
      <c r="C46" s="25"/>
      <c r="D46" s="26"/>
      <c r="E46" s="27"/>
    </row>
    <row r="47" spans="1:5" s="24" customFormat="1" x14ac:dyDescent="0.2">
      <c r="A47" s="23"/>
      <c r="C47" s="25"/>
      <c r="D47" s="26"/>
      <c r="E47" s="27"/>
    </row>
    <row r="48" spans="1:5" s="24" customFormat="1" x14ac:dyDescent="0.2">
      <c r="A48" s="23"/>
      <c r="C48" s="25"/>
      <c r="D48" s="26"/>
      <c r="E48" s="27"/>
    </row>
    <row r="49" spans="1:5" s="24" customFormat="1" x14ac:dyDescent="0.2">
      <c r="A49" s="23"/>
      <c r="C49" s="25"/>
      <c r="D49" s="26"/>
      <c r="E49" s="27"/>
    </row>
    <row r="50" spans="1:5" s="24" customFormat="1" x14ac:dyDescent="0.2">
      <c r="A50" s="23"/>
      <c r="C50" s="25"/>
      <c r="D50" s="26"/>
      <c r="E50" s="27"/>
    </row>
    <row r="51" spans="1:5" s="24" customFormat="1" x14ac:dyDescent="0.2">
      <c r="A51" s="23"/>
      <c r="C51" s="25"/>
      <c r="D51" s="26"/>
      <c r="E51" s="27"/>
    </row>
    <row r="52" spans="1:5" s="24" customFormat="1" x14ac:dyDescent="0.2">
      <c r="A52" s="23"/>
      <c r="C52" s="25"/>
      <c r="D52" s="26"/>
      <c r="E52" s="27"/>
    </row>
    <row r="53" spans="1:5" s="24" customFormat="1" x14ac:dyDescent="0.2">
      <c r="A53" s="23"/>
      <c r="C53" s="25"/>
      <c r="D53" s="26"/>
      <c r="E53" s="27"/>
    </row>
    <row r="54" spans="1:5" s="24" customFormat="1" x14ac:dyDescent="0.2">
      <c r="A54" s="23"/>
      <c r="C54" s="25"/>
      <c r="D54" s="26"/>
      <c r="E54" s="27"/>
    </row>
    <row r="55" spans="1:5" s="24" customFormat="1" x14ac:dyDescent="0.2">
      <c r="A55" s="23"/>
      <c r="C55" s="25"/>
      <c r="D55" s="26"/>
      <c r="E55" s="27"/>
    </row>
    <row r="56" spans="1:5" s="24" customFormat="1" x14ac:dyDescent="0.2">
      <c r="A56" s="23"/>
      <c r="C56" s="25"/>
      <c r="D56" s="26"/>
      <c r="E56" s="27"/>
    </row>
    <row r="57" spans="1:5" s="24" customFormat="1" x14ac:dyDescent="0.2">
      <c r="A57" s="23"/>
      <c r="C57" s="25"/>
      <c r="D57" s="26"/>
      <c r="E57" s="27"/>
    </row>
    <row r="58" spans="1:5" s="24" customFormat="1" x14ac:dyDescent="0.2">
      <c r="A58" s="23"/>
      <c r="C58" s="25"/>
      <c r="D58" s="26"/>
      <c r="E58" s="27"/>
    </row>
    <row r="59" spans="1:5" s="24" customFormat="1" x14ac:dyDescent="0.2">
      <c r="A59" s="23"/>
      <c r="C59" s="25"/>
      <c r="D59" s="26"/>
      <c r="E59" s="27"/>
    </row>
    <row r="60" spans="1:5" s="24" customFormat="1" x14ac:dyDescent="0.2">
      <c r="A60" s="23"/>
      <c r="C60" s="25"/>
      <c r="D60" s="26"/>
      <c r="E60" s="27"/>
    </row>
    <row r="61" spans="1:5" s="24" customFormat="1" x14ac:dyDescent="0.2">
      <c r="A61" s="23"/>
      <c r="C61" s="25"/>
      <c r="D61" s="26"/>
      <c r="E61" s="27"/>
    </row>
    <row r="62" spans="1:5" s="24" customFormat="1" x14ac:dyDescent="0.2">
      <c r="A62" s="23"/>
      <c r="C62" s="25"/>
      <c r="D62" s="26"/>
      <c r="E62" s="27"/>
    </row>
    <row r="63" spans="1:5" s="24" customFormat="1" x14ac:dyDescent="0.2">
      <c r="A63" s="23"/>
      <c r="C63" s="25"/>
      <c r="D63" s="26"/>
      <c r="E63" s="27"/>
    </row>
    <row r="64" spans="1:5" s="24" customFormat="1" x14ac:dyDescent="0.2">
      <c r="A64" s="23"/>
      <c r="C64" s="25"/>
      <c r="D64" s="26"/>
      <c r="E64" s="27"/>
    </row>
    <row r="65" spans="1:5" s="24" customFormat="1" x14ac:dyDescent="0.2">
      <c r="A65" s="23"/>
      <c r="C65" s="25"/>
      <c r="D65" s="26"/>
      <c r="E65" s="27"/>
    </row>
    <row r="66" spans="1:5" s="24" customFormat="1" x14ac:dyDescent="0.2">
      <c r="A66" s="23"/>
      <c r="C66" s="25"/>
      <c r="D66" s="26"/>
      <c r="E66" s="27"/>
    </row>
    <row r="67" spans="1:5" s="24" customFormat="1" x14ac:dyDescent="0.2">
      <c r="A67" s="23"/>
      <c r="C67" s="25"/>
      <c r="D67" s="26"/>
      <c r="E67" s="27"/>
    </row>
    <row r="68" spans="1:5" s="24" customFormat="1" x14ac:dyDescent="0.2">
      <c r="A68" s="23"/>
      <c r="C68" s="25"/>
      <c r="D68" s="26"/>
      <c r="E68" s="27"/>
    </row>
    <row r="69" spans="1:5" s="24" customFormat="1" x14ac:dyDescent="0.2">
      <c r="A69" s="23"/>
      <c r="C69" s="25"/>
      <c r="D69" s="26"/>
      <c r="E69" s="27"/>
    </row>
    <row r="70" spans="1:5" s="24" customFormat="1" x14ac:dyDescent="0.2">
      <c r="A70" s="23"/>
      <c r="C70" s="25"/>
      <c r="D70" s="26"/>
      <c r="E70" s="27"/>
    </row>
    <row r="71" spans="1:5" s="24" customFormat="1" x14ac:dyDescent="0.2">
      <c r="A71" s="23"/>
      <c r="C71" s="25"/>
      <c r="D71" s="26"/>
      <c r="E71" s="27"/>
    </row>
    <row r="72" spans="1:5" s="24" customFormat="1" x14ac:dyDescent="0.2">
      <c r="A72" s="23"/>
      <c r="C72" s="25"/>
      <c r="D72" s="26"/>
      <c r="E72" s="27"/>
    </row>
    <row r="73" spans="1:5" s="24" customFormat="1" x14ac:dyDescent="0.2">
      <c r="A73" s="23"/>
      <c r="C73" s="25"/>
      <c r="D73" s="26"/>
      <c r="E73" s="27"/>
    </row>
    <row r="74" spans="1:5" s="24" customFormat="1" x14ac:dyDescent="0.2">
      <c r="A74" s="23"/>
      <c r="C74" s="25"/>
      <c r="D74" s="26"/>
      <c r="E74" s="27"/>
    </row>
    <row r="75" spans="1:5" s="24" customFormat="1" x14ac:dyDescent="0.2">
      <c r="A75" s="23"/>
      <c r="C75" s="25"/>
      <c r="D75" s="26"/>
      <c r="E75" s="27"/>
    </row>
    <row r="76" spans="1:5" s="24" customFormat="1" x14ac:dyDescent="0.2">
      <c r="A76" s="23"/>
      <c r="C76" s="25"/>
      <c r="D76" s="26"/>
      <c r="E76" s="27"/>
    </row>
    <row r="77" spans="1:5" s="24" customFormat="1" x14ac:dyDescent="0.2">
      <c r="A77" s="23"/>
      <c r="C77" s="25"/>
      <c r="D77" s="26"/>
      <c r="E77" s="27"/>
    </row>
    <row r="78" spans="1:5" s="24" customFormat="1" x14ac:dyDescent="0.2">
      <c r="A78" s="23"/>
      <c r="C78" s="25"/>
      <c r="D78" s="26"/>
      <c r="E78" s="27"/>
    </row>
    <row r="79" spans="1:5" s="24" customFormat="1" x14ac:dyDescent="0.2">
      <c r="A79" s="23"/>
      <c r="C79" s="25"/>
      <c r="D79" s="26"/>
      <c r="E79" s="27"/>
    </row>
    <row r="80" spans="1:5" s="24" customFormat="1" x14ac:dyDescent="0.2">
      <c r="A80" s="23"/>
      <c r="C80" s="25"/>
      <c r="D80" s="26"/>
      <c r="E80" s="27"/>
    </row>
    <row r="81" spans="1:5" s="24" customFormat="1" x14ac:dyDescent="0.2">
      <c r="A81" s="23"/>
      <c r="C81" s="25"/>
      <c r="D81" s="26"/>
      <c r="E81" s="27"/>
    </row>
    <row r="82" spans="1:5" s="24" customFormat="1" x14ac:dyDescent="0.2">
      <c r="A82" s="23"/>
      <c r="C82" s="25"/>
      <c r="D82" s="26"/>
      <c r="E82" s="27"/>
    </row>
    <row r="83" spans="1:5" s="24" customFormat="1" x14ac:dyDescent="0.2">
      <c r="A83" s="23"/>
      <c r="C83" s="25"/>
      <c r="D83" s="26"/>
      <c r="E83" s="27"/>
    </row>
    <row r="84" spans="1:5" s="24" customFormat="1" x14ac:dyDescent="0.2">
      <c r="A84" s="23"/>
      <c r="C84" s="25"/>
      <c r="D84" s="26"/>
      <c r="E84" s="27"/>
    </row>
    <row r="85" spans="1:5" s="24" customFormat="1" x14ac:dyDescent="0.2">
      <c r="A85" s="23"/>
      <c r="C85" s="25"/>
      <c r="D85" s="26"/>
      <c r="E85" s="27"/>
    </row>
    <row r="86" spans="1:5" s="24" customFormat="1" x14ac:dyDescent="0.2">
      <c r="A86" s="23"/>
      <c r="C86" s="25"/>
      <c r="D86" s="26"/>
      <c r="E86" s="27"/>
    </row>
    <row r="87" spans="1:5" s="24" customFormat="1" x14ac:dyDescent="0.2">
      <c r="A87" s="23"/>
      <c r="C87" s="25"/>
      <c r="D87" s="26"/>
      <c r="E87" s="27"/>
    </row>
    <row r="88" spans="1:5" s="24" customFormat="1" x14ac:dyDescent="0.2">
      <c r="A88" s="23"/>
      <c r="C88" s="25"/>
      <c r="D88" s="26"/>
      <c r="E88" s="27"/>
    </row>
    <row r="89" spans="1:5" s="24" customFormat="1" x14ac:dyDescent="0.2">
      <c r="A89" s="23"/>
      <c r="C89" s="25"/>
      <c r="D89" s="26"/>
      <c r="E89" s="27"/>
    </row>
    <row r="90" spans="1:5" s="24" customFormat="1" x14ac:dyDescent="0.2">
      <c r="A90" s="23"/>
      <c r="C90" s="25"/>
      <c r="D90" s="26"/>
      <c r="E90" s="27"/>
    </row>
    <row r="91" spans="1:5" s="24" customFormat="1" x14ac:dyDescent="0.2">
      <c r="A91" s="23"/>
      <c r="C91" s="25"/>
      <c r="D91" s="26"/>
      <c r="E91" s="27"/>
    </row>
    <row r="92" spans="1:5" s="24" customFormat="1" x14ac:dyDescent="0.2">
      <c r="A92" s="23"/>
      <c r="C92" s="25"/>
      <c r="D92" s="26"/>
      <c r="E92" s="27"/>
    </row>
    <row r="93" spans="1:5" s="24" customFormat="1" x14ac:dyDescent="0.2">
      <c r="A93" s="23"/>
      <c r="C93" s="25"/>
      <c r="D93" s="26"/>
      <c r="E93" s="27"/>
    </row>
    <row r="94" spans="1:5" s="24" customFormat="1" x14ac:dyDescent="0.2">
      <c r="A94" s="23"/>
      <c r="C94" s="25"/>
      <c r="D94" s="26"/>
      <c r="E94" s="27"/>
    </row>
    <row r="95" spans="1:5" s="24" customFormat="1" x14ac:dyDescent="0.2">
      <c r="A95" s="23"/>
      <c r="C95" s="25"/>
      <c r="D95" s="26"/>
      <c r="E95" s="27"/>
    </row>
    <row r="96" spans="1:5" s="24" customFormat="1" x14ac:dyDescent="0.2">
      <c r="A96" s="23"/>
      <c r="C96" s="25"/>
      <c r="D96" s="26"/>
      <c r="E96" s="27"/>
    </row>
    <row r="97" spans="1:5" s="24" customFormat="1" x14ac:dyDescent="0.2">
      <c r="A97" s="23"/>
      <c r="C97" s="25"/>
      <c r="D97" s="26"/>
      <c r="E97" s="27"/>
    </row>
    <row r="98" spans="1:5" s="24" customFormat="1" x14ac:dyDescent="0.2">
      <c r="A98" s="23"/>
      <c r="C98" s="25"/>
      <c r="D98" s="26"/>
      <c r="E98" s="27"/>
    </row>
    <row r="99" spans="1:5" s="24" customFormat="1" x14ac:dyDescent="0.2">
      <c r="A99" s="23"/>
      <c r="C99" s="25"/>
      <c r="D99" s="26"/>
      <c r="E99" s="27"/>
    </row>
    <row r="100" spans="1:5" s="24" customFormat="1" x14ac:dyDescent="0.2">
      <c r="A100" s="23"/>
      <c r="C100" s="25"/>
      <c r="D100" s="26"/>
      <c r="E100" s="27"/>
    </row>
    <row r="101" spans="1:5" s="24" customFormat="1" x14ac:dyDescent="0.2">
      <c r="A101" s="23"/>
      <c r="C101" s="25"/>
      <c r="D101" s="26"/>
      <c r="E101" s="27"/>
    </row>
    <row r="102" spans="1:5" s="24" customFormat="1" x14ac:dyDescent="0.2">
      <c r="A102" s="23"/>
      <c r="C102" s="25"/>
      <c r="D102" s="26"/>
      <c r="E102" s="27"/>
    </row>
    <row r="103" spans="1:5" s="24" customFormat="1" x14ac:dyDescent="0.2">
      <c r="A103" s="23"/>
      <c r="C103" s="25"/>
      <c r="D103" s="26"/>
      <c r="E103" s="27"/>
    </row>
    <row r="104" spans="1:5" s="24" customFormat="1" x14ac:dyDescent="0.2">
      <c r="A104" s="23"/>
      <c r="C104" s="25"/>
      <c r="D104" s="26"/>
      <c r="E104" s="27"/>
    </row>
    <row r="105" spans="1:5" s="24" customFormat="1" x14ac:dyDescent="0.2">
      <c r="A105" s="23"/>
      <c r="C105" s="25"/>
      <c r="D105" s="26"/>
      <c r="E105" s="27"/>
    </row>
    <row r="106" spans="1:5" s="24" customFormat="1" x14ac:dyDescent="0.2">
      <c r="A106" s="23"/>
      <c r="C106" s="25"/>
      <c r="D106" s="26"/>
      <c r="E106" s="27"/>
    </row>
    <row r="107" spans="1:5" s="24" customFormat="1" x14ac:dyDescent="0.2">
      <c r="A107" s="23"/>
      <c r="C107" s="25"/>
      <c r="D107" s="26"/>
      <c r="E107" s="27"/>
    </row>
    <row r="108" spans="1:5" s="24" customFormat="1" x14ac:dyDescent="0.2">
      <c r="A108" s="23"/>
      <c r="C108" s="25"/>
      <c r="D108" s="26"/>
      <c r="E108" s="27"/>
    </row>
    <row r="109" spans="1:5" s="24" customFormat="1" x14ac:dyDescent="0.2">
      <c r="A109" s="23"/>
      <c r="C109" s="25"/>
      <c r="D109" s="26"/>
      <c r="E109" s="27"/>
    </row>
    <row r="110" spans="1:5" s="24" customFormat="1" x14ac:dyDescent="0.2">
      <c r="A110" s="23"/>
      <c r="C110" s="25"/>
      <c r="D110" s="26"/>
      <c r="E110" s="27"/>
    </row>
    <row r="111" spans="1:5" s="24" customFormat="1" x14ac:dyDescent="0.2">
      <c r="A111" s="23"/>
      <c r="C111" s="25"/>
      <c r="D111" s="26"/>
      <c r="E111" s="27"/>
    </row>
    <row r="112" spans="1:5" s="24" customFormat="1" x14ac:dyDescent="0.2">
      <c r="A112" s="23"/>
      <c r="C112" s="25"/>
      <c r="D112" s="26"/>
      <c r="E112" s="27"/>
    </row>
    <row r="113" spans="1:5" s="24" customFormat="1" x14ac:dyDescent="0.2">
      <c r="A113" s="23"/>
      <c r="C113" s="25"/>
      <c r="D113" s="26"/>
      <c r="E113" s="27"/>
    </row>
    <row r="114" spans="1:5" s="24" customFormat="1" x14ac:dyDescent="0.2">
      <c r="A114" s="23"/>
      <c r="C114" s="25"/>
      <c r="D114" s="26"/>
      <c r="E114" s="27"/>
    </row>
    <row r="115" spans="1:5" s="24" customFormat="1" x14ac:dyDescent="0.2">
      <c r="A115" s="23"/>
      <c r="C115" s="25"/>
      <c r="D115" s="26"/>
      <c r="E115" s="27"/>
    </row>
    <row r="116" spans="1:5" s="24" customFormat="1" x14ac:dyDescent="0.2">
      <c r="A116" s="23"/>
      <c r="C116" s="25"/>
      <c r="D116" s="26"/>
      <c r="E116" s="27"/>
    </row>
  </sheetData>
  <mergeCells count="7">
    <mergeCell ref="C16:E16"/>
    <mergeCell ref="C17:E17"/>
    <mergeCell ref="C18:E18"/>
    <mergeCell ref="C19:E19"/>
    <mergeCell ref="C20:E20"/>
    <mergeCell ref="B1:E1"/>
    <mergeCell ref="B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90"/>
  <sheetViews>
    <sheetView topLeftCell="A168" zoomScaleNormal="100" workbookViewId="0">
      <selection activeCell="D190" sqref="D190:I190"/>
    </sheetView>
  </sheetViews>
  <sheetFormatPr defaultRowHeight="15" x14ac:dyDescent="0.25"/>
  <cols>
    <col min="1" max="1" width="14" style="1" bestFit="1" customWidth="1"/>
    <col min="2" max="2" width="20.28515625" style="1" bestFit="1" customWidth="1"/>
    <col min="3" max="3" width="37" style="1" bestFit="1" customWidth="1"/>
    <col min="4" max="4" width="41.7109375" style="1" bestFit="1" customWidth="1"/>
    <col min="5" max="5" width="13.28515625" style="1" bestFit="1" customWidth="1"/>
    <col min="6" max="6" width="9.42578125" style="1" customWidth="1"/>
    <col min="7" max="7" width="27.42578125" style="1" bestFit="1" customWidth="1"/>
    <col min="8" max="8" width="14" style="165" customWidth="1"/>
    <col min="9" max="9" width="11.28515625" style="165" customWidth="1"/>
    <col min="10" max="10" width="9.140625" style="1"/>
    <col min="11" max="11" width="18" style="1" customWidth="1"/>
    <col min="12" max="16384" width="9.140625" style="1"/>
  </cols>
  <sheetData>
    <row r="1" spans="1:9" ht="45" customHeight="1" thickBot="1" x14ac:dyDescent="0.3">
      <c r="A1" s="122" t="s">
        <v>23</v>
      </c>
      <c r="B1" s="123" t="s">
        <v>24</v>
      </c>
      <c r="C1" s="124" t="s">
        <v>25</v>
      </c>
      <c r="D1" s="124" t="s">
        <v>26</v>
      </c>
      <c r="E1" s="124" t="s">
        <v>27</v>
      </c>
      <c r="F1" s="125" t="s">
        <v>28</v>
      </c>
      <c r="G1" s="124" t="s">
        <v>29</v>
      </c>
      <c r="H1" s="150" t="s">
        <v>30</v>
      </c>
      <c r="I1" s="151" t="s">
        <v>31</v>
      </c>
    </row>
    <row r="2" spans="1:9" ht="14.25" customHeight="1" x14ac:dyDescent="0.25">
      <c r="A2" s="67" t="s">
        <v>32</v>
      </c>
      <c r="B2" s="67" t="s">
        <v>33</v>
      </c>
      <c r="C2" s="68" t="s">
        <v>34</v>
      </c>
      <c r="D2" s="68" t="str">
        <f t="shared" ref="D2:D65" si="0">CONCATENATE(A2," - ",C2)</f>
        <v>1-02 - Hatert</v>
      </c>
      <c r="E2" s="69" t="s">
        <v>35</v>
      </c>
      <c r="F2" s="70" t="s">
        <v>36</v>
      </c>
      <c r="G2" s="70">
        <v>3</v>
      </c>
      <c r="H2" s="152">
        <v>0</v>
      </c>
      <c r="I2" s="153">
        <f>G2*H2</f>
        <v>0</v>
      </c>
    </row>
    <row r="3" spans="1:9" ht="14.25" customHeight="1" x14ac:dyDescent="0.25">
      <c r="A3" s="71" t="s">
        <v>37</v>
      </c>
      <c r="B3" s="71" t="s">
        <v>33</v>
      </c>
      <c r="C3" s="72" t="s">
        <v>38</v>
      </c>
      <c r="D3" s="72" t="str">
        <f t="shared" si="0"/>
        <v>1-03 - Gerstweg</v>
      </c>
      <c r="E3" s="69" t="s">
        <v>35</v>
      </c>
      <c r="F3" s="73" t="s">
        <v>36</v>
      </c>
      <c r="G3" s="73">
        <v>2</v>
      </c>
      <c r="H3" s="152">
        <v>0</v>
      </c>
      <c r="I3" s="153">
        <f t="shared" ref="I3:I49" si="1">G3*H3</f>
        <v>0</v>
      </c>
    </row>
    <row r="4" spans="1:9" ht="14.25" customHeight="1" x14ac:dyDescent="0.25">
      <c r="A4" s="71" t="s">
        <v>39</v>
      </c>
      <c r="B4" s="71" t="s">
        <v>33</v>
      </c>
      <c r="C4" s="72" t="s">
        <v>40</v>
      </c>
      <c r="D4" s="72" t="str">
        <f t="shared" si="0"/>
        <v>1-04 - Neerbosch Oost</v>
      </c>
      <c r="E4" s="69" t="s">
        <v>35</v>
      </c>
      <c r="F4" s="73" t="s">
        <v>36</v>
      </c>
      <c r="G4" s="73">
        <v>3</v>
      </c>
      <c r="H4" s="152">
        <v>0</v>
      </c>
      <c r="I4" s="153">
        <f t="shared" si="1"/>
        <v>0</v>
      </c>
    </row>
    <row r="5" spans="1:9" ht="14.25" customHeight="1" x14ac:dyDescent="0.25">
      <c r="A5" s="71" t="s">
        <v>41</v>
      </c>
      <c r="B5" s="71" t="s">
        <v>33</v>
      </c>
      <c r="C5" s="72" t="s">
        <v>42</v>
      </c>
      <c r="D5" s="72" t="str">
        <f t="shared" si="0"/>
        <v>1-05 - Dukenburg</v>
      </c>
      <c r="E5" s="69" t="s">
        <v>35</v>
      </c>
      <c r="F5" s="73" t="s">
        <v>36</v>
      </c>
      <c r="G5" s="73">
        <v>3</v>
      </c>
      <c r="H5" s="152">
        <v>0</v>
      </c>
      <c r="I5" s="153">
        <f t="shared" si="1"/>
        <v>0</v>
      </c>
    </row>
    <row r="6" spans="1:9" ht="14.25" customHeight="1" x14ac:dyDescent="0.25">
      <c r="A6" s="71" t="s">
        <v>43</v>
      </c>
      <c r="B6" s="71" t="s">
        <v>44</v>
      </c>
      <c r="C6" s="72" t="s">
        <v>45</v>
      </c>
      <c r="D6" s="72" t="str">
        <f t="shared" si="0"/>
        <v>1-06 - Tolhuis</v>
      </c>
      <c r="E6" s="69" t="s">
        <v>35</v>
      </c>
      <c r="F6" s="73" t="s">
        <v>36</v>
      </c>
      <c r="G6" s="73">
        <v>3</v>
      </c>
      <c r="H6" s="152">
        <v>0</v>
      </c>
      <c r="I6" s="153">
        <f t="shared" si="1"/>
        <v>0</v>
      </c>
    </row>
    <row r="7" spans="1:9" ht="14.25" customHeight="1" x14ac:dyDescent="0.25">
      <c r="A7" s="71" t="s">
        <v>46</v>
      </c>
      <c r="B7" s="71" t="s">
        <v>33</v>
      </c>
      <c r="C7" s="72" t="s">
        <v>47</v>
      </c>
      <c r="D7" s="72" t="str">
        <f t="shared" si="0"/>
        <v>1-07 - Lindenholt</v>
      </c>
      <c r="E7" s="69" t="s">
        <v>35</v>
      </c>
      <c r="F7" s="73" t="s">
        <v>36</v>
      </c>
      <c r="G7" s="73">
        <v>3</v>
      </c>
      <c r="H7" s="152">
        <v>0</v>
      </c>
      <c r="I7" s="153">
        <f t="shared" si="1"/>
        <v>0</v>
      </c>
    </row>
    <row r="8" spans="1:9" ht="14.25" customHeight="1" x14ac:dyDescent="0.25">
      <c r="A8" s="71" t="s">
        <v>48</v>
      </c>
      <c r="B8" s="71" t="s">
        <v>44</v>
      </c>
      <c r="C8" s="72" t="s">
        <v>49</v>
      </c>
      <c r="D8" s="72" t="str">
        <f t="shared" si="0"/>
        <v>1-08 - Bijsterhuizen</v>
      </c>
      <c r="E8" s="69" t="s">
        <v>35</v>
      </c>
      <c r="F8" s="73" t="s">
        <v>36</v>
      </c>
      <c r="G8" s="73">
        <v>2</v>
      </c>
      <c r="H8" s="152">
        <v>0</v>
      </c>
      <c r="I8" s="153">
        <f t="shared" si="1"/>
        <v>0</v>
      </c>
    </row>
    <row r="9" spans="1:9" ht="14.25" customHeight="1" x14ac:dyDescent="0.25">
      <c r="A9" s="71" t="s">
        <v>50</v>
      </c>
      <c r="B9" s="71" t="s">
        <v>44</v>
      </c>
      <c r="C9" s="72" t="s">
        <v>51</v>
      </c>
      <c r="D9" s="72" t="str">
        <f t="shared" si="0"/>
        <v>1-09 - Westkanaaldijk</v>
      </c>
      <c r="E9" s="69" t="s">
        <v>35</v>
      </c>
      <c r="F9" s="73" t="s">
        <v>36</v>
      </c>
      <c r="G9" s="73">
        <v>2</v>
      </c>
      <c r="H9" s="152">
        <v>0</v>
      </c>
      <c r="I9" s="153">
        <f t="shared" si="1"/>
        <v>0</v>
      </c>
    </row>
    <row r="10" spans="1:9" ht="14.25" customHeight="1" x14ac:dyDescent="0.25">
      <c r="A10" s="71" t="s">
        <v>52</v>
      </c>
      <c r="B10" s="71" t="s">
        <v>44</v>
      </c>
      <c r="C10" s="72" t="s">
        <v>53</v>
      </c>
      <c r="D10" s="72" t="str">
        <f t="shared" si="0"/>
        <v>1-10 - Woonwagenkamp</v>
      </c>
      <c r="E10" s="69" t="s">
        <v>35</v>
      </c>
      <c r="F10" s="73" t="s">
        <v>36</v>
      </c>
      <c r="G10" s="73">
        <v>2</v>
      </c>
      <c r="H10" s="152">
        <v>0</v>
      </c>
      <c r="I10" s="153">
        <f t="shared" si="1"/>
        <v>0</v>
      </c>
    </row>
    <row r="11" spans="1:9" ht="14.25" customHeight="1" x14ac:dyDescent="0.25">
      <c r="A11" s="71" t="s">
        <v>54</v>
      </c>
      <c r="B11" s="71" t="s">
        <v>44</v>
      </c>
      <c r="C11" s="72" t="s">
        <v>55</v>
      </c>
      <c r="D11" s="72" t="str">
        <f t="shared" si="0"/>
        <v>1-11 - Brabantse Poort</v>
      </c>
      <c r="E11" s="69" t="s">
        <v>35</v>
      </c>
      <c r="F11" s="73" t="s">
        <v>36</v>
      </c>
      <c r="G11" s="73">
        <v>2</v>
      </c>
      <c r="H11" s="152">
        <v>0</v>
      </c>
      <c r="I11" s="153">
        <f t="shared" si="1"/>
        <v>0</v>
      </c>
    </row>
    <row r="12" spans="1:9" ht="14.25" customHeight="1" x14ac:dyDescent="0.25">
      <c r="A12" s="71" t="s">
        <v>56</v>
      </c>
      <c r="B12" s="74" t="s">
        <v>33</v>
      </c>
      <c r="C12" s="72" t="s">
        <v>57</v>
      </c>
      <c r="D12" s="72" t="str">
        <f t="shared" si="0"/>
        <v>1-51 - Gemaal Lent</v>
      </c>
      <c r="E12" s="69" t="s">
        <v>35</v>
      </c>
      <c r="F12" s="73" t="s">
        <v>36</v>
      </c>
      <c r="G12" s="73">
        <v>3</v>
      </c>
      <c r="H12" s="152">
        <v>0</v>
      </c>
      <c r="I12" s="153">
        <f t="shared" si="1"/>
        <v>0</v>
      </c>
    </row>
    <row r="13" spans="1:9" ht="14.25" customHeight="1" x14ac:dyDescent="0.25">
      <c r="A13" s="71" t="s">
        <v>58</v>
      </c>
      <c r="B13" s="71" t="s">
        <v>44</v>
      </c>
      <c r="C13" s="72" t="s">
        <v>59</v>
      </c>
      <c r="D13" s="72" t="str">
        <f t="shared" si="0"/>
        <v>2-01 - Oude Haven</v>
      </c>
      <c r="E13" s="69" t="s">
        <v>35</v>
      </c>
      <c r="F13" s="73" t="s">
        <v>36</v>
      </c>
      <c r="G13" s="73">
        <v>2</v>
      </c>
      <c r="H13" s="152">
        <v>0</v>
      </c>
      <c r="I13" s="153">
        <f t="shared" si="1"/>
        <v>0</v>
      </c>
    </row>
    <row r="14" spans="1:9" ht="14.25" customHeight="1" x14ac:dyDescent="0.25">
      <c r="A14" s="71" t="s">
        <v>60</v>
      </c>
      <c r="B14" s="71" t="s">
        <v>44</v>
      </c>
      <c r="C14" s="72" t="s">
        <v>61</v>
      </c>
      <c r="D14" s="72" t="str">
        <f t="shared" si="0"/>
        <v>2-02 - Louiseweg</v>
      </c>
      <c r="E14" s="69" t="s">
        <v>35</v>
      </c>
      <c r="F14" s="73" t="s">
        <v>36</v>
      </c>
      <c r="G14" s="73">
        <v>2</v>
      </c>
      <c r="H14" s="152">
        <v>0</v>
      </c>
      <c r="I14" s="153">
        <f t="shared" si="1"/>
        <v>0</v>
      </c>
    </row>
    <row r="15" spans="1:9" ht="14.25" customHeight="1" x14ac:dyDescent="0.25">
      <c r="A15" s="71" t="s">
        <v>62</v>
      </c>
      <c r="B15" s="71" t="s">
        <v>44</v>
      </c>
      <c r="C15" s="72" t="s">
        <v>63</v>
      </c>
      <c r="D15" s="72" t="str">
        <f t="shared" si="0"/>
        <v>2-03 - Lindenholt 2</v>
      </c>
      <c r="E15" s="69" t="s">
        <v>35</v>
      </c>
      <c r="F15" s="73" t="s">
        <v>36</v>
      </c>
      <c r="G15" s="73">
        <v>2</v>
      </c>
      <c r="H15" s="152">
        <v>0</v>
      </c>
      <c r="I15" s="153">
        <f t="shared" si="1"/>
        <v>0</v>
      </c>
    </row>
    <row r="16" spans="1:9" ht="14.25" customHeight="1" x14ac:dyDescent="0.25">
      <c r="A16" s="71" t="s">
        <v>64</v>
      </c>
      <c r="B16" s="71" t="s">
        <v>44</v>
      </c>
      <c r="C16" s="72" t="s">
        <v>65</v>
      </c>
      <c r="D16" s="72" t="str">
        <f t="shared" si="0"/>
        <v>2-04 - Steinweglaan</v>
      </c>
      <c r="E16" s="69" t="s">
        <v>35</v>
      </c>
      <c r="F16" s="73" t="s">
        <v>36</v>
      </c>
      <c r="G16" s="73">
        <v>2</v>
      </c>
      <c r="H16" s="152">
        <v>0</v>
      </c>
      <c r="I16" s="153">
        <f t="shared" si="1"/>
        <v>0</v>
      </c>
    </row>
    <row r="17" spans="1:9" ht="14.25" customHeight="1" x14ac:dyDescent="0.25">
      <c r="A17" s="71" t="s">
        <v>66</v>
      </c>
      <c r="B17" s="71" t="s">
        <v>44</v>
      </c>
      <c r="C17" s="72" t="s">
        <v>67</v>
      </c>
      <c r="D17" s="72" t="str">
        <f t="shared" si="0"/>
        <v>2-05 - Ubbergseveldweg</v>
      </c>
      <c r="E17" s="69" t="s">
        <v>35</v>
      </c>
      <c r="F17" s="73" t="s">
        <v>36</v>
      </c>
      <c r="G17" s="73">
        <v>2</v>
      </c>
      <c r="H17" s="152">
        <v>0</v>
      </c>
      <c r="I17" s="153">
        <f t="shared" si="1"/>
        <v>0</v>
      </c>
    </row>
    <row r="18" spans="1:9" ht="14.25" customHeight="1" x14ac:dyDescent="0.25">
      <c r="A18" s="71" t="s">
        <v>68</v>
      </c>
      <c r="B18" s="71" t="s">
        <v>44</v>
      </c>
      <c r="C18" s="72" t="s">
        <v>69</v>
      </c>
      <c r="D18" s="72" t="str">
        <f t="shared" si="0"/>
        <v>2-06a - Passantenhaven</v>
      </c>
      <c r="E18" s="69" t="s">
        <v>35</v>
      </c>
      <c r="F18" s="73" t="s">
        <v>36</v>
      </c>
      <c r="G18" s="73">
        <v>2</v>
      </c>
      <c r="H18" s="152">
        <v>0</v>
      </c>
      <c r="I18" s="153">
        <f t="shared" si="1"/>
        <v>0</v>
      </c>
    </row>
    <row r="19" spans="1:9" ht="14.25" customHeight="1" x14ac:dyDescent="0.25">
      <c r="A19" s="71" t="s">
        <v>70</v>
      </c>
      <c r="B19" s="71" t="s">
        <v>44</v>
      </c>
      <c r="C19" s="72" t="s">
        <v>71</v>
      </c>
      <c r="D19" s="72" t="str">
        <f t="shared" si="0"/>
        <v>2-06b - Lindenberghaven</v>
      </c>
      <c r="E19" s="69" t="s">
        <v>35</v>
      </c>
      <c r="F19" s="73" t="s">
        <v>36</v>
      </c>
      <c r="G19" s="73">
        <v>2</v>
      </c>
      <c r="H19" s="152">
        <v>0</v>
      </c>
      <c r="I19" s="153">
        <f t="shared" si="1"/>
        <v>0</v>
      </c>
    </row>
    <row r="20" spans="1:9" ht="14.25" customHeight="1" x14ac:dyDescent="0.25">
      <c r="A20" s="71" t="s">
        <v>72</v>
      </c>
      <c r="B20" s="71" t="s">
        <v>44</v>
      </c>
      <c r="C20" s="72" t="s">
        <v>73</v>
      </c>
      <c r="D20" s="72" t="str">
        <f t="shared" si="0"/>
        <v>2-07 - Dr. De Blecourtstraat</v>
      </c>
      <c r="E20" s="69" t="s">
        <v>35</v>
      </c>
      <c r="F20" s="73" t="s">
        <v>36</v>
      </c>
      <c r="G20" s="73">
        <v>2</v>
      </c>
      <c r="H20" s="152">
        <v>0</v>
      </c>
      <c r="I20" s="153">
        <f t="shared" si="1"/>
        <v>0</v>
      </c>
    </row>
    <row r="21" spans="1:9" ht="14.25" customHeight="1" x14ac:dyDescent="0.25">
      <c r="A21" s="71" t="s">
        <v>74</v>
      </c>
      <c r="B21" s="71" t="s">
        <v>44</v>
      </c>
      <c r="C21" s="72" t="s">
        <v>75</v>
      </c>
      <c r="D21" s="72" t="str">
        <f t="shared" si="0"/>
        <v>2-08 - Vossendijk</v>
      </c>
      <c r="E21" s="69" t="s">
        <v>35</v>
      </c>
      <c r="F21" s="73" t="s">
        <v>36</v>
      </c>
      <c r="G21" s="73">
        <v>2</v>
      </c>
      <c r="H21" s="152">
        <v>0</v>
      </c>
      <c r="I21" s="153">
        <f t="shared" si="1"/>
        <v>0</v>
      </c>
    </row>
    <row r="22" spans="1:9" ht="14.25" customHeight="1" x14ac:dyDescent="0.25">
      <c r="A22" s="71" t="s">
        <v>76</v>
      </c>
      <c r="B22" s="71" t="s">
        <v>44</v>
      </c>
      <c r="C22" s="72" t="s">
        <v>77</v>
      </c>
      <c r="D22" s="72" t="str">
        <f t="shared" si="0"/>
        <v>2-09 - Microweg</v>
      </c>
      <c r="E22" s="69" t="s">
        <v>35</v>
      </c>
      <c r="F22" s="73" t="s">
        <v>36</v>
      </c>
      <c r="G22" s="73">
        <v>2</v>
      </c>
      <c r="H22" s="152">
        <v>0</v>
      </c>
      <c r="I22" s="153">
        <f t="shared" si="1"/>
        <v>0</v>
      </c>
    </row>
    <row r="23" spans="1:9" ht="14.25" customHeight="1" x14ac:dyDescent="0.25">
      <c r="A23" s="71" t="s">
        <v>78</v>
      </c>
      <c r="B23" s="71" t="s">
        <v>44</v>
      </c>
      <c r="C23" s="72" t="s">
        <v>79</v>
      </c>
      <c r="D23" s="72" t="str">
        <f t="shared" si="0"/>
        <v>2-10 - Hogelandseweg</v>
      </c>
      <c r="E23" s="69" t="s">
        <v>35</v>
      </c>
      <c r="F23" s="73" t="s">
        <v>36</v>
      </c>
      <c r="G23" s="73">
        <v>2</v>
      </c>
      <c r="H23" s="152">
        <v>0</v>
      </c>
      <c r="I23" s="153">
        <f t="shared" si="1"/>
        <v>0</v>
      </c>
    </row>
    <row r="24" spans="1:9" ht="14.25" customHeight="1" x14ac:dyDescent="0.25">
      <c r="A24" s="71" t="s">
        <v>80</v>
      </c>
      <c r="B24" s="71" t="s">
        <v>44</v>
      </c>
      <c r="C24" s="72" t="s">
        <v>81</v>
      </c>
      <c r="D24" s="72" t="str">
        <f t="shared" si="0"/>
        <v>2-11 - Lindenhoutseweg</v>
      </c>
      <c r="E24" s="69" t="s">
        <v>35</v>
      </c>
      <c r="F24" s="73" t="s">
        <v>36</v>
      </c>
      <c r="G24" s="73">
        <v>2</v>
      </c>
      <c r="H24" s="152">
        <v>0</v>
      </c>
      <c r="I24" s="153">
        <f t="shared" si="1"/>
        <v>0</v>
      </c>
    </row>
    <row r="25" spans="1:9" ht="14.25" customHeight="1" x14ac:dyDescent="0.25">
      <c r="A25" s="71" t="s">
        <v>82</v>
      </c>
      <c r="B25" s="71" t="s">
        <v>44</v>
      </c>
      <c r="C25" s="72" t="s">
        <v>83</v>
      </c>
      <c r="D25" s="72" t="str">
        <f t="shared" si="0"/>
        <v>2-12 - Raadhuisstraat</v>
      </c>
      <c r="E25" s="69" t="s">
        <v>35</v>
      </c>
      <c r="F25" s="73" t="s">
        <v>36</v>
      </c>
      <c r="G25" s="73">
        <v>2</v>
      </c>
      <c r="H25" s="152">
        <v>0</v>
      </c>
      <c r="I25" s="153">
        <f t="shared" si="1"/>
        <v>0</v>
      </c>
    </row>
    <row r="26" spans="1:9" ht="14.25" customHeight="1" x14ac:dyDescent="0.25">
      <c r="A26" s="71" t="s">
        <v>84</v>
      </c>
      <c r="B26" s="71" t="s">
        <v>44</v>
      </c>
      <c r="C26" s="72" t="s">
        <v>85</v>
      </c>
      <c r="D26" s="72" t="str">
        <f t="shared" si="0"/>
        <v>2-13 - Binderskampweg</v>
      </c>
      <c r="E26" s="69" t="s">
        <v>35</v>
      </c>
      <c r="F26" s="73" t="s">
        <v>36</v>
      </c>
      <c r="G26" s="73">
        <v>2</v>
      </c>
      <c r="H26" s="152">
        <v>0</v>
      </c>
      <c r="I26" s="153">
        <f t="shared" si="1"/>
        <v>0</v>
      </c>
    </row>
    <row r="27" spans="1:9" ht="14.25" customHeight="1" x14ac:dyDescent="0.25">
      <c r="A27" s="71" t="s">
        <v>86</v>
      </c>
      <c r="B27" s="71" t="s">
        <v>44</v>
      </c>
      <c r="C27" s="72" t="s">
        <v>87</v>
      </c>
      <c r="D27" s="72" t="str">
        <f t="shared" si="0"/>
        <v>2-14 - Nederheidsweg</v>
      </c>
      <c r="E27" s="69" t="s">
        <v>35</v>
      </c>
      <c r="F27" s="73" t="s">
        <v>36</v>
      </c>
      <c r="G27" s="73">
        <v>2</v>
      </c>
      <c r="H27" s="152">
        <v>0</v>
      </c>
      <c r="I27" s="153">
        <f t="shared" si="1"/>
        <v>0</v>
      </c>
    </row>
    <row r="28" spans="1:9" ht="14.25" customHeight="1" x14ac:dyDescent="0.25">
      <c r="A28" s="71" t="s">
        <v>88</v>
      </c>
      <c r="B28" s="71" t="s">
        <v>44</v>
      </c>
      <c r="C28" s="72" t="s">
        <v>89</v>
      </c>
      <c r="D28" s="72" t="str">
        <f t="shared" si="0"/>
        <v>2-15 - Energieweg ANAC</v>
      </c>
      <c r="E28" s="69" t="s">
        <v>35</v>
      </c>
      <c r="F28" s="73" t="s">
        <v>36</v>
      </c>
      <c r="G28" s="73">
        <v>2</v>
      </c>
      <c r="H28" s="152">
        <v>0</v>
      </c>
      <c r="I28" s="153">
        <f t="shared" si="1"/>
        <v>0</v>
      </c>
    </row>
    <row r="29" spans="1:9" ht="14.25" customHeight="1" x14ac:dyDescent="0.25">
      <c r="A29" s="71" t="s">
        <v>90</v>
      </c>
      <c r="B29" s="71" t="s">
        <v>44</v>
      </c>
      <c r="C29" s="72" t="s">
        <v>91</v>
      </c>
      <c r="D29" s="72" t="str">
        <f t="shared" si="0"/>
        <v>2-16 - Eversweg 1</v>
      </c>
      <c r="E29" s="69" t="s">
        <v>35</v>
      </c>
      <c r="F29" s="73" t="s">
        <v>36</v>
      </c>
      <c r="G29" s="73">
        <v>2</v>
      </c>
      <c r="H29" s="152">
        <v>0</v>
      </c>
      <c r="I29" s="153">
        <f t="shared" si="1"/>
        <v>0</v>
      </c>
    </row>
    <row r="30" spans="1:9" ht="14.25" customHeight="1" x14ac:dyDescent="0.25">
      <c r="A30" s="71" t="s">
        <v>92</v>
      </c>
      <c r="B30" s="71" t="s">
        <v>44</v>
      </c>
      <c r="C30" s="72" t="s">
        <v>93</v>
      </c>
      <c r="D30" s="72" t="str">
        <f t="shared" si="0"/>
        <v>2-17 - Eversweg 7</v>
      </c>
      <c r="E30" s="69" t="s">
        <v>35</v>
      </c>
      <c r="F30" s="73" t="s">
        <v>36</v>
      </c>
      <c r="G30" s="73">
        <v>2</v>
      </c>
      <c r="H30" s="152">
        <v>0</v>
      </c>
      <c r="I30" s="153">
        <f t="shared" si="1"/>
        <v>0</v>
      </c>
    </row>
    <row r="31" spans="1:9" ht="14.25" customHeight="1" x14ac:dyDescent="0.25">
      <c r="A31" s="71" t="s">
        <v>94</v>
      </c>
      <c r="B31" s="71" t="s">
        <v>44</v>
      </c>
      <c r="C31" s="72" t="s">
        <v>95</v>
      </c>
      <c r="D31" s="72" t="str">
        <f t="shared" si="0"/>
        <v>2-18 - Dennenstraat</v>
      </c>
      <c r="E31" s="69" t="s">
        <v>35</v>
      </c>
      <c r="F31" s="73" t="s">
        <v>36</v>
      </c>
      <c r="G31" s="73">
        <v>1</v>
      </c>
      <c r="H31" s="152">
        <v>0</v>
      </c>
      <c r="I31" s="153">
        <f t="shared" si="1"/>
        <v>0</v>
      </c>
    </row>
    <row r="32" spans="1:9" ht="14.25" customHeight="1" x14ac:dyDescent="0.25">
      <c r="A32" s="71" t="s">
        <v>96</v>
      </c>
      <c r="B32" s="71" t="s">
        <v>44</v>
      </c>
      <c r="C32" s="72" t="s">
        <v>97</v>
      </c>
      <c r="D32" s="72" t="str">
        <f t="shared" si="0"/>
        <v>2-19 - De Draaiom</v>
      </c>
      <c r="E32" s="69" t="s">
        <v>35</v>
      </c>
      <c r="F32" s="73" t="s">
        <v>36</v>
      </c>
      <c r="G32" s="73">
        <v>1</v>
      </c>
      <c r="H32" s="152">
        <v>0</v>
      </c>
      <c r="I32" s="153">
        <f t="shared" si="1"/>
        <v>0</v>
      </c>
    </row>
    <row r="33" spans="1:9" ht="14.25" customHeight="1" x14ac:dyDescent="0.25">
      <c r="A33" s="71" t="s">
        <v>98</v>
      </c>
      <c r="B33" s="71" t="s">
        <v>44</v>
      </c>
      <c r="C33" s="72" t="s">
        <v>99</v>
      </c>
      <c r="D33" s="72" t="str">
        <f t="shared" si="0"/>
        <v>2-20 - Expeditieweg</v>
      </c>
      <c r="E33" s="69" t="s">
        <v>35</v>
      </c>
      <c r="F33" s="73" t="s">
        <v>36</v>
      </c>
      <c r="G33" s="73">
        <v>1</v>
      </c>
      <c r="H33" s="152">
        <v>0</v>
      </c>
      <c r="I33" s="153">
        <f t="shared" si="1"/>
        <v>0</v>
      </c>
    </row>
    <row r="34" spans="1:9" ht="14.25" customHeight="1" x14ac:dyDescent="0.25">
      <c r="A34" s="71" t="s">
        <v>100</v>
      </c>
      <c r="B34" s="71" t="s">
        <v>44</v>
      </c>
      <c r="C34" s="72" t="s">
        <v>101</v>
      </c>
      <c r="D34" s="72" t="str">
        <f t="shared" si="0"/>
        <v>2-51 - Jonagoldstraat</v>
      </c>
      <c r="E34" s="69" t="s">
        <v>35</v>
      </c>
      <c r="F34" s="73" t="s">
        <v>36</v>
      </c>
      <c r="G34" s="73">
        <v>2</v>
      </c>
      <c r="H34" s="152">
        <v>0</v>
      </c>
      <c r="I34" s="153">
        <f t="shared" si="1"/>
        <v>0</v>
      </c>
    </row>
    <row r="35" spans="1:9" ht="14.25" customHeight="1" x14ac:dyDescent="0.25">
      <c r="A35" s="71" t="s">
        <v>102</v>
      </c>
      <c r="B35" s="71" t="s">
        <v>44</v>
      </c>
      <c r="C35" s="72" t="s">
        <v>103</v>
      </c>
      <c r="D35" s="72" t="str">
        <f t="shared" si="0"/>
        <v>2-52 - Dupondiusstraat</v>
      </c>
      <c r="E35" s="69" t="s">
        <v>35</v>
      </c>
      <c r="F35" s="73" t="s">
        <v>36</v>
      </c>
      <c r="G35" s="73">
        <v>2</v>
      </c>
      <c r="H35" s="152">
        <v>0</v>
      </c>
      <c r="I35" s="153">
        <f t="shared" si="1"/>
        <v>0</v>
      </c>
    </row>
    <row r="36" spans="1:9" ht="14.25" customHeight="1" x14ac:dyDescent="0.25">
      <c r="A36" s="71" t="s">
        <v>104</v>
      </c>
      <c r="B36" s="71" t="s">
        <v>44</v>
      </c>
      <c r="C36" s="72" t="s">
        <v>105</v>
      </c>
      <c r="D36" s="72" t="str">
        <f t="shared" si="0"/>
        <v xml:space="preserve">2-53 - Visveld Noord </v>
      </c>
      <c r="E36" s="69" t="s">
        <v>35</v>
      </c>
      <c r="F36" s="73" t="s">
        <v>36</v>
      </c>
      <c r="G36" s="73">
        <v>2</v>
      </c>
      <c r="H36" s="152">
        <v>0</v>
      </c>
      <c r="I36" s="153">
        <f t="shared" si="1"/>
        <v>0</v>
      </c>
    </row>
    <row r="37" spans="1:9" ht="14.25" customHeight="1" x14ac:dyDescent="0.25">
      <c r="A37" s="71" t="s">
        <v>106</v>
      </c>
      <c r="B37" s="71" t="s">
        <v>44</v>
      </c>
      <c r="C37" s="72" t="s">
        <v>107</v>
      </c>
      <c r="D37" s="72" t="str">
        <f t="shared" si="0"/>
        <v>2-54 - Grote Boel</v>
      </c>
      <c r="E37" s="69" t="s">
        <v>35</v>
      </c>
      <c r="F37" s="73" t="s">
        <v>36</v>
      </c>
      <c r="G37" s="73">
        <v>2</v>
      </c>
      <c r="H37" s="152">
        <v>0</v>
      </c>
      <c r="I37" s="153">
        <f t="shared" si="1"/>
        <v>0</v>
      </c>
    </row>
    <row r="38" spans="1:9" ht="14.25" customHeight="1" x14ac:dyDescent="0.25">
      <c r="A38" s="71" t="s">
        <v>108</v>
      </c>
      <c r="B38" s="71" t="s">
        <v>44</v>
      </c>
      <c r="C38" s="72" t="s">
        <v>109</v>
      </c>
      <c r="D38" s="72" t="str">
        <f t="shared" si="0"/>
        <v>2-55 - CineMec</v>
      </c>
      <c r="E38" s="69" t="s">
        <v>35</v>
      </c>
      <c r="F38" s="73" t="s">
        <v>36</v>
      </c>
      <c r="G38" s="73">
        <v>2</v>
      </c>
      <c r="H38" s="152">
        <v>0</v>
      </c>
      <c r="I38" s="153">
        <f t="shared" si="1"/>
        <v>0</v>
      </c>
    </row>
    <row r="39" spans="1:9" ht="14.25" customHeight="1" x14ac:dyDescent="0.25">
      <c r="A39" s="71" t="s">
        <v>110</v>
      </c>
      <c r="B39" s="71" t="s">
        <v>44</v>
      </c>
      <c r="C39" s="72" t="s">
        <v>111</v>
      </c>
      <c r="D39" s="72" t="str">
        <f t="shared" si="0"/>
        <v>2-56 - Woenderskamp</v>
      </c>
      <c r="E39" s="69" t="s">
        <v>35</v>
      </c>
      <c r="F39" s="73" t="s">
        <v>36</v>
      </c>
      <c r="G39" s="73">
        <v>2</v>
      </c>
      <c r="H39" s="152">
        <v>0</v>
      </c>
      <c r="I39" s="153">
        <f t="shared" si="1"/>
        <v>0</v>
      </c>
    </row>
    <row r="40" spans="1:9" ht="14.25" customHeight="1" x14ac:dyDescent="0.25">
      <c r="A40" s="71" t="s">
        <v>112</v>
      </c>
      <c r="B40" s="71" t="s">
        <v>44</v>
      </c>
      <c r="C40" s="72" t="s">
        <v>113</v>
      </c>
      <c r="D40" s="72" t="str">
        <f t="shared" si="0"/>
        <v>2-57 - Zuiderveld</v>
      </c>
      <c r="E40" s="69" t="s">
        <v>35</v>
      </c>
      <c r="F40" s="73" t="s">
        <v>36</v>
      </c>
      <c r="G40" s="73">
        <v>2</v>
      </c>
      <c r="H40" s="152">
        <v>0</v>
      </c>
      <c r="I40" s="153">
        <f t="shared" si="1"/>
        <v>0</v>
      </c>
    </row>
    <row r="41" spans="1:9" ht="14.25" customHeight="1" x14ac:dyDescent="0.25">
      <c r="A41" s="71" t="s">
        <v>114</v>
      </c>
      <c r="B41" s="71" t="s">
        <v>44</v>
      </c>
      <c r="C41" s="72" t="s">
        <v>115</v>
      </c>
      <c r="D41" s="72" t="str">
        <f t="shared" si="0"/>
        <v>2-58 - Park Waaijenstein</v>
      </c>
      <c r="E41" s="69" t="s">
        <v>35</v>
      </c>
      <c r="F41" s="73" t="s">
        <v>36</v>
      </c>
      <c r="G41" s="73">
        <v>2</v>
      </c>
      <c r="H41" s="152">
        <v>0</v>
      </c>
      <c r="I41" s="153">
        <f t="shared" si="1"/>
        <v>0</v>
      </c>
    </row>
    <row r="42" spans="1:9" ht="14.25" customHeight="1" x14ac:dyDescent="0.25">
      <c r="A42" s="75" t="s">
        <v>116</v>
      </c>
      <c r="B42" s="71" t="s">
        <v>44</v>
      </c>
      <c r="C42" s="72" t="s">
        <v>117</v>
      </c>
      <c r="D42" s="72" t="str">
        <f>CONCATENATE(A42," - ",C42)</f>
        <v>2-59 - Hof van holland</v>
      </c>
      <c r="E42" s="69" t="s">
        <v>35</v>
      </c>
      <c r="F42" s="73" t="s">
        <v>36</v>
      </c>
      <c r="G42" s="73">
        <v>1</v>
      </c>
      <c r="H42" s="152">
        <v>0</v>
      </c>
      <c r="I42" s="153">
        <f>G42*H42</f>
        <v>0</v>
      </c>
    </row>
    <row r="43" spans="1:9" ht="14.25" customHeight="1" x14ac:dyDescent="0.25">
      <c r="A43" s="71" t="s">
        <v>118</v>
      </c>
      <c r="B43" s="71" t="s">
        <v>44</v>
      </c>
      <c r="C43" s="72" t="s">
        <v>119</v>
      </c>
      <c r="D43" s="72" t="str">
        <f t="shared" si="0"/>
        <v>2-60 - Zandseplas</v>
      </c>
      <c r="E43" s="69" t="s">
        <v>35</v>
      </c>
      <c r="F43" s="73" t="s">
        <v>36</v>
      </c>
      <c r="G43" s="73">
        <v>2</v>
      </c>
      <c r="H43" s="152">
        <v>0</v>
      </c>
      <c r="I43" s="153">
        <f t="shared" si="1"/>
        <v>0</v>
      </c>
    </row>
    <row r="44" spans="1:9" ht="14.25" customHeight="1" x14ac:dyDescent="0.25">
      <c r="A44" s="71" t="s">
        <v>120</v>
      </c>
      <c r="B44" s="71" t="s">
        <v>44</v>
      </c>
      <c r="C44" s="72" t="s">
        <v>121</v>
      </c>
      <c r="D44" s="72" t="str">
        <f t="shared" si="0"/>
        <v>2-61 - de Stelt</v>
      </c>
      <c r="E44" s="69" t="s">
        <v>35</v>
      </c>
      <c r="F44" s="73" t="s">
        <v>36</v>
      </c>
      <c r="G44" s="73">
        <v>1</v>
      </c>
      <c r="H44" s="152">
        <v>0</v>
      </c>
      <c r="I44" s="153">
        <f t="shared" si="1"/>
        <v>0</v>
      </c>
    </row>
    <row r="45" spans="1:9" ht="14.25" customHeight="1" x14ac:dyDescent="0.25">
      <c r="A45" s="71" t="s">
        <v>122</v>
      </c>
      <c r="B45" s="71" t="s">
        <v>44</v>
      </c>
      <c r="C45" s="72" t="s">
        <v>123</v>
      </c>
      <c r="D45" s="72" t="str">
        <f t="shared" si="0"/>
        <v>2-62 - De Stelt-zuid</v>
      </c>
      <c r="E45" s="69" t="s">
        <v>35</v>
      </c>
      <c r="F45" s="73" t="s">
        <v>36</v>
      </c>
      <c r="G45" s="73">
        <v>2</v>
      </c>
      <c r="H45" s="152">
        <v>0</v>
      </c>
      <c r="I45" s="153">
        <f t="shared" si="1"/>
        <v>0</v>
      </c>
    </row>
    <row r="46" spans="1:9" ht="14.25" customHeight="1" x14ac:dyDescent="0.25">
      <c r="A46" s="71" t="s">
        <v>124</v>
      </c>
      <c r="B46" s="71" t="s">
        <v>44</v>
      </c>
      <c r="C46" s="72" t="s">
        <v>125</v>
      </c>
      <c r="D46" s="72" t="str">
        <f t="shared" si="0"/>
        <v>2-63 - Veur Lent</v>
      </c>
      <c r="E46" s="69" t="s">
        <v>35</v>
      </c>
      <c r="F46" s="73" t="s">
        <v>36</v>
      </c>
      <c r="G46" s="73">
        <v>2</v>
      </c>
      <c r="H46" s="152">
        <v>0</v>
      </c>
      <c r="I46" s="153">
        <f t="shared" si="1"/>
        <v>0</v>
      </c>
    </row>
    <row r="47" spans="1:9" ht="14.25" customHeight="1" x14ac:dyDescent="0.25">
      <c r="A47" s="71" t="s">
        <v>126</v>
      </c>
      <c r="B47" s="71" t="s">
        <v>44</v>
      </c>
      <c r="C47" s="72" t="s">
        <v>127</v>
      </c>
      <c r="D47" s="72" t="str">
        <f t="shared" si="0"/>
        <v>2-64 - Laauwikstraat</v>
      </c>
      <c r="E47" s="69" t="s">
        <v>35</v>
      </c>
      <c r="F47" s="73" t="s">
        <v>36</v>
      </c>
      <c r="G47" s="73">
        <v>1</v>
      </c>
      <c r="H47" s="152">
        <v>0</v>
      </c>
      <c r="I47" s="153">
        <f t="shared" si="1"/>
        <v>0</v>
      </c>
    </row>
    <row r="48" spans="1:9" ht="14.25" customHeight="1" x14ac:dyDescent="0.25">
      <c r="A48" s="71" t="s">
        <v>128</v>
      </c>
      <c r="B48" s="71" t="s">
        <v>44</v>
      </c>
      <c r="C48" s="72" t="s">
        <v>129</v>
      </c>
      <c r="D48" s="72" t="str">
        <f t="shared" si="0"/>
        <v>2-65 - Tauge</v>
      </c>
      <c r="E48" s="69" t="s">
        <v>35</v>
      </c>
      <c r="F48" s="73" t="s">
        <v>36</v>
      </c>
      <c r="G48" s="73">
        <v>2</v>
      </c>
      <c r="H48" s="152">
        <v>0</v>
      </c>
      <c r="I48" s="153">
        <f t="shared" si="1"/>
        <v>0</v>
      </c>
    </row>
    <row r="49" spans="1:9" ht="14.25" customHeight="1" x14ac:dyDescent="0.25">
      <c r="A49" s="71" t="s">
        <v>130</v>
      </c>
      <c r="B49" s="71" t="s">
        <v>44</v>
      </c>
      <c r="C49" s="72" t="s">
        <v>131</v>
      </c>
      <c r="D49" s="72" t="str">
        <f t="shared" si="0"/>
        <v>2-66 - Spoorstraat 31b</v>
      </c>
      <c r="E49" s="69" t="s">
        <v>35</v>
      </c>
      <c r="F49" s="73" t="s">
        <v>36</v>
      </c>
      <c r="G49" s="73">
        <v>1</v>
      </c>
      <c r="H49" s="152">
        <v>0</v>
      </c>
      <c r="I49" s="153">
        <f t="shared" si="1"/>
        <v>0</v>
      </c>
    </row>
    <row r="50" spans="1:9" ht="14.25" customHeight="1" x14ac:dyDescent="0.25">
      <c r="A50" s="71" t="s">
        <v>132</v>
      </c>
      <c r="B50" s="71" t="s">
        <v>44</v>
      </c>
      <c r="C50" s="72" t="s">
        <v>133</v>
      </c>
      <c r="D50" s="72" t="str">
        <f t="shared" si="0"/>
        <v>2-67 - Nieuw Balveren</v>
      </c>
      <c r="E50" s="69" t="s">
        <v>35</v>
      </c>
      <c r="F50" s="73" t="s">
        <v>36</v>
      </c>
      <c r="G50" s="73">
        <v>1</v>
      </c>
      <c r="H50" s="152">
        <v>0</v>
      </c>
      <c r="I50" s="153">
        <f>G50*H50</f>
        <v>0</v>
      </c>
    </row>
    <row r="51" spans="1:9" ht="14.25" customHeight="1" thickBot="1" x14ac:dyDescent="0.3">
      <c r="A51" s="76" t="s">
        <v>134</v>
      </c>
      <c r="B51" s="76" t="s">
        <v>44</v>
      </c>
      <c r="C51" s="77" t="s">
        <v>135</v>
      </c>
      <c r="D51" s="77" t="str">
        <f t="shared" si="0"/>
        <v>3-99 - Oosterhoutsedijk 16-18</v>
      </c>
      <c r="E51" s="78" t="s">
        <v>35</v>
      </c>
      <c r="F51" s="79" t="s">
        <v>36</v>
      </c>
      <c r="G51" s="79">
        <v>1</v>
      </c>
      <c r="H51" s="154">
        <v>0</v>
      </c>
      <c r="I51" s="155">
        <f t="shared" ref="I51:I114" si="2">G51*H51</f>
        <v>0</v>
      </c>
    </row>
    <row r="52" spans="1:9" ht="14.25" customHeight="1" x14ac:dyDescent="0.25">
      <c r="A52" s="80" t="s">
        <v>136</v>
      </c>
      <c r="B52" s="81" t="s">
        <v>137</v>
      </c>
      <c r="C52" s="82" t="s">
        <v>138</v>
      </c>
      <c r="D52" s="82" t="str">
        <f t="shared" si="0"/>
        <v>3-01 - Smalle Steeg 37</v>
      </c>
      <c r="E52" s="83" t="s">
        <v>35</v>
      </c>
      <c r="F52" s="84" t="s">
        <v>36</v>
      </c>
      <c r="G52" s="84">
        <v>1</v>
      </c>
      <c r="H52" s="156">
        <v>0</v>
      </c>
      <c r="I52" s="157">
        <f t="shared" si="2"/>
        <v>0</v>
      </c>
    </row>
    <row r="53" spans="1:9" ht="14.25" customHeight="1" x14ac:dyDescent="0.25">
      <c r="A53" s="85" t="s">
        <v>139</v>
      </c>
      <c r="B53" s="71" t="s">
        <v>137</v>
      </c>
      <c r="C53" s="72" t="s">
        <v>140</v>
      </c>
      <c r="D53" s="72" t="str">
        <f t="shared" si="0"/>
        <v>3-02 - Staddijk 27/29</v>
      </c>
      <c r="E53" s="69" t="s">
        <v>35</v>
      </c>
      <c r="F53" s="73" t="s">
        <v>36</v>
      </c>
      <c r="G53" s="73">
        <v>1</v>
      </c>
      <c r="H53" s="152">
        <v>0</v>
      </c>
      <c r="I53" s="153">
        <f t="shared" si="2"/>
        <v>0</v>
      </c>
    </row>
    <row r="54" spans="1:9" ht="14.25" customHeight="1" x14ac:dyDescent="0.25">
      <c r="A54" s="85" t="s">
        <v>141</v>
      </c>
      <c r="B54" s="71" t="s">
        <v>137</v>
      </c>
      <c r="C54" s="72" t="s">
        <v>142</v>
      </c>
      <c r="D54" s="72" t="str">
        <f t="shared" si="0"/>
        <v>3-03 - Staddijk 31</v>
      </c>
      <c r="E54" s="69" t="s">
        <v>35</v>
      </c>
      <c r="F54" s="73" t="s">
        <v>36</v>
      </c>
      <c r="G54" s="73">
        <v>1</v>
      </c>
      <c r="H54" s="152">
        <v>0</v>
      </c>
      <c r="I54" s="153">
        <f t="shared" si="2"/>
        <v>0</v>
      </c>
    </row>
    <row r="55" spans="1:9" ht="14.25" customHeight="1" x14ac:dyDescent="0.25">
      <c r="A55" s="85" t="s">
        <v>143</v>
      </c>
      <c r="B55" s="71" t="s">
        <v>137</v>
      </c>
      <c r="C55" s="72" t="s">
        <v>144</v>
      </c>
      <c r="D55" s="72" t="str">
        <f t="shared" si="0"/>
        <v>3-04 - Staddijk 37</v>
      </c>
      <c r="E55" s="69" t="s">
        <v>35</v>
      </c>
      <c r="F55" s="73" t="s">
        <v>36</v>
      </c>
      <c r="G55" s="73">
        <v>2</v>
      </c>
      <c r="H55" s="152">
        <v>0</v>
      </c>
      <c r="I55" s="153">
        <f t="shared" si="2"/>
        <v>0</v>
      </c>
    </row>
    <row r="56" spans="1:9" ht="14.25" customHeight="1" x14ac:dyDescent="0.25">
      <c r="A56" s="85" t="s">
        <v>145</v>
      </c>
      <c r="B56" s="71" t="s">
        <v>137</v>
      </c>
      <c r="C56" s="72" t="s">
        <v>146</v>
      </c>
      <c r="D56" s="72" t="str">
        <f t="shared" si="0"/>
        <v>3-05 - Staddijk 41</v>
      </c>
      <c r="E56" s="69" t="s">
        <v>35</v>
      </c>
      <c r="F56" s="73" t="s">
        <v>36</v>
      </c>
      <c r="G56" s="73">
        <v>1</v>
      </c>
      <c r="H56" s="152">
        <v>0</v>
      </c>
      <c r="I56" s="153">
        <f t="shared" si="2"/>
        <v>0</v>
      </c>
    </row>
    <row r="57" spans="1:9" ht="14.25" customHeight="1" x14ac:dyDescent="0.25">
      <c r="A57" s="85" t="s">
        <v>147</v>
      </c>
      <c r="B57" s="71" t="s">
        <v>137</v>
      </c>
      <c r="C57" s="72" t="s">
        <v>148</v>
      </c>
      <c r="D57" s="72" t="str">
        <f t="shared" si="0"/>
        <v>3-06 - Staddijk 105/107</v>
      </c>
      <c r="E57" s="69" t="s">
        <v>35</v>
      </c>
      <c r="F57" s="73" t="s">
        <v>36</v>
      </c>
      <c r="G57" s="73">
        <v>1</v>
      </c>
      <c r="H57" s="152">
        <v>0</v>
      </c>
      <c r="I57" s="153">
        <f t="shared" si="2"/>
        <v>0</v>
      </c>
    </row>
    <row r="58" spans="1:9" ht="14.25" customHeight="1" x14ac:dyDescent="0.25">
      <c r="A58" s="85" t="s">
        <v>149</v>
      </c>
      <c r="B58" s="71" t="s">
        <v>137</v>
      </c>
      <c r="C58" s="72" t="s">
        <v>150</v>
      </c>
      <c r="D58" s="72" t="str">
        <f t="shared" si="0"/>
        <v>3-07 - Staddijk</v>
      </c>
      <c r="E58" s="69" t="s">
        <v>35</v>
      </c>
      <c r="F58" s="73" t="s">
        <v>36</v>
      </c>
      <c r="G58" s="73">
        <v>1</v>
      </c>
      <c r="H58" s="152">
        <v>0</v>
      </c>
      <c r="I58" s="153">
        <f t="shared" si="2"/>
        <v>0</v>
      </c>
    </row>
    <row r="59" spans="1:9" ht="14.25" customHeight="1" x14ac:dyDescent="0.25">
      <c r="A59" s="85" t="s">
        <v>151</v>
      </c>
      <c r="B59" s="71" t="s">
        <v>137</v>
      </c>
      <c r="C59" s="72" t="s">
        <v>152</v>
      </c>
      <c r="D59" s="72" t="str">
        <f t="shared" si="0"/>
        <v>3-08 - Staddijk 111</v>
      </c>
      <c r="E59" s="69" t="s">
        <v>35</v>
      </c>
      <c r="F59" s="73" t="s">
        <v>36</v>
      </c>
      <c r="G59" s="73">
        <v>2</v>
      </c>
      <c r="H59" s="152">
        <v>0</v>
      </c>
      <c r="I59" s="153">
        <f t="shared" si="2"/>
        <v>0</v>
      </c>
    </row>
    <row r="60" spans="1:9" ht="14.25" customHeight="1" x14ac:dyDescent="0.25">
      <c r="A60" s="85" t="s">
        <v>153</v>
      </c>
      <c r="B60" s="71" t="s">
        <v>137</v>
      </c>
      <c r="C60" s="72" t="s">
        <v>154</v>
      </c>
      <c r="D60" s="72" t="str">
        <f t="shared" si="0"/>
        <v>3-09 - Staddijk 115</v>
      </c>
      <c r="E60" s="69" t="s">
        <v>35</v>
      </c>
      <c r="F60" s="73" t="s">
        <v>36</v>
      </c>
      <c r="G60" s="73">
        <v>1</v>
      </c>
      <c r="H60" s="152">
        <v>0</v>
      </c>
      <c r="I60" s="153">
        <f t="shared" si="2"/>
        <v>0</v>
      </c>
    </row>
    <row r="61" spans="1:9" ht="14.25" customHeight="1" x14ac:dyDescent="0.25">
      <c r="A61" s="85" t="s">
        <v>155</v>
      </c>
      <c r="B61" s="71" t="s">
        <v>137</v>
      </c>
      <c r="C61" s="72" t="s">
        <v>156</v>
      </c>
      <c r="D61" s="72" t="str">
        <f t="shared" si="0"/>
        <v>3-10 - Staddijk 117</v>
      </c>
      <c r="E61" s="69" t="s">
        <v>35</v>
      </c>
      <c r="F61" s="73" t="s">
        <v>36</v>
      </c>
      <c r="G61" s="73">
        <v>1</v>
      </c>
      <c r="H61" s="152">
        <v>0</v>
      </c>
      <c r="I61" s="153">
        <f t="shared" si="2"/>
        <v>0</v>
      </c>
    </row>
    <row r="62" spans="1:9" ht="14.25" customHeight="1" x14ac:dyDescent="0.25">
      <c r="A62" s="85" t="s">
        <v>157</v>
      </c>
      <c r="B62" s="71" t="s">
        <v>137</v>
      </c>
      <c r="C62" s="72" t="s">
        <v>158</v>
      </c>
      <c r="D62" s="72" t="str">
        <f t="shared" si="0"/>
        <v>3-11 - Staddijk 119/121</v>
      </c>
      <c r="E62" s="69" t="s">
        <v>35</v>
      </c>
      <c r="F62" s="73" t="s">
        <v>36</v>
      </c>
      <c r="G62" s="73">
        <v>1</v>
      </c>
      <c r="H62" s="152">
        <v>0</v>
      </c>
      <c r="I62" s="153">
        <f t="shared" si="2"/>
        <v>0</v>
      </c>
    </row>
    <row r="63" spans="1:9" ht="14.25" customHeight="1" x14ac:dyDescent="0.25">
      <c r="A63" s="85" t="s">
        <v>159</v>
      </c>
      <c r="B63" s="71" t="s">
        <v>137</v>
      </c>
      <c r="C63" s="72" t="s">
        <v>160</v>
      </c>
      <c r="D63" s="72" t="str">
        <f t="shared" si="0"/>
        <v>3-12 - Staddijk 125</v>
      </c>
      <c r="E63" s="69" t="s">
        <v>35</v>
      </c>
      <c r="F63" s="73" t="s">
        <v>36</v>
      </c>
      <c r="G63" s="73">
        <v>1</v>
      </c>
      <c r="H63" s="152">
        <v>0</v>
      </c>
      <c r="I63" s="153">
        <f t="shared" si="2"/>
        <v>0</v>
      </c>
    </row>
    <row r="64" spans="1:9" ht="14.25" customHeight="1" x14ac:dyDescent="0.25">
      <c r="A64" s="85" t="s">
        <v>161</v>
      </c>
      <c r="B64" s="71" t="s">
        <v>137</v>
      </c>
      <c r="C64" s="72" t="s">
        <v>162</v>
      </c>
      <c r="D64" s="72" t="str">
        <f t="shared" si="0"/>
        <v>3-13 - Winkelsteegseweg 186</v>
      </c>
      <c r="E64" s="69" t="s">
        <v>35</v>
      </c>
      <c r="F64" s="73" t="s">
        <v>36</v>
      </c>
      <c r="G64" s="73">
        <v>1</v>
      </c>
      <c r="H64" s="152">
        <v>0</v>
      </c>
      <c r="I64" s="153">
        <f t="shared" si="2"/>
        <v>0</v>
      </c>
    </row>
    <row r="65" spans="1:9" ht="14.25" customHeight="1" x14ac:dyDescent="0.25">
      <c r="A65" s="85" t="s">
        <v>163</v>
      </c>
      <c r="B65" s="71" t="s">
        <v>137</v>
      </c>
      <c r="C65" s="72" t="s">
        <v>164</v>
      </c>
      <c r="D65" s="72" t="str">
        <f t="shared" si="0"/>
        <v>3-14 - Winkelsteegseweg 206/208</v>
      </c>
      <c r="E65" s="69" t="s">
        <v>35</v>
      </c>
      <c r="F65" s="73" t="s">
        <v>36</v>
      </c>
      <c r="G65" s="73">
        <v>1</v>
      </c>
      <c r="H65" s="152">
        <v>0</v>
      </c>
      <c r="I65" s="153">
        <f t="shared" si="2"/>
        <v>0</v>
      </c>
    </row>
    <row r="66" spans="1:9" ht="14.25" customHeight="1" x14ac:dyDescent="0.25">
      <c r="A66" s="85" t="s">
        <v>165</v>
      </c>
      <c r="B66" s="71" t="s">
        <v>137</v>
      </c>
      <c r="C66" s="72" t="s">
        <v>166</v>
      </c>
      <c r="D66" s="72" t="str">
        <f t="shared" ref="D66:D129" si="3">CONCATENATE(A66," - ",C66)</f>
        <v>3-15 - Winkelsteegseweg 209</v>
      </c>
      <c r="E66" s="69" t="s">
        <v>35</v>
      </c>
      <c r="F66" s="73" t="s">
        <v>36</v>
      </c>
      <c r="G66" s="73">
        <v>1</v>
      </c>
      <c r="H66" s="152">
        <v>0</v>
      </c>
      <c r="I66" s="153">
        <f t="shared" si="2"/>
        <v>0</v>
      </c>
    </row>
    <row r="67" spans="1:9" ht="14.25" customHeight="1" x14ac:dyDescent="0.25">
      <c r="A67" s="85" t="s">
        <v>167</v>
      </c>
      <c r="B67" s="71" t="s">
        <v>137</v>
      </c>
      <c r="C67" s="72" t="s">
        <v>168</v>
      </c>
      <c r="D67" s="72" t="str">
        <f t="shared" si="3"/>
        <v>3-16 - Winkelsteegseweg 215/217</v>
      </c>
      <c r="E67" s="69" t="s">
        <v>35</v>
      </c>
      <c r="F67" s="73" t="s">
        <v>36</v>
      </c>
      <c r="G67" s="73">
        <v>1</v>
      </c>
      <c r="H67" s="152">
        <v>0</v>
      </c>
      <c r="I67" s="153">
        <f t="shared" si="2"/>
        <v>0</v>
      </c>
    </row>
    <row r="68" spans="1:9" ht="14.25" customHeight="1" x14ac:dyDescent="0.25">
      <c r="A68" s="85" t="s">
        <v>169</v>
      </c>
      <c r="B68" s="71" t="s">
        <v>137</v>
      </c>
      <c r="C68" s="72" t="s">
        <v>170</v>
      </c>
      <c r="D68" s="72" t="str">
        <f t="shared" si="3"/>
        <v>3-17 - Ooysesluispad</v>
      </c>
      <c r="E68" s="69" t="s">
        <v>35</v>
      </c>
      <c r="F68" s="73" t="s">
        <v>36</v>
      </c>
      <c r="G68" s="73">
        <v>2</v>
      </c>
      <c r="H68" s="152">
        <v>0</v>
      </c>
      <c r="I68" s="153">
        <f t="shared" si="2"/>
        <v>0</v>
      </c>
    </row>
    <row r="69" spans="1:9" ht="14.25" customHeight="1" x14ac:dyDescent="0.25">
      <c r="A69" s="85" t="s">
        <v>171</v>
      </c>
      <c r="B69" s="71" t="s">
        <v>137</v>
      </c>
      <c r="C69" s="72" t="s">
        <v>172</v>
      </c>
      <c r="D69" s="72" t="str">
        <f t="shared" si="3"/>
        <v>3-18 - Ooysedijk 19</v>
      </c>
      <c r="E69" s="69" t="s">
        <v>35</v>
      </c>
      <c r="F69" s="73" t="s">
        <v>36</v>
      </c>
      <c r="G69" s="73">
        <v>2</v>
      </c>
      <c r="H69" s="152">
        <v>0</v>
      </c>
      <c r="I69" s="153">
        <f t="shared" si="2"/>
        <v>0</v>
      </c>
    </row>
    <row r="70" spans="1:9" ht="14.25" customHeight="1" x14ac:dyDescent="0.25">
      <c r="A70" s="85" t="s">
        <v>173</v>
      </c>
      <c r="B70" s="71" t="s">
        <v>137</v>
      </c>
      <c r="C70" s="72" t="s">
        <v>174</v>
      </c>
      <c r="D70" s="72" t="str">
        <f t="shared" si="3"/>
        <v>3-19 - Ooysedijk 55</v>
      </c>
      <c r="E70" s="69" t="s">
        <v>35</v>
      </c>
      <c r="F70" s="73" t="s">
        <v>36</v>
      </c>
      <c r="G70" s="73">
        <v>2</v>
      </c>
      <c r="H70" s="152">
        <v>0</v>
      </c>
      <c r="I70" s="153">
        <f t="shared" si="2"/>
        <v>0</v>
      </c>
    </row>
    <row r="71" spans="1:9" ht="14.25" customHeight="1" x14ac:dyDescent="0.25">
      <c r="A71" s="85" t="s">
        <v>175</v>
      </c>
      <c r="B71" s="71" t="s">
        <v>137</v>
      </c>
      <c r="C71" s="72" t="s">
        <v>176</v>
      </c>
      <c r="D71" s="72" t="str">
        <f t="shared" si="3"/>
        <v>3-20 - Ooysedijk 67</v>
      </c>
      <c r="E71" s="69" t="s">
        <v>35</v>
      </c>
      <c r="F71" s="73" t="s">
        <v>36</v>
      </c>
      <c r="G71" s="73">
        <v>2</v>
      </c>
      <c r="H71" s="152">
        <v>0</v>
      </c>
      <c r="I71" s="153">
        <f t="shared" si="2"/>
        <v>0</v>
      </c>
    </row>
    <row r="72" spans="1:9" ht="14.25" customHeight="1" x14ac:dyDescent="0.25">
      <c r="A72" s="85" t="s">
        <v>177</v>
      </c>
      <c r="B72" s="71" t="s">
        <v>137</v>
      </c>
      <c r="C72" s="72" t="s">
        <v>178</v>
      </c>
      <c r="D72" s="72" t="str">
        <f t="shared" si="3"/>
        <v>3-21 - Ooysedijk 77</v>
      </c>
      <c r="E72" s="69" t="s">
        <v>35</v>
      </c>
      <c r="F72" s="73" t="s">
        <v>36</v>
      </c>
      <c r="G72" s="73">
        <v>2</v>
      </c>
      <c r="H72" s="152">
        <v>0</v>
      </c>
      <c r="I72" s="153">
        <f t="shared" si="2"/>
        <v>0</v>
      </c>
    </row>
    <row r="73" spans="1:9" ht="14.25" customHeight="1" x14ac:dyDescent="0.25">
      <c r="A73" s="85" t="s">
        <v>179</v>
      </c>
      <c r="B73" s="71" t="s">
        <v>137</v>
      </c>
      <c r="C73" s="72" t="s">
        <v>180</v>
      </c>
      <c r="D73" s="72" t="str">
        <f t="shared" si="3"/>
        <v>3-22 - Vossenhof 46</v>
      </c>
      <c r="E73" s="69" t="s">
        <v>35</v>
      </c>
      <c r="F73" s="73" t="s">
        <v>36</v>
      </c>
      <c r="G73" s="73">
        <v>1</v>
      </c>
      <c r="H73" s="152">
        <v>0</v>
      </c>
      <c r="I73" s="153">
        <f t="shared" si="2"/>
        <v>0</v>
      </c>
    </row>
    <row r="74" spans="1:9" ht="14.25" customHeight="1" x14ac:dyDescent="0.25">
      <c r="A74" s="85" t="s">
        <v>181</v>
      </c>
      <c r="B74" s="71" t="s">
        <v>137</v>
      </c>
      <c r="C74" s="72" t="s">
        <v>182</v>
      </c>
      <c r="D74" s="72" t="str">
        <f t="shared" si="3"/>
        <v>3-23 - Burg. Daleslaan 50</v>
      </c>
      <c r="E74" s="69" t="s">
        <v>35</v>
      </c>
      <c r="F74" s="73" t="s">
        <v>36</v>
      </c>
      <c r="G74" s="73">
        <v>1</v>
      </c>
      <c r="H74" s="152">
        <v>0</v>
      </c>
      <c r="I74" s="153">
        <f t="shared" si="2"/>
        <v>0</v>
      </c>
    </row>
    <row r="75" spans="1:9" ht="14.25" customHeight="1" x14ac:dyDescent="0.25">
      <c r="A75" s="85" t="s">
        <v>183</v>
      </c>
      <c r="B75" s="71" t="s">
        <v>137</v>
      </c>
      <c r="C75" s="72" t="s">
        <v>184</v>
      </c>
      <c r="D75" s="72" t="str">
        <f t="shared" si="3"/>
        <v>3-24 - Heideparkseweg 550</v>
      </c>
      <c r="E75" s="69" t="s">
        <v>35</v>
      </c>
      <c r="F75" s="73" t="s">
        <v>36</v>
      </c>
      <c r="G75" s="73">
        <v>1</v>
      </c>
      <c r="H75" s="152">
        <v>0</v>
      </c>
      <c r="I75" s="153">
        <f t="shared" si="2"/>
        <v>0</v>
      </c>
    </row>
    <row r="76" spans="1:9" ht="14.25" customHeight="1" x14ac:dyDescent="0.25">
      <c r="A76" s="85" t="s">
        <v>185</v>
      </c>
      <c r="B76" s="71" t="s">
        <v>137</v>
      </c>
      <c r="C76" s="72" t="s">
        <v>186</v>
      </c>
      <c r="D76" s="72" t="str">
        <f t="shared" si="3"/>
        <v>3-25 - Van Rosenburgweg 21</v>
      </c>
      <c r="E76" s="69" t="s">
        <v>35</v>
      </c>
      <c r="F76" s="73" t="s">
        <v>36</v>
      </c>
      <c r="G76" s="73">
        <v>1</v>
      </c>
      <c r="H76" s="152">
        <v>0</v>
      </c>
      <c r="I76" s="153">
        <f t="shared" si="2"/>
        <v>0</v>
      </c>
    </row>
    <row r="77" spans="1:9" ht="14.25" customHeight="1" x14ac:dyDescent="0.25">
      <c r="A77" s="85" t="s">
        <v>187</v>
      </c>
      <c r="B77" s="71" t="s">
        <v>137</v>
      </c>
      <c r="C77" s="72" t="s">
        <v>188</v>
      </c>
      <c r="D77" s="72" t="str">
        <f t="shared" si="3"/>
        <v>3-26 - Van Rosenburgweg 160</v>
      </c>
      <c r="E77" s="69" t="s">
        <v>35</v>
      </c>
      <c r="F77" s="73" t="s">
        <v>36</v>
      </c>
      <c r="G77" s="73">
        <v>1</v>
      </c>
      <c r="H77" s="152">
        <v>0</v>
      </c>
      <c r="I77" s="153">
        <f t="shared" si="2"/>
        <v>0</v>
      </c>
    </row>
    <row r="78" spans="1:9" ht="14.25" customHeight="1" x14ac:dyDescent="0.25">
      <c r="A78" s="85" t="s">
        <v>189</v>
      </c>
      <c r="B78" s="71" t="s">
        <v>137</v>
      </c>
      <c r="C78" s="72" t="s">
        <v>190</v>
      </c>
      <c r="D78" s="72" t="str">
        <f t="shared" si="3"/>
        <v>3-27 - Teersdijk 250</v>
      </c>
      <c r="E78" s="69" t="s">
        <v>35</v>
      </c>
      <c r="F78" s="73" t="s">
        <v>36</v>
      </c>
      <c r="G78" s="73">
        <v>1</v>
      </c>
      <c r="H78" s="152">
        <v>0</v>
      </c>
      <c r="I78" s="153">
        <f t="shared" si="2"/>
        <v>0</v>
      </c>
    </row>
    <row r="79" spans="1:9" ht="14.25" customHeight="1" x14ac:dyDescent="0.25">
      <c r="A79" s="85" t="s">
        <v>191</v>
      </c>
      <c r="B79" s="71" t="s">
        <v>137</v>
      </c>
      <c r="C79" s="72" t="s">
        <v>192</v>
      </c>
      <c r="D79" s="72" t="str">
        <f t="shared" si="3"/>
        <v>3-28 - Teersdijk 240</v>
      </c>
      <c r="E79" s="69" t="s">
        <v>35</v>
      </c>
      <c r="F79" s="73" t="s">
        <v>36</v>
      </c>
      <c r="G79" s="73">
        <v>1</v>
      </c>
      <c r="H79" s="152">
        <v>0</v>
      </c>
      <c r="I79" s="153">
        <f t="shared" si="2"/>
        <v>0</v>
      </c>
    </row>
    <row r="80" spans="1:9" ht="14.25" customHeight="1" x14ac:dyDescent="0.25">
      <c r="A80" s="85" t="s">
        <v>193</v>
      </c>
      <c r="B80" s="71" t="s">
        <v>137</v>
      </c>
      <c r="C80" s="72" t="s">
        <v>194</v>
      </c>
      <c r="D80" s="72" t="str">
        <f t="shared" si="3"/>
        <v>3-29 - Staddijk 2</v>
      </c>
      <c r="E80" s="69" t="s">
        <v>35</v>
      </c>
      <c r="F80" s="73" t="s">
        <v>36</v>
      </c>
      <c r="G80" s="73">
        <v>1</v>
      </c>
      <c r="H80" s="152">
        <v>0</v>
      </c>
      <c r="I80" s="153">
        <f t="shared" si="2"/>
        <v>0</v>
      </c>
    </row>
    <row r="81" spans="1:9" ht="14.25" customHeight="1" x14ac:dyDescent="0.25">
      <c r="A81" s="85" t="s">
        <v>195</v>
      </c>
      <c r="B81" s="71" t="s">
        <v>137</v>
      </c>
      <c r="C81" s="72" t="s">
        <v>196</v>
      </c>
      <c r="D81" s="72" t="str">
        <f t="shared" si="3"/>
        <v>3-32 - Ubbergseweg 166</v>
      </c>
      <c r="E81" s="69" t="s">
        <v>35</v>
      </c>
      <c r="F81" s="73" t="s">
        <v>36</v>
      </c>
      <c r="G81" s="73">
        <v>1</v>
      </c>
      <c r="H81" s="152">
        <v>0</v>
      </c>
      <c r="I81" s="153">
        <f t="shared" si="2"/>
        <v>0</v>
      </c>
    </row>
    <row r="82" spans="1:9" ht="14.25" customHeight="1" x14ac:dyDescent="0.25">
      <c r="A82" s="85" t="s">
        <v>197</v>
      </c>
      <c r="B82" s="71" t="s">
        <v>137</v>
      </c>
      <c r="C82" s="72" t="s">
        <v>198</v>
      </c>
      <c r="D82" s="72" t="str">
        <f t="shared" si="3"/>
        <v>3-33 - Nederheidsweg 98</v>
      </c>
      <c r="E82" s="69" t="s">
        <v>35</v>
      </c>
      <c r="F82" s="73" t="s">
        <v>36</v>
      </c>
      <c r="G82" s="73">
        <v>1</v>
      </c>
      <c r="H82" s="152">
        <v>0</v>
      </c>
      <c r="I82" s="153">
        <f t="shared" si="2"/>
        <v>0</v>
      </c>
    </row>
    <row r="83" spans="1:9" ht="14.25" customHeight="1" x14ac:dyDescent="0.25">
      <c r="A83" s="85" t="s">
        <v>199</v>
      </c>
      <c r="B83" s="71" t="s">
        <v>137</v>
      </c>
      <c r="C83" s="72" t="s">
        <v>200</v>
      </c>
      <c r="D83" s="72" t="str">
        <f t="shared" si="3"/>
        <v>3-34 - Sportpark d'Almarasweg</v>
      </c>
      <c r="E83" s="69" t="s">
        <v>35</v>
      </c>
      <c r="F83" s="73" t="s">
        <v>36</v>
      </c>
      <c r="G83" s="73">
        <v>1</v>
      </c>
      <c r="H83" s="152">
        <v>0</v>
      </c>
      <c r="I83" s="153">
        <f t="shared" si="2"/>
        <v>0</v>
      </c>
    </row>
    <row r="84" spans="1:9" ht="14.25" customHeight="1" x14ac:dyDescent="0.25">
      <c r="A84" s="85" t="s">
        <v>201</v>
      </c>
      <c r="B84" s="71" t="s">
        <v>137</v>
      </c>
      <c r="C84" s="72" t="s">
        <v>202</v>
      </c>
      <c r="D84" s="72" t="str">
        <f t="shared" si="3"/>
        <v>3-35 - Kinderboerderij Hegdambroek</v>
      </c>
      <c r="E84" s="69" t="s">
        <v>35</v>
      </c>
      <c r="F84" s="73" t="s">
        <v>36</v>
      </c>
      <c r="G84" s="73">
        <v>1</v>
      </c>
      <c r="H84" s="152">
        <v>0</v>
      </c>
      <c r="I84" s="153">
        <f t="shared" si="2"/>
        <v>0</v>
      </c>
    </row>
    <row r="85" spans="1:9" ht="14.25" customHeight="1" x14ac:dyDescent="0.25">
      <c r="A85" s="85" t="s">
        <v>203</v>
      </c>
      <c r="B85" s="71" t="s">
        <v>137</v>
      </c>
      <c r="C85" s="72" t="s">
        <v>204</v>
      </c>
      <c r="D85" s="72" t="str">
        <f t="shared" si="3"/>
        <v>3-36 - Ubberseweg 62</v>
      </c>
      <c r="E85" s="69" t="s">
        <v>35</v>
      </c>
      <c r="F85" s="73" t="s">
        <v>36</v>
      </c>
      <c r="G85" s="73">
        <v>1</v>
      </c>
      <c r="H85" s="152">
        <v>0</v>
      </c>
      <c r="I85" s="153">
        <f t="shared" si="2"/>
        <v>0</v>
      </c>
    </row>
    <row r="86" spans="1:9" ht="14.25" customHeight="1" x14ac:dyDescent="0.25">
      <c r="A86" s="85" t="s">
        <v>205</v>
      </c>
      <c r="B86" s="71" t="s">
        <v>137</v>
      </c>
      <c r="C86" s="72" t="s">
        <v>206</v>
      </c>
      <c r="D86" s="72" t="str">
        <f t="shared" si="3"/>
        <v>3-37 - Oostkanaaldijk</v>
      </c>
      <c r="E86" s="69" t="s">
        <v>35</v>
      </c>
      <c r="F86" s="73" t="s">
        <v>36</v>
      </c>
      <c r="G86" s="73">
        <v>1</v>
      </c>
      <c r="H86" s="152">
        <v>0</v>
      </c>
      <c r="I86" s="153">
        <f t="shared" si="2"/>
        <v>0</v>
      </c>
    </row>
    <row r="87" spans="1:9" ht="14.25" customHeight="1" x14ac:dyDescent="0.25">
      <c r="A87" s="85" t="s">
        <v>207</v>
      </c>
      <c r="B87" s="71" t="s">
        <v>137</v>
      </c>
      <c r="C87" s="72" t="s">
        <v>208</v>
      </c>
      <c r="D87" s="72" t="str">
        <f t="shared" si="3"/>
        <v>3-38 - Dr de Blecourstraat 92</v>
      </c>
      <c r="E87" s="69" t="s">
        <v>35</v>
      </c>
      <c r="F87" s="73" t="s">
        <v>36</v>
      </c>
      <c r="G87" s="73">
        <v>1</v>
      </c>
      <c r="H87" s="152">
        <v>0</v>
      </c>
      <c r="I87" s="153">
        <f t="shared" si="2"/>
        <v>0</v>
      </c>
    </row>
    <row r="88" spans="1:9" ht="14.25" customHeight="1" x14ac:dyDescent="0.25">
      <c r="A88" s="85" t="s">
        <v>209</v>
      </c>
      <c r="B88" s="71" t="s">
        <v>137</v>
      </c>
      <c r="C88" s="72" t="s">
        <v>210</v>
      </c>
      <c r="D88" s="72" t="str">
        <f t="shared" si="3"/>
        <v>3-39 - St'Annastraat 640</v>
      </c>
      <c r="E88" s="69" t="s">
        <v>35</v>
      </c>
      <c r="F88" s="73" t="s">
        <v>36</v>
      </c>
      <c r="G88" s="73">
        <v>1</v>
      </c>
      <c r="H88" s="152">
        <v>0</v>
      </c>
      <c r="I88" s="153">
        <f t="shared" si="2"/>
        <v>0</v>
      </c>
    </row>
    <row r="89" spans="1:9" ht="14.25" customHeight="1" x14ac:dyDescent="0.25">
      <c r="A89" s="85" t="s">
        <v>211</v>
      </c>
      <c r="B89" s="71" t="s">
        <v>137</v>
      </c>
      <c r="C89" s="72" t="s">
        <v>49</v>
      </c>
      <c r="D89" s="72" t="str">
        <f t="shared" si="3"/>
        <v>3-40 - Bijsterhuizen</v>
      </c>
      <c r="E89" s="69" t="s">
        <v>35</v>
      </c>
      <c r="F89" s="73" t="s">
        <v>36</v>
      </c>
      <c r="G89" s="73">
        <v>1</v>
      </c>
      <c r="H89" s="152">
        <v>0</v>
      </c>
      <c r="I89" s="153">
        <f t="shared" si="2"/>
        <v>0</v>
      </c>
    </row>
    <row r="90" spans="1:9" ht="14.25" customHeight="1" x14ac:dyDescent="0.25">
      <c r="A90" s="86" t="s">
        <v>212</v>
      </c>
      <c r="B90" s="75" t="s">
        <v>137</v>
      </c>
      <c r="C90" s="87" t="s">
        <v>213</v>
      </c>
      <c r="D90" s="87" t="str">
        <f t="shared" si="3"/>
        <v>3-41 - Scherpenkampweg 104</v>
      </c>
      <c r="E90" s="88" t="s">
        <v>35</v>
      </c>
      <c r="F90" s="73" t="s">
        <v>36</v>
      </c>
      <c r="G90" s="73">
        <v>1</v>
      </c>
      <c r="H90" s="152">
        <v>0</v>
      </c>
      <c r="I90" s="153">
        <f t="shared" si="2"/>
        <v>0</v>
      </c>
    </row>
    <row r="91" spans="1:9" ht="14.25" customHeight="1" x14ac:dyDescent="0.25">
      <c r="A91" s="86" t="s">
        <v>214</v>
      </c>
      <c r="B91" s="75" t="s">
        <v>137</v>
      </c>
      <c r="C91" s="87" t="s">
        <v>215</v>
      </c>
      <c r="D91" s="87" t="str">
        <f t="shared" si="3"/>
        <v>3-43 - Gemaal Skeave Huse nabij Staddijk 2</v>
      </c>
      <c r="E91" s="88" t="s">
        <v>35</v>
      </c>
      <c r="F91" s="73" t="s">
        <v>36</v>
      </c>
      <c r="G91" s="73">
        <v>1</v>
      </c>
      <c r="H91" s="152">
        <v>0</v>
      </c>
      <c r="I91" s="153">
        <f t="shared" si="2"/>
        <v>0</v>
      </c>
    </row>
    <row r="92" spans="1:9" ht="14.25" customHeight="1" x14ac:dyDescent="0.25">
      <c r="A92" s="85" t="s">
        <v>216</v>
      </c>
      <c r="B92" s="71" t="s">
        <v>137</v>
      </c>
      <c r="C92" s="87" t="s">
        <v>217</v>
      </c>
      <c r="D92" s="87" t="str">
        <f t="shared" si="3"/>
        <v>3-56 - Griftdijk Noord 31</v>
      </c>
      <c r="E92" s="88" t="s">
        <v>35</v>
      </c>
      <c r="F92" s="73" t="s">
        <v>36</v>
      </c>
      <c r="G92" s="73">
        <v>1</v>
      </c>
      <c r="H92" s="152">
        <v>0</v>
      </c>
      <c r="I92" s="153">
        <f t="shared" si="2"/>
        <v>0</v>
      </c>
    </row>
    <row r="93" spans="1:9" ht="14.25" customHeight="1" x14ac:dyDescent="0.25">
      <c r="A93" s="85" t="s">
        <v>218</v>
      </c>
      <c r="B93" s="71" t="s">
        <v>137</v>
      </c>
      <c r="C93" s="72" t="s">
        <v>219</v>
      </c>
      <c r="D93" s="72" t="str">
        <f t="shared" si="3"/>
        <v>3-57 - Griftdijk Noord 40</v>
      </c>
      <c r="E93" s="69" t="s">
        <v>35</v>
      </c>
      <c r="F93" s="73" t="s">
        <v>36</v>
      </c>
      <c r="G93" s="73">
        <v>1</v>
      </c>
      <c r="H93" s="152">
        <v>0</v>
      </c>
      <c r="I93" s="153">
        <f t="shared" si="2"/>
        <v>0</v>
      </c>
    </row>
    <row r="94" spans="1:9" ht="14.25" customHeight="1" x14ac:dyDescent="0.25">
      <c r="A94" s="85" t="s">
        <v>220</v>
      </c>
      <c r="B94" s="71" t="s">
        <v>137</v>
      </c>
      <c r="C94" s="72" t="s">
        <v>221</v>
      </c>
      <c r="D94" s="72" t="str">
        <f t="shared" si="3"/>
        <v>3-61 - Pavialaan 1</v>
      </c>
      <c r="E94" s="69" t="s">
        <v>35</v>
      </c>
      <c r="F94" s="73" t="s">
        <v>36</v>
      </c>
      <c r="G94" s="73">
        <v>1</v>
      </c>
      <c r="H94" s="152">
        <v>0</v>
      </c>
      <c r="I94" s="153">
        <f t="shared" si="2"/>
        <v>0</v>
      </c>
    </row>
    <row r="95" spans="1:9" ht="14.25" customHeight="1" x14ac:dyDescent="0.25">
      <c r="A95" s="85" t="s">
        <v>222</v>
      </c>
      <c r="B95" s="71" t="s">
        <v>137</v>
      </c>
      <c r="C95" s="72" t="s">
        <v>223</v>
      </c>
      <c r="D95" s="72" t="str">
        <f t="shared" si="3"/>
        <v>3-66 - Woerdsestraat 10/12</v>
      </c>
      <c r="E95" s="69" t="s">
        <v>35</v>
      </c>
      <c r="F95" s="73" t="s">
        <v>36</v>
      </c>
      <c r="G95" s="73">
        <v>1</v>
      </c>
      <c r="H95" s="152">
        <v>0</v>
      </c>
      <c r="I95" s="153">
        <f t="shared" si="2"/>
        <v>0</v>
      </c>
    </row>
    <row r="96" spans="1:9" ht="14.25" customHeight="1" x14ac:dyDescent="0.25">
      <c r="A96" s="85" t="s">
        <v>224</v>
      </c>
      <c r="B96" s="71" t="s">
        <v>137</v>
      </c>
      <c r="C96" s="72" t="s">
        <v>225</v>
      </c>
      <c r="D96" s="72" t="str">
        <f t="shared" si="3"/>
        <v>3-67 - Woerdsestraat 14</v>
      </c>
      <c r="E96" s="69" t="s">
        <v>35</v>
      </c>
      <c r="F96" s="73" t="s">
        <v>36</v>
      </c>
      <c r="G96" s="73">
        <v>1</v>
      </c>
      <c r="H96" s="152">
        <v>0</v>
      </c>
      <c r="I96" s="153">
        <f t="shared" si="2"/>
        <v>0</v>
      </c>
    </row>
    <row r="97" spans="1:9" ht="14.25" customHeight="1" x14ac:dyDescent="0.25">
      <c r="A97" s="85" t="s">
        <v>226</v>
      </c>
      <c r="B97" s="71" t="s">
        <v>137</v>
      </c>
      <c r="C97" s="72" t="s">
        <v>227</v>
      </c>
      <c r="D97" s="72" t="str">
        <f t="shared" si="3"/>
        <v>3-70 - Zaligerstraat 8</v>
      </c>
      <c r="E97" s="69" t="s">
        <v>35</v>
      </c>
      <c r="F97" s="73" t="s">
        <v>36</v>
      </c>
      <c r="G97" s="73">
        <v>1</v>
      </c>
      <c r="H97" s="152">
        <v>0</v>
      </c>
      <c r="I97" s="153">
        <f t="shared" si="2"/>
        <v>0</v>
      </c>
    </row>
    <row r="98" spans="1:9" ht="14.25" customHeight="1" x14ac:dyDescent="0.25">
      <c r="A98" s="85" t="s">
        <v>228</v>
      </c>
      <c r="B98" s="71" t="s">
        <v>137</v>
      </c>
      <c r="C98" s="72" t="s">
        <v>229</v>
      </c>
      <c r="D98" s="72" t="str">
        <f t="shared" si="3"/>
        <v>3-71 - Bristol</v>
      </c>
      <c r="E98" s="69" t="s">
        <v>35</v>
      </c>
      <c r="F98" s="73" t="s">
        <v>36</v>
      </c>
      <c r="G98" s="73">
        <v>1</v>
      </c>
      <c r="H98" s="152">
        <v>0</v>
      </c>
      <c r="I98" s="153">
        <f t="shared" si="2"/>
        <v>0</v>
      </c>
    </row>
    <row r="99" spans="1:9" ht="14.25" customHeight="1" x14ac:dyDescent="0.25">
      <c r="A99" s="85" t="s">
        <v>230</v>
      </c>
      <c r="B99" s="71" t="s">
        <v>137</v>
      </c>
      <c r="C99" s="72" t="s">
        <v>231</v>
      </c>
      <c r="D99" s="72" t="str">
        <f t="shared" si="3"/>
        <v>3-72 - Stationsstraat 25, Oosterhout</v>
      </c>
      <c r="E99" s="69" t="s">
        <v>35</v>
      </c>
      <c r="F99" s="73" t="s">
        <v>36</v>
      </c>
      <c r="G99" s="73">
        <v>1</v>
      </c>
      <c r="H99" s="152">
        <v>0</v>
      </c>
      <c r="I99" s="153">
        <f t="shared" si="2"/>
        <v>0</v>
      </c>
    </row>
    <row r="100" spans="1:9" ht="14.25" customHeight="1" x14ac:dyDescent="0.25">
      <c r="A100" s="85" t="s">
        <v>232</v>
      </c>
      <c r="B100" s="71" t="s">
        <v>137</v>
      </c>
      <c r="C100" s="72" t="s">
        <v>233</v>
      </c>
      <c r="D100" s="72" t="str">
        <f t="shared" si="3"/>
        <v>3-73 - Stationstraat/Koopmansweg, Oosterhout</v>
      </c>
      <c r="E100" s="69" t="s">
        <v>35</v>
      </c>
      <c r="F100" s="73" t="s">
        <v>36</v>
      </c>
      <c r="G100" s="73">
        <v>1</v>
      </c>
      <c r="H100" s="152">
        <v>0</v>
      </c>
      <c r="I100" s="153">
        <f t="shared" si="2"/>
        <v>0</v>
      </c>
    </row>
    <row r="101" spans="1:9" ht="14.25" customHeight="1" x14ac:dyDescent="0.25">
      <c r="A101" s="85" t="s">
        <v>234</v>
      </c>
      <c r="B101" s="71" t="s">
        <v>137</v>
      </c>
      <c r="C101" s="72" t="s">
        <v>235</v>
      </c>
      <c r="D101" s="72" t="str">
        <f t="shared" si="3"/>
        <v>3-75 - Stationsstraat 40, Oosterhout</v>
      </c>
      <c r="E101" s="69" t="s">
        <v>35</v>
      </c>
      <c r="F101" s="73" t="s">
        <v>36</v>
      </c>
      <c r="G101" s="73">
        <v>1</v>
      </c>
      <c r="H101" s="152">
        <v>0</v>
      </c>
      <c r="I101" s="153">
        <f t="shared" si="2"/>
        <v>0</v>
      </c>
    </row>
    <row r="102" spans="1:9" ht="14.25" customHeight="1" x14ac:dyDescent="0.25">
      <c r="A102" s="85" t="s">
        <v>236</v>
      </c>
      <c r="B102" s="71" t="s">
        <v>137</v>
      </c>
      <c r="C102" s="72" t="s">
        <v>237</v>
      </c>
      <c r="D102" s="72" t="str">
        <f t="shared" si="3"/>
        <v>3-76 - Stationsweg 5/7</v>
      </c>
      <c r="E102" s="69" t="s">
        <v>35</v>
      </c>
      <c r="F102" s="73" t="s">
        <v>36</v>
      </c>
      <c r="G102" s="73">
        <v>1</v>
      </c>
      <c r="H102" s="152">
        <v>0</v>
      </c>
      <c r="I102" s="153">
        <f t="shared" si="2"/>
        <v>0</v>
      </c>
    </row>
    <row r="103" spans="1:9" ht="14.25" customHeight="1" x14ac:dyDescent="0.25">
      <c r="A103" s="85" t="s">
        <v>238</v>
      </c>
      <c r="B103" s="71" t="s">
        <v>137</v>
      </c>
      <c r="C103" s="72" t="s">
        <v>239</v>
      </c>
      <c r="D103" s="72" t="str">
        <f t="shared" si="3"/>
        <v>3-77 - Stationsweg 11/15</v>
      </c>
      <c r="E103" s="69" t="s">
        <v>35</v>
      </c>
      <c r="F103" s="73" t="s">
        <v>36</v>
      </c>
      <c r="G103" s="73">
        <v>1</v>
      </c>
      <c r="H103" s="152">
        <v>0</v>
      </c>
      <c r="I103" s="153">
        <f t="shared" si="2"/>
        <v>0</v>
      </c>
    </row>
    <row r="104" spans="1:9" ht="14.25" customHeight="1" x14ac:dyDescent="0.25">
      <c r="A104" s="85" t="s">
        <v>240</v>
      </c>
      <c r="B104" s="71" t="s">
        <v>137</v>
      </c>
      <c r="C104" s="72" t="s">
        <v>241</v>
      </c>
      <c r="D104" s="72" t="str">
        <f t="shared" si="3"/>
        <v>3-78 - Stationsweg 16/18</v>
      </c>
      <c r="E104" s="69" t="s">
        <v>35</v>
      </c>
      <c r="F104" s="73" t="s">
        <v>36</v>
      </c>
      <c r="G104" s="73">
        <v>1</v>
      </c>
      <c r="H104" s="152">
        <v>0</v>
      </c>
      <c r="I104" s="153">
        <f t="shared" si="2"/>
        <v>0</v>
      </c>
    </row>
    <row r="105" spans="1:9" ht="14.25" customHeight="1" x14ac:dyDescent="0.25">
      <c r="A105" s="85" t="s">
        <v>242</v>
      </c>
      <c r="B105" s="71" t="s">
        <v>137</v>
      </c>
      <c r="C105" s="72" t="s">
        <v>243</v>
      </c>
      <c r="D105" s="72" t="str">
        <f t="shared" si="3"/>
        <v>3-79 - Stationsweg 19</v>
      </c>
      <c r="E105" s="69" t="s">
        <v>35</v>
      </c>
      <c r="F105" s="73" t="s">
        <v>36</v>
      </c>
      <c r="G105" s="73">
        <v>1</v>
      </c>
      <c r="H105" s="152">
        <v>0</v>
      </c>
      <c r="I105" s="153">
        <f t="shared" si="2"/>
        <v>0</v>
      </c>
    </row>
    <row r="106" spans="1:9" ht="14.25" customHeight="1" x14ac:dyDescent="0.25">
      <c r="A106" s="85" t="s">
        <v>244</v>
      </c>
      <c r="B106" s="71" t="s">
        <v>137</v>
      </c>
      <c r="C106" s="72" t="s">
        <v>245</v>
      </c>
      <c r="D106" s="72" t="str">
        <f t="shared" si="3"/>
        <v>3-80 - Stationsstraat 50</v>
      </c>
      <c r="E106" s="69" t="s">
        <v>35</v>
      </c>
      <c r="F106" s="73" t="s">
        <v>36</v>
      </c>
      <c r="G106" s="73">
        <v>1</v>
      </c>
      <c r="H106" s="152">
        <v>0</v>
      </c>
      <c r="I106" s="153">
        <f t="shared" si="2"/>
        <v>0</v>
      </c>
    </row>
    <row r="107" spans="1:9" ht="14.25" customHeight="1" x14ac:dyDescent="0.25">
      <c r="A107" s="85" t="s">
        <v>246</v>
      </c>
      <c r="B107" s="71" t="s">
        <v>137</v>
      </c>
      <c r="C107" s="72" t="s">
        <v>247</v>
      </c>
      <c r="D107" s="72" t="str">
        <f t="shared" si="3"/>
        <v>3-81 - Stationsstraat 52-54</v>
      </c>
      <c r="E107" s="69" t="s">
        <v>35</v>
      </c>
      <c r="F107" s="73" t="s">
        <v>36</v>
      </c>
      <c r="G107" s="73">
        <v>1</v>
      </c>
      <c r="H107" s="152">
        <v>0</v>
      </c>
      <c r="I107" s="153">
        <f t="shared" si="2"/>
        <v>0</v>
      </c>
    </row>
    <row r="108" spans="1:9" ht="14.25" customHeight="1" x14ac:dyDescent="0.25">
      <c r="A108" s="85" t="s">
        <v>248</v>
      </c>
      <c r="B108" s="71" t="s">
        <v>137</v>
      </c>
      <c r="C108" s="72" t="s">
        <v>249</v>
      </c>
      <c r="D108" s="72" t="str">
        <f t="shared" si="3"/>
        <v>3-82 - Stationsweg 22/22a/24</v>
      </c>
      <c r="E108" s="69" t="s">
        <v>35</v>
      </c>
      <c r="F108" s="73" t="s">
        <v>36</v>
      </c>
      <c r="G108" s="73">
        <v>1</v>
      </c>
      <c r="H108" s="152">
        <v>0</v>
      </c>
      <c r="I108" s="153">
        <f t="shared" si="2"/>
        <v>0</v>
      </c>
    </row>
    <row r="109" spans="1:9" ht="14.25" customHeight="1" x14ac:dyDescent="0.25">
      <c r="A109" s="85" t="s">
        <v>250</v>
      </c>
      <c r="B109" s="71" t="s">
        <v>137</v>
      </c>
      <c r="C109" s="72" t="s">
        <v>251</v>
      </c>
      <c r="D109" s="72" t="str">
        <f t="shared" si="3"/>
        <v>3-83 - Stationsweg 26</v>
      </c>
      <c r="E109" s="69" t="s">
        <v>35</v>
      </c>
      <c r="F109" s="73" t="s">
        <v>36</v>
      </c>
      <c r="G109" s="73">
        <v>1</v>
      </c>
      <c r="H109" s="152">
        <v>0</v>
      </c>
      <c r="I109" s="153">
        <f t="shared" si="2"/>
        <v>0</v>
      </c>
    </row>
    <row r="110" spans="1:9" ht="14.25" customHeight="1" x14ac:dyDescent="0.25">
      <c r="A110" s="85" t="s">
        <v>252</v>
      </c>
      <c r="B110" s="71" t="s">
        <v>137</v>
      </c>
      <c r="C110" s="72" t="s">
        <v>253</v>
      </c>
      <c r="D110" s="72" t="str">
        <f t="shared" si="3"/>
        <v>3-84 - Stationsweg 26a</v>
      </c>
      <c r="E110" s="69" t="s">
        <v>35</v>
      </c>
      <c r="F110" s="73" t="s">
        <v>36</v>
      </c>
      <c r="G110" s="73">
        <v>1</v>
      </c>
      <c r="H110" s="152">
        <v>0</v>
      </c>
      <c r="I110" s="153">
        <f t="shared" si="2"/>
        <v>0</v>
      </c>
    </row>
    <row r="111" spans="1:9" ht="14.25" customHeight="1" x14ac:dyDescent="0.25">
      <c r="A111" s="85" t="s">
        <v>254</v>
      </c>
      <c r="B111" s="71" t="s">
        <v>137</v>
      </c>
      <c r="C111" s="72" t="s">
        <v>255</v>
      </c>
      <c r="D111" s="72" t="str">
        <f t="shared" si="3"/>
        <v>3-85 - Stationsweg 49</v>
      </c>
      <c r="E111" s="69" t="s">
        <v>35</v>
      </c>
      <c r="F111" s="73" t="s">
        <v>36</v>
      </c>
      <c r="G111" s="73">
        <v>1</v>
      </c>
      <c r="H111" s="152">
        <v>0</v>
      </c>
      <c r="I111" s="153">
        <f t="shared" si="2"/>
        <v>0</v>
      </c>
    </row>
    <row r="112" spans="1:9" ht="14.25" customHeight="1" x14ac:dyDescent="0.25">
      <c r="A112" s="85" t="s">
        <v>256</v>
      </c>
      <c r="B112" s="71" t="s">
        <v>137</v>
      </c>
      <c r="C112" s="72" t="s">
        <v>257</v>
      </c>
      <c r="D112" s="72" t="str">
        <f t="shared" si="3"/>
        <v>3-86 - Stationsweg 45</v>
      </c>
      <c r="E112" s="69" t="s">
        <v>35</v>
      </c>
      <c r="F112" s="73" t="s">
        <v>36</v>
      </c>
      <c r="G112" s="73">
        <v>1</v>
      </c>
      <c r="H112" s="152">
        <v>0</v>
      </c>
      <c r="I112" s="153">
        <f t="shared" si="2"/>
        <v>0</v>
      </c>
    </row>
    <row r="113" spans="1:9" ht="14.25" customHeight="1" x14ac:dyDescent="0.25">
      <c r="A113" s="85" t="s">
        <v>258</v>
      </c>
      <c r="B113" s="71" t="s">
        <v>137</v>
      </c>
      <c r="C113" s="72" t="s">
        <v>259</v>
      </c>
      <c r="D113" s="72" t="str">
        <f t="shared" si="3"/>
        <v>3-87 - Stationsweg 53</v>
      </c>
      <c r="E113" s="69" t="s">
        <v>35</v>
      </c>
      <c r="F113" s="73" t="s">
        <v>36</v>
      </c>
      <c r="G113" s="73">
        <v>1</v>
      </c>
      <c r="H113" s="152">
        <v>0</v>
      </c>
      <c r="I113" s="153">
        <f t="shared" si="2"/>
        <v>0</v>
      </c>
    </row>
    <row r="114" spans="1:9" ht="14.25" customHeight="1" x14ac:dyDescent="0.25">
      <c r="A114" s="85" t="s">
        <v>260</v>
      </c>
      <c r="B114" s="71" t="s">
        <v>137</v>
      </c>
      <c r="C114" s="72" t="s">
        <v>261</v>
      </c>
      <c r="D114" s="72" t="str">
        <f t="shared" si="3"/>
        <v>3-88 - Parallelweg 25</v>
      </c>
      <c r="E114" s="69" t="s">
        <v>35</v>
      </c>
      <c r="F114" s="73" t="s">
        <v>36</v>
      </c>
      <c r="G114" s="73">
        <v>1</v>
      </c>
      <c r="H114" s="152">
        <v>0</v>
      </c>
      <c r="I114" s="153">
        <f t="shared" si="2"/>
        <v>0</v>
      </c>
    </row>
    <row r="115" spans="1:9" ht="14.25" customHeight="1" x14ac:dyDescent="0.25">
      <c r="A115" s="85" t="s">
        <v>262</v>
      </c>
      <c r="B115" s="71" t="s">
        <v>137</v>
      </c>
      <c r="C115" s="72" t="s">
        <v>263</v>
      </c>
      <c r="D115" s="72" t="str">
        <f t="shared" si="3"/>
        <v>3-89 - Oosterhoutsedijk thv 56</v>
      </c>
      <c r="E115" s="69" t="s">
        <v>35</v>
      </c>
      <c r="F115" s="73" t="s">
        <v>36</v>
      </c>
      <c r="G115" s="73">
        <v>1</v>
      </c>
      <c r="H115" s="152">
        <v>0</v>
      </c>
      <c r="I115" s="153">
        <f t="shared" ref="I115:I177" si="4">G115*H115</f>
        <v>0</v>
      </c>
    </row>
    <row r="116" spans="1:9" ht="14.25" customHeight="1" x14ac:dyDescent="0.25">
      <c r="A116" s="85" t="s">
        <v>264</v>
      </c>
      <c r="B116" s="71" t="s">
        <v>137</v>
      </c>
      <c r="C116" s="72" t="s">
        <v>265</v>
      </c>
      <c r="D116" s="72" t="str">
        <f t="shared" si="3"/>
        <v>3-90 - Sportpark Vossenpels</v>
      </c>
      <c r="E116" s="69" t="s">
        <v>35</v>
      </c>
      <c r="F116" s="73" t="s">
        <v>36</v>
      </c>
      <c r="G116" s="73">
        <v>1</v>
      </c>
      <c r="H116" s="152">
        <v>0</v>
      </c>
      <c r="I116" s="153">
        <f t="shared" si="4"/>
        <v>0</v>
      </c>
    </row>
    <row r="117" spans="1:9" ht="14.25" customHeight="1" x14ac:dyDescent="0.25">
      <c r="A117" s="85" t="s">
        <v>266</v>
      </c>
      <c r="B117" s="71" t="s">
        <v>137</v>
      </c>
      <c r="C117" s="72" t="s">
        <v>267</v>
      </c>
      <c r="D117" s="72" t="str">
        <f t="shared" si="3"/>
        <v>3-91 - Stationsweg 15b</v>
      </c>
      <c r="E117" s="69" t="s">
        <v>35</v>
      </c>
      <c r="F117" s="73" t="s">
        <v>36</v>
      </c>
      <c r="G117" s="73">
        <v>1</v>
      </c>
      <c r="H117" s="152">
        <v>0</v>
      </c>
      <c r="I117" s="153">
        <f t="shared" si="4"/>
        <v>0</v>
      </c>
    </row>
    <row r="118" spans="1:9" ht="14.25" customHeight="1" x14ac:dyDescent="0.25">
      <c r="A118" s="85" t="s">
        <v>268</v>
      </c>
      <c r="B118" s="71" t="s">
        <v>137</v>
      </c>
      <c r="C118" s="72" t="s">
        <v>269</v>
      </c>
      <c r="D118" s="72" t="str">
        <f t="shared" si="3"/>
        <v>3-92 - Waaijerstein</v>
      </c>
      <c r="E118" s="69" t="s">
        <v>35</v>
      </c>
      <c r="F118" s="73" t="s">
        <v>36</v>
      </c>
      <c r="G118" s="73">
        <v>1</v>
      </c>
      <c r="H118" s="152">
        <v>0</v>
      </c>
      <c r="I118" s="153">
        <f t="shared" si="4"/>
        <v>0</v>
      </c>
    </row>
    <row r="119" spans="1:9" ht="14.25" customHeight="1" x14ac:dyDescent="0.25">
      <c r="A119" s="85" t="s">
        <v>270</v>
      </c>
      <c r="B119" s="71" t="s">
        <v>137</v>
      </c>
      <c r="C119" s="72" t="s">
        <v>271</v>
      </c>
      <c r="D119" s="72" t="str">
        <f t="shared" si="3"/>
        <v>3-93 - Sportpark Oosterhout</v>
      </c>
      <c r="E119" s="69" t="s">
        <v>35</v>
      </c>
      <c r="F119" s="73" t="s">
        <v>36</v>
      </c>
      <c r="G119" s="73">
        <v>1</v>
      </c>
      <c r="H119" s="152">
        <v>0</v>
      </c>
      <c r="I119" s="153">
        <f t="shared" si="4"/>
        <v>0</v>
      </c>
    </row>
    <row r="120" spans="1:9" ht="14.25" customHeight="1" x14ac:dyDescent="0.25">
      <c r="A120" s="85" t="s">
        <v>272</v>
      </c>
      <c r="B120" s="71" t="s">
        <v>137</v>
      </c>
      <c r="C120" s="87" t="s">
        <v>273</v>
      </c>
      <c r="D120" s="87" t="str">
        <f t="shared" si="3"/>
        <v>3-95 - Bekkersland t.h.v. nr. 2</v>
      </c>
      <c r="E120" s="69" t="s">
        <v>35</v>
      </c>
      <c r="F120" s="73" t="s">
        <v>36</v>
      </c>
      <c r="G120" s="73">
        <v>1</v>
      </c>
      <c r="H120" s="152">
        <v>0</v>
      </c>
      <c r="I120" s="153">
        <f t="shared" si="4"/>
        <v>0</v>
      </c>
    </row>
    <row r="121" spans="1:9" ht="14.25" customHeight="1" thickBot="1" x14ac:dyDescent="0.3">
      <c r="A121" s="89" t="s">
        <v>274</v>
      </c>
      <c r="B121" s="90" t="s">
        <v>137</v>
      </c>
      <c r="C121" s="91" t="s">
        <v>275</v>
      </c>
      <c r="D121" s="91" t="str">
        <f t="shared" si="3"/>
        <v>3-101 - Stationsweg 14</v>
      </c>
      <c r="E121" s="92" t="s">
        <v>35</v>
      </c>
      <c r="F121" s="93" t="s">
        <v>36</v>
      </c>
      <c r="G121" s="93">
        <v>1</v>
      </c>
      <c r="H121" s="158">
        <v>0</v>
      </c>
      <c r="I121" s="159">
        <f t="shared" si="4"/>
        <v>0</v>
      </c>
    </row>
    <row r="122" spans="1:9" ht="14.25" customHeight="1" x14ac:dyDescent="0.25">
      <c r="A122" s="80" t="s">
        <v>276</v>
      </c>
      <c r="B122" s="81" t="s">
        <v>277</v>
      </c>
      <c r="C122" s="82" t="s">
        <v>278</v>
      </c>
      <c r="D122" s="82" t="str">
        <f t="shared" si="3"/>
        <v>4-01 - Takenhofplein</v>
      </c>
      <c r="E122" s="83" t="s">
        <v>35</v>
      </c>
      <c r="F122" s="84" t="s">
        <v>36</v>
      </c>
      <c r="G122" s="84">
        <v>1</v>
      </c>
      <c r="H122" s="156">
        <v>0</v>
      </c>
      <c r="I122" s="157">
        <f t="shared" si="4"/>
        <v>0</v>
      </c>
    </row>
    <row r="123" spans="1:9" ht="14.25" customHeight="1" x14ac:dyDescent="0.25">
      <c r="A123" s="85" t="s">
        <v>279</v>
      </c>
      <c r="B123" s="71" t="s">
        <v>277</v>
      </c>
      <c r="C123" s="72" t="s">
        <v>280</v>
      </c>
      <c r="D123" s="72" t="str">
        <f t="shared" si="3"/>
        <v>4-03 - Weteringweg</v>
      </c>
      <c r="E123" s="69" t="s">
        <v>35</v>
      </c>
      <c r="F123" s="73" t="s">
        <v>36</v>
      </c>
      <c r="G123" s="73">
        <v>1</v>
      </c>
      <c r="H123" s="152">
        <v>0</v>
      </c>
      <c r="I123" s="153">
        <f t="shared" si="4"/>
        <v>0</v>
      </c>
    </row>
    <row r="124" spans="1:9" ht="14.25" customHeight="1" x14ac:dyDescent="0.25">
      <c r="A124" s="85" t="s">
        <v>281</v>
      </c>
      <c r="B124" s="71" t="s">
        <v>277</v>
      </c>
      <c r="C124" s="72" t="s">
        <v>282</v>
      </c>
      <c r="D124" s="72" t="str">
        <f t="shared" si="3"/>
        <v>4-04 - Van Rosenburgweg</v>
      </c>
      <c r="E124" s="69" t="s">
        <v>35</v>
      </c>
      <c r="F124" s="73" t="s">
        <v>36</v>
      </c>
      <c r="G124" s="73">
        <v>1</v>
      </c>
      <c r="H124" s="152">
        <v>0</v>
      </c>
      <c r="I124" s="153">
        <f t="shared" si="4"/>
        <v>0</v>
      </c>
    </row>
    <row r="125" spans="1:9" ht="14.25" customHeight="1" x14ac:dyDescent="0.25">
      <c r="A125" s="85" t="s">
        <v>283</v>
      </c>
      <c r="B125" s="71" t="s">
        <v>277</v>
      </c>
      <c r="C125" s="72" t="s">
        <v>284</v>
      </c>
      <c r="D125" s="72" t="str">
        <f t="shared" si="3"/>
        <v>4-20 - Eisenhowertunnel</v>
      </c>
      <c r="E125" s="69" t="s">
        <v>35</v>
      </c>
      <c r="F125" s="73" t="s">
        <v>36</v>
      </c>
      <c r="G125" s="73">
        <v>1</v>
      </c>
      <c r="H125" s="152">
        <v>0</v>
      </c>
      <c r="I125" s="153">
        <f t="shared" si="4"/>
        <v>0</v>
      </c>
    </row>
    <row r="126" spans="1:9" ht="14.25" customHeight="1" thickBot="1" x14ac:dyDescent="0.3">
      <c r="A126" s="89" t="s">
        <v>285</v>
      </c>
      <c r="B126" s="90" t="s">
        <v>277</v>
      </c>
      <c r="C126" s="91" t="s">
        <v>286</v>
      </c>
      <c r="D126" s="91" t="str">
        <f t="shared" si="3"/>
        <v>4-21 - Fietstunnel Laauwikstraat</v>
      </c>
      <c r="E126" s="92" t="s">
        <v>35</v>
      </c>
      <c r="F126" s="93" t="s">
        <v>36</v>
      </c>
      <c r="G126" s="93">
        <v>1</v>
      </c>
      <c r="H126" s="158">
        <v>0</v>
      </c>
      <c r="I126" s="159">
        <f t="shared" si="4"/>
        <v>0</v>
      </c>
    </row>
    <row r="127" spans="1:9" ht="14.25" customHeight="1" thickBot="1" x14ac:dyDescent="0.3">
      <c r="A127" s="94" t="s">
        <v>287</v>
      </c>
      <c r="B127" s="95" t="s">
        <v>288</v>
      </c>
      <c r="C127" s="96" t="s">
        <v>289</v>
      </c>
      <c r="D127" s="96" t="str">
        <f t="shared" si="3"/>
        <v>5-51 - Gemaal Doornik</v>
      </c>
      <c r="E127" s="97" t="s">
        <v>35</v>
      </c>
      <c r="F127" s="98" t="s">
        <v>36</v>
      </c>
      <c r="G127" s="98">
        <v>3</v>
      </c>
      <c r="H127" s="160">
        <v>0</v>
      </c>
      <c r="I127" s="161">
        <f t="shared" si="4"/>
        <v>0</v>
      </c>
    </row>
    <row r="128" spans="1:9" ht="14.25" customHeight="1" x14ac:dyDescent="0.25">
      <c r="A128" s="67" t="s">
        <v>290</v>
      </c>
      <c r="B128" s="67" t="s">
        <v>291</v>
      </c>
      <c r="C128" s="68" t="s">
        <v>292</v>
      </c>
      <c r="D128" s="68" t="str">
        <f t="shared" si="3"/>
        <v>6-01 - Weg door Jonkerbos</v>
      </c>
      <c r="E128" s="69" t="s">
        <v>35</v>
      </c>
      <c r="F128" s="70" t="s">
        <v>36</v>
      </c>
      <c r="G128" s="70">
        <v>1</v>
      </c>
      <c r="H128" s="152">
        <v>0</v>
      </c>
      <c r="I128" s="153">
        <f t="shared" si="4"/>
        <v>0</v>
      </c>
    </row>
    <row r="129" spans="1:9" ht="14.25" customHeight="1" x14ac:dyDescent="0.25">
      <c r="A129" s="71" t="s">
        <v>293</v>
      </c>
      <c r="B129" s="71" t="s">
        <v>291</v>
      </c>
      <c r="C129" s="72" t="s">
        <v>127</v>
      </c>
      <c r="D129" s="72" t="str">
        <f t="shared" si="3"/>
        <v>6-51 - Laauwikstraat</v>
      </c>
      <c r="E129" s="69" t="s">
        <v>35</v>
      </c>
      <c r="F129" s="73" t="s">
        <v>36</v>
      </c>
      <c r="G129" s="73">
        <v>1</v>
      </c>
      <c r="H129" s="152">
        <v>0</v>
      </c>
      <c r="I129" s="153">
        <f t="shared" si="4"/>
        <v>0</v>
      </c>
    </row>
    <row r="130" spans="1:9" ht="14.25" customHeight="1" thickBot="1" x14ac:dyDescent="0.3">
      <c r="A130" s="76" t="s">
        <v>294</v>
      </c>
      <c r="B130" s="76" t="s">
        <v>291</v>
      </c>
      <c r="C130" s="77" t="s">
        <v>295</v>
      </c>
      <c r="D130" s="77" t="str">
        <f t="shared" ref="D130:D177" si="5">CONCATENATE(A130," - ",C130)</f>
        <v>6-52 - Parallelweg</v>
      </c>
      <c r="E130" s="78" t="s">
        <v>35</v>
      </c>
      <c r="F130" s="79" t="s">
        <v>36</v>
      </c>
      <c r="G130" s="79">
        <v>1</v>
      </c>
      <c r="H130" s="154">
        <v>0</v>
      </c>
      <c r="I130" s="155">
        <f t="shared" si="4"/>
        <v>0</v>
      </c>
    </row>
    <row r="131" spans="1:9" s="99" customFormat="1" ht="13.5" x14ac:dyDescent="0.25">
      <c r="A131" s="80" t="s">
        <v>296</v>
      </c>
      <c r="B131" s="81" t="s">
        <v>297</v>
      </c>
      <c r="C131" s="82" t="s">
        <v>298</v>
      </c>
      <c r="D131" s="82" t="str">
        <f t="shared" si="5"/>
        <v>9-01 - Vossenpels 2 afsluiters</v>
      </c>
      <c r="E131" s="83" t="s">
        <v>35</v>
      </c>
      <c r="F131" s="84" t="s">
        <v>36</v>
      </c>
      <c r="G131" s="84">
        <v>2</v>
      </c>
      <c r="H131" s="156">
        <v>0</v>
      </c>
      <c r="I131" s="157">
        <f t="shared" si="4"/>
        <v>0</v>
      </c>
    </row>
    <row r="132" spans="1:9" s="99" customFormat="1" ht="13.5" x14ac:dyDescent="0.25">
      <c r="A132" s="85" t="s">
        <v>299</v>
      </c>
      <c r="B132" s="71" t="s">
        <v>297</v>
      </c>
      <c r="C132" s="72" t="s">
        <v>300</v>
      </c>
      <c r="D132" s="72" t="str">
        <f t="shared" si="5"/>
        <v>9-02 - Zandsestraat/Nevelveld 3 afsluiters</v>
      </c>
      <c r="E132" s="69" t="s">
        <v>35</v>
      </c>
      <c r="F132" s="73" t="s">
        <v>36</v>
      </c>
      <c r="G132" s="73">
        <v>2</v>
      </c>
      <c r="H132" s="170">
        <v>0</v>
      </c>
      <c r="I132" s="153">
        <f t="shared" si="4"/>
        <v>0</v>
      </c>
    </row>
    <row r="133" spans="1:9" s="99" customFormat="1" ht="13.5" x14ac:dyDescent="0.25">
      <c r="A133" s="85" t="s">
        <v>301</v>
      </c>
      <c r="B133" s="71" t="s">
        <v>297</v>
      </c>
      <c r="C133" s="72" t="s">
        <v>302</v>
      </c>
      <c r="D133" s="72" t="str">
        <f t="shared" si="5"/>
        <v>9-03 - Zwarteweg 2 afsluiters</v>
      </c>
      <c r="E133" s="69" t="s">
        <v>35</v>
      </c>
      <c r="F133" s="73" t="s">
        <v>36</v>
      </c>
      <c r="G133" s="73">
        <v>2</v>
      </c>
      <c r="H133" s="170">
        <v>0</v>
      </c>
      <c r="I133" s="153">
        <f t="shared" si="4"/>
        <v>0</v>
      </c>
    </row>
    <row r="134" spans="1:9" s="99" customFormat="1" ht="13.5" x14ac:dyDescent="0.25">
      <c r="A134" s="85" t="s">
        <v>303</v>
      </c>
      <c r="B134" s="71" t="s">
        <v>297</v>
      </c>
      <c r="C134" s="72" t="s">
        <v>304</v>
      </c>
      <c r="D134" s="72" t="str">
        <f t="shared" si="5"/>
        <v>9-05 - Keimate thv 4 1 afsluiter</v>
      </c>
      <c r="E134" s="69" t="s">
        <v>35</v>
      </c>
      <c r="F134" s="73" t="s">
        <v>36</v>
      </c>
      <c r="G134" s="73">
        <v>2</v>
      </c>
      <c r="H134" s="170">
        <v>0</v>
      </c>
      <c r="I134" s="153">
        <f t="shared" si="4"/>
        <v>0</v>
      </c>
    </row>
    <row r="135" spans="1:9" s="99" customFormat="1" ht="13.5" x14ac:dyDescent="0.25">
      <c r="A135" s="85" t="s">
        <v>305</v>
      </c>
      <c r="B135" s="71" t="s">
        <v>297</v>
      </c>
      <c r="C135" s="72" t="s">
        <v>306</v>
      </c>
      <c r="D135" s="72" t="str">
        <f t="shared" si="5"/>
        <v>9-06 - Jonagoldstr/Groenestr 1 afsluiter</v>
      </c>
      <c r="E135" s="69" t="s">
        <v>35</v>
      </c>
      <c r="F135" s="73" t="s">
        <v>36</v>
      </c>
      <c r="G135" s="73">
        <v>2</v>
      </c>
      <c r="H135" s="170">
        <v>0</v>
      </c>
      <c r="I135" s="153">
        <f t="shared" si="4"/>
        <v>0</v>
      </c>
    </row>
    <row r="136" spans="1:9" s="99" customFormat="1" ht="13.5" x14ac:dyDescent="0.25">
      <c r="A136" s="85" t="s">
        <v>307</v>
      </c>
      <c r="B136" s="71" t="s">
        <v>297</v>
      </c>
      <c r="C136" s="72" t="s">
        <v>308</v>
      </c>
      <c r="D136" s="72" t="str">
        <f t="shared" si="5"/>
        <v>9-07 - Terracottastraat/Griftdijk 1 afsluiter</v>
      </c>
      <c r="E136" s="69" t="s">
        <v>35</v>
      </c>
      <c r="F136" s="73" t="s">
        <v>36</v>
      </c>
      <c r="G136" s="73">
        <v>2</v>
      </c>
      <c r="H136" s="170">
        <v>0</v>
      </c>
      <c r="I136" s="153">
        <f t="shared" si="4"/>
        <v>0</v>
      </c>
    </row>
    <row r="137" spans="1:9" s="99" customFormat="1" ht="13.5" x14ac:dyDescent="0.25">
      <c r="A137" s="85" t="s">
        <v>309</v>
      </c>
      <c r="B137" s="71" t="s">
        <v>297</v>
      </c>
      <c r="C137" s="72" t="s">
        <v>310</v>
      </c>
      <c r="D137" s="72" t="str">
        <f t="shared" si="5"/>
        <v>9-08 - Groenstraat/Griftdijk 1 afsluiter</v>
      </c>
      <c r="E137" s="69" t="s">
        <v>35</v>
      </c>
      <c r="F137" s="73" t="s">
        <v>36</v>
      </c>
      <c r="G137" s="73">
        <v>2</v>
      </c>
      <c r="H137" s="170">
        <v>0</v>
      </c>
      <c r="I137" s="153">
        <f t="shared" si="4"/>
        <v>0</v>
      </c>
    </row>
    <row r="138" spans="1:9" s="99" customFormat="1" ht="13.5" x14ac:dyDescent="0.25">
      <c r="A138" s="85" t="s">
        <v>311</v>
      </c>
      <c r="B138" s="71" t="s">
        <v>297</v>
      </c>
      <c r="C138" s="72" t="s">
        <v>312</v>
      </c>
      <c r="D138" s="72" t="str">
        <f t="shared" si="5"/>
        <v>9-09 - Zuid-West van Ovatonde 1 afsluiter</v>
      </c>
      <c r="E138" s="69" t="s">
        <v>35</v>
      </c>
      <c r="F138" s="73" t="s">
        <v>36</v>
      </c>
      <c r="G138" s="73">
        <v>2</v>
      </c>
      <c r="H138" s="170">
        <v>0</v>
      </c>
      <c r="I138" s="153">
        <f t="shared" si="4"/>
        <v>0</v>
      </c>
    </row>
    <row r="139" spans="1:9" s="99" customFormat="1" ht="13.5" x14ac:dyDescent="0.25">
      <c r="A139" s="85" t="s">
        <v>313</v>
      </c>
      <c r="B139" s="71" t="s">
        <v>297</v>
      </c>
      <c r="C139" s="72" t="s">
        <v>314</v>
      </c>
      <c r="D139" s="72" t="str">
        <f t="shared" si="5"/>
        <v>9-10 - nabij Hezelpoort (Stadzijde) 2 Auma afsluiters</v>
      </c>
      <c r="E139" s="69" t="s">
        <v>35</v>
      </c>
      <c r="F139" s="73" t="s">
        <v>36</v>
      </c>
      <c r="G139" s="73">
        <v>4</v>
      </c>
      <c r="H139" s="170">
        <v>0</v>
      </c>
      <c r="I139" s="153">
        <f t="shared" si="4"/>
        <v>0</v>
      </c>
    </row>
    <row r="140" spans="1:9" s="99" customFormat="1" ht="13.5" x14ac:dyDescent="0.25">
      <c r="A140" s="85" t="s">
        <v>315</v>
      </c>
      <c r="B140" s="71" t="s">
        <v>297</v>
      </c>
      <c r="C140" s="72" t="s">
        <v>316</v>
      </c>
      <c r="D140" s="72" t="str">
        <f t="shared" si="5"/>
        <v>9-11 - Hogelandsweg/ARN 1 afsluiter</v>
      </c>
      <c r="E140" s="69" t="s">
        <v>35</v>
      </c>
      <c r="F140" s="73" t="s">
        <v>36</v>
      </c>
      <c r="G140" s="73">
        <v>2</v>
      </c>
      <c r="H140" s="170">
        <v>0</v>
      </c>
      <c r="I140" s="153">
        <f t="shared" si="4"/>
        <v>0</v>
      </c>
    </row>
    <row r="141" spans="1:9" s="99" customFormat="1" ht="13.5" x14ac:dyDescent="0.25">
      <c r="A141" s="85" t="s">
        <v>317</v>
      </c>
      <c r="B141" s="71" t="s">
        <v>297</v>
      </c>
      <c r="C141" s="72" t="s">
        <v>318</v>
      </c>
      <c r="D141" s="72" t="str">
        <f t="shared" si="5"/>
        <v>9-12 - Persleiding Lindenholt/Dukenburg 1 afsluiter</v>
      </c>
      <c r="E141" s="69" t="s">
        <v>35</v>
      </c>
      <c r="F141" s="73" t="s">
        <v>36</v>
      </c>
      <c r="G141" s="73">
        <v>2</v>
      </c>
      <c r="H141" s="170">
        <v>0</v>
      </c>
      <c r="I141" s="153">
        <f t="shared" si="4"/>
        <v>0</v>
      </c>
    </row>
    <row r="142" spans="1:9" s="99" customFormat="1" ht="13.5" x14ac:dyDescent="0.25">
      <c r="A142" s="85" t="s">
        <v>319</v>
      </c>
      <c r="B142" s="71" t="s">
        <v>297</v>
      </c>
      <c r="C142" s="72" t="s">
        <v>320</v>
      </c>
      <c r="D142" s="72" t="str">
        <f t="shared" si="5"/>
        <v>9-13 - Opaalstraat 1 afsluiter</v>
      </c>
      <c r="E142" s="69" t="s">
        <v>35</v>
      </c>
      <c r="F142" s="73" t="s">
        <v>36</v>
      </c>
      <c r="G142" s="73">
        <v>2</v>
      </c>
      <c r="H142" s="170">
        <v>0</v>
      </c>
      <c r="I142" s="153">
        <f t="shared" si="4"/>
        <v>0</v>
      </c>
    </row>
    <row r="143" spans="1:9" s="99" customFormat="1" ht="13.5" x14ac:dyDescent="0.25">
      <c r="A143" s="85" t="s">
        <v>321</v>
      </c>
      <c r="B143" s="71" t="s">
        <v>297</v>
      </c>
      <c r="C143" s="72" t="s">
        <v>322</v>
      </c>
      <c r="D143" s="72" t="str">
        <f t="shared" si="5"/>
        <v>9-14 - Lagelandseweg 1 afsluiter</v>
      </c>
      <c r="E143" s="69" t="s">
        <v>35</v>
      </c>
      <c r="F143" s="73" t="s">
        <v>36</v>
      </c>
      <c r="G143" s="73">
        <v>2</v>
      </c>
      <c r="H143" s="170">
        <v>0</v>
      </c>
      <c r="I143" s="153">
        <f t="shared" si="4"/>
        <v>0</v>
      </c>
    </row>
    <row r="144" spans="1:9" s="99" customFormat="1" ht="13.5" x14ac:dyDescent="0.25">
      <c r="A144" s="85" t="s">
        <v>323</v>
      </c>
      <c r="B144" s="71" t="s">
        <v>297</v>
      </c>
      <c r="C144" s="72" t="s">
        <v>324</v>
      </c>
      <c r="D144" s="72" t="str">
        <f t="shared" si="5"/>
        <v>9-15 - Nederheidseweg 1 1 afsluiter</v>
      </c>
      <c r="E144" s="69" t="s">
        <v>35</v>
      </c>
      <c r="F144" s="73" t="s">
        <v>36</v>
      </c>
      <c r="G144" s="73">
        <v>2</v>
      </c>
      <c r="H144" s="170">
        <v>0</v>
      </c>
      <c r="I144" s="153">
        <f t="shared" si="4"/>
        <v>0</v>
      </c>
    </row>
    <row r="145" spans="1:9" s="99" customFormat="1" ht="13.5" x14ac:dyDescent="0.25">
      <c r="A145" s="85" t="s">
        <v>325</v>
      </c>
      <c r="B145" s="71" t="s">
        <v>297</v>
      </c>
      <c r="C145" s="72" t="s">
        <v>326</v>
      </c>
      <c r="D145" s="72" t="str">
        <f t="shared" si="5"/>
        <v>9-16 - koningsplein 1 1 afsluiter</v>
      </c>
      <c r="E145" s="69" t="s">
        <v>35</v>
      </c>
      <c r="F145" s="73" t="s">
        <v>36</v>
      </c>
      <c r="G145" s="73">
        <v>2</v>
      </c>
      <c r="H145" s="170">
        <v>0</v>
      </c>
      <c r="I145" s="153">
        <f t="shared" si="4"/>
        <v>0</v>
      </c>
    </row>
    <row r="146" spans="1:9" s="99" customFormat="1" ht="13.5" x14ac:dyDescent="0.25">
      <c r="A146" s="85" t="s">
        <v>327</v>
      </c>
      <c r="B146" s="71" t="s">
        <v>297</v>
      </c>
      <c r="C146" s="72" t="s">
        <v>328</v>
      </c>
      <c r="D146" s="72" t="str">
        <f t="shared" si="5"/>
        <v>9-17 - koningsplein 2 1 afsluiter</v>
      </c>
      <c r="E146" s="69" t="s">
        <v>35</v>
      </c>
      <c r="F146" s="73" t="s">
        <v>36</v>
      </c>
      <c r="G146" s="73">
        <v>2</v>
      </c>
      <c r="H146" s="170">
        <v>0</v>
      </c>
      <c r="I146" s="153">
        <f t="shared" si="4"/>
        <v>0</v>
      </c>
    </row>
    <row r="147" spans="1:9" s="99" customFormat="1" ht="13.5" x14ac:dyDescent="0.25">
      <c r="A147" s="85" t="s">
        <v>329</v>
      </c>
      <c r="B147" s="71" t="s">
        <v>297</v>
      </c>
      <c r="C147" s="72" t="s">
        <v>330</v>
      </c>
      <c r="D147" s="72" t="str">
        <f t="shared" si="5"/>
        <v>9-18 - Marienburg 1 1 afsluiter</v>
      </c>
      <c r="E147" s="69" t="s">
        <v>35</v>
      </c>
      <c r="F147" s="73" t="s">
        <v>36</v>
      </c>
      <c r="G147" s="73">
        <v>2</v>
      </c>
      <c r="H147" s="170">
        <v>0</v>
      </c>
      <c r="I147" s="153">
        <f t="shared" si="4"/>
        <v>0</v>
      </c>
    </row>
    <row r="148" spans="1:9" s="99" customFormat="1" ht="13.5" x14ac:dyDescent="0.25">
      <c r="A148" s="85" t="s">
        <v>331</v>
      </c>
      <c r="B148" s="71" t="s">
        <v>297</v>
      </c>
      <c r="C148" s="72" t="s">
        <v>332</v>
      </c>
      <c r="D148" s="72" t="str">
        <f t="shared" si="5"/>
        <v>9-19 - Waalkade thv 48 1 afsluiter</v>
      </c>
      <c r="E148" s="69" t="s">
        <v>35</v>
      </c>
      <c r="F148" s="73" t="s">
        <v>36</v>
      </c>
      <c r="G148" s="73">
        <v>2</v>
      </c>
      <c r="H148" s="170">
        <v>0</v>
      </c>
      <c r="I148" s="153">
        <f t="shared" si="4"/>
        <v>0</v>
      </c>
    </row>
    <row r="149" spans="1:9" s="99" customFormat="1" ht="13.5" x14ac:dyDescent="0.25">
      <c r="A149" s="85" t="s">
        <v>333</v>
      </c>
      <c r="B149" s="71" t="s">
        <v>297</v>
      </c>
      <c r="C149" s="72" t="s">
        <v>334</v>
      </c>
      <c r="D149" s="72" t="str">
        <f t="shared" si="5"/>
        <v>9-20 - Waalkade thv 62 1 afsluiter</v>
      </c>
      <c r="E149" s="69" t="s">
        <v>35</v>
      </c>
      <c r="F149" s="73" t="s">
        <v>36</v>
      </c>
      <c r="G149" s="73">
        <v>2</v>
      </c>
      <c r="H149" s="170">
        <v>0</v>
      </c>
      <c r="I149" s="153">
        <f t="shared" si="4"/>
        <v>0</v>
      </c>
    </row>
    <row r="150" spans="1:9" s="99" customFormat="1" ht="13.5" x14ac:dyDescent="0.25">
      <c r="A150" s="85" t="s">
        <v>335</v>
      </c>
      <c r="B150" s="71" t="s">
        <v>297</v>
      </c>
      <c r="C150" s="72" t="s">
        <v>336</v>
      </c>
      <c r="D150" s="72" t="str">
        <f t="shared" si="5"/>
        <v>9-21 - Lage Markt thv 1 1 afsluiter</v>
      </c>
      <c r="E150" s="69" t="s">
        <v>35</v>
      </c>
      <c r="F150" s="73" t="s">
        <v>36</v>
      </c>
      <c r="G150" s="73">
        <v>2</v>
      </c>
      <c r="H150" s="170">
        <v>0</v>
      </c>
      <c r="I150" s="153">
        <f t="shared" si="4"/>
        <v>0</v>
      </c>
    </row>
    <row r="151" spans="1:9" s="99" customFormat="1" ht="13.5" x14ac:dyDescent="0.25">
      <c r="A151" s="85" t="s">
        <v>337</v>
      </c>
      <c r="B151" s="71" t="s">
        <v>297</v>
      </c>
      <c r="C151" s="72" t="s">
        <v>338</v>
      </c>
      <c r="D151" s="72" t="str">
        <f t="shared" si="5"/>
        <v>9-22 - Waalkade thv 84 1 afsluiter</v>
      </c>
      <c r="E151" s="69" t="s">
        <v>35</v>
      </c>
      <c r="F151" s="73" t="s">
        <v>36</v>
      </c>
      <c r="G151" s="73">
        <v>2</v>
      </c>
      <c r="H151" s="170">
        <v>0</v>
      </c>
      <c r="I151" s="153">
        <f t="shared" si="4"/>
        <v>0</v>
      </c>
    </row>
    <row r="152" spans="1:9" s="99" customFormat="1" ht="13.5" x14ac:dyDescent="0.25">
      <c r="A152" s="85" t="s">
        <v>339</v>
      </c>
      <c r="B152" s="71" t="s">
        <v>297</v>
      </c>
      <c r="C152" s="72" t="s">
        <v>340</v>
      </c>
      <c r="D152" s="72" t="str">
        <f t="shared" si="5"/>
        <v>9-23 - Handelskade</v>
      </c>
      <c r="E152" s="69" t="s">
        <v>35</v>
      </c>
      <c r="F152" s="73" t="s">
        <v>36</v>
      </c>
      <c r="G152" s="73">
        <v>2</v>
      </c>
      <c r="H152" s="170">
        <v>0</v>
      </c>
      <c r="I152" s="153">
        <f t="shared" si="4"/>
        <v>0</v>
      </c>
    </row>
    <row r="153" spans="1:9" s="99" customFormat="1" ht="13.5" x14ac:dyDescent="0.25">
      <c r="A153" s="85" t="s">
        <v>341</v>
      </c>
      <c r="B153" s="71" t="s">
        <v>297</v>
      </c>
      <c r="C153" s="72" t="s">
        <v>342</v>
      </c>
      <c r="D153" s="72" t="str">
        <f t="shared" si="5"/>
        <v>9-24 - Handelskade/Weurtseweg</v>
      </c>
      <c r="E153" s="69" t="s">
        <v>35</v>
      </c>
      <c r="F153" s="73" t="s">
        <v>36</v>
      </c>
      <c r="G153" s="73">
        <v>2</v>
      </c>
      <c r="H153" s="170">
        <v>0</v>
      </c>
      <c r="I153" s="153">
        <f t="shared" si="4"/>
        <v>0</v>
      </c>
    </row>
    <row r="154" spans="1:9" s="99" customFormat="1" ht="13.5" x14ac:dyDescent="0.25">
      <c r="A154" s="85" t="s">
        <v>343</v>
      </c>
      <c r="B154" s="71" t="s">
        <v>297</v>
      </c>
      <c r="C154" s="72" t="s">
        <v>344</v>
      </c>
      <c r="D154" s="72" t="str">
        <f t="shared" si="5"/>
        <v>9-25 - Stationsweg</v>
      </c>
      <c r="E154" s="69" t="s">
        <v>35</v>
      </c>
      <c r="F154" s="73" t="s">
        <v>36</v>
      </c>
      <c r="G154" s="73">
        <v>2</v>
      </c>
      <c r="H154" s="170">
        <v>0</v>
      </c>
      <c r="I154" s="153">
        <f t="shared" si="4"/>
        <v>0</v>
      </c>
    </row>
    <row r="155" spans="1:9" s="99" customFormat="1" ht="13.5" x14ac:dyDescent="0.25">
      <c r="A155" s="85" t="s">
        <v>345</v>
      </c>
      <c r="B155" s="71" t="s">
        <v>297</v>
      </c>
      <c r="C155" s="72" t="s">
        <v>346</v>
      </c>
      <c r="D155" s="72" t="str">
        <f t="shared" si="5"/>
        <v>9-26 - Plein 1944</v>
      </c>
      <c r="E155" s="69" t="s">
        <v>35</v>
      </c>
      <c r="F155" s="73" t="s">
        <v>36</v>
      </c>
      <c r="G155" s="73">
        <v>2</v>
      </c>
      <c r="H155" s="170">
        <v>0</v>
      </c>
      <c r="I155" s="153">
        <f t="shared" si="4"/>
        <v>0</v>
      </c>
    </row>
    <row r="156" spans="1:9" s="99" customFormat="1" ht="13.5" x14ac:dyDescent="0.25">
      <c r="A156" s="85" t="s">
        <v>347</v>
      </c>
      <c r="B156" s="71" t="s">
        <v>297</v>
      </c>
      <c r="C156" s="72" t="s">
        <v>348</v>
      </c>
      <c r="D156" s="72" t="str">
        <f t="shared" si="5"/>
        <v>9-27 - Kantoor Gelderlander</v>
      </c>
      <c r="E156" s="69" t="s">
        <v>35</v>
      </c>
      <c r="F156" s="73" t="s">
        <v>36</v>
      </c>
      <c r="G156" s="73">
        <v>2</v>
      </c>
      <c r="H156" s="170">
        <v>0</v>
      </c>
      <c r="I156" s="153">
        <f t="shared" si="4"/>
        <v>0</v>
      </c>
    </row>
    <row r="157" spans="1:9" s="99" customFormat="1" ht="13.5" x14ac:dyDescent="0.25">
      <c r="A157" s="85" t="s">
        <v>349</v>
      </c>
      <c r="B157" s="71" t="s">
        <v>297</v>
      </c>
      <c r="C157" s="72" t="s">
        <v>350</v>
      </c>
      <c r="D157" s="72" t="str">
        <f t="shared" si="5"/>
        <v>9-28 - Oude terrein Nuon</v>
      </c>
      <c r="E157" s="69" t="s">
        <v>35</v>
      </c>
      <c r="F157" s="73" t="s">
        <v>36</v>
      </c>
      <c r="G157" s="73">
        <v>2</v>
      </c>
      <c r="H157" s="170">
        <v>0</v>
      </c>
      <c r="I157" s="153">
        <f t="shared" si="4"/>
        <v>0</v>
      </c>
    </row>
    <row r="158" spans="1:9" s="99" customFormat="1" ht="13.5" x14ac:dyDescent="0.25">
      <c r="A158" s="85" t="s">
        <v>351</v>
      </c>
      <c r="B158" s="71" t="s">
        <v>297</v>
      </c>
      <c r="C158" s="72" t="s">
        <v>352</v>
      </c>
      <c r="D158" s="72" t="str">
        <f t="shared" si="5"/>
        <v xml:space="preserve">9-29 - H.J.Heinz-Honig </v>
      </c>
      <c r="E158" s="69" t="s">
        <v>35</v>
      </c>
      <c r="F158" s="73" t="s">
        <v>36</v>
      </c>
      <c r="G158" s="73">
        <v>2</v>
      </c>
      <c r="H158" s="170">
        <v>0</v>
      </c>
      <c r="I158" s="153">
        <f t="shared" si="4"/>
        <v>0</v>
      </c>
    </row>
    <row r="159" spans="1:9" s="99" customFormat="1" ht="13.5" x14ac:dyDescent="0.25">
      <c r="A159" s="85" t="s">
        <v>353</v>
      </c>
      <c r="B159" s="71" t="s">
        <v>297</v>
      </c>
      <c r="C159" s="72" t="s">
        <v>354</v>
      </c>
      <c r="D159" s="72" t="str">
        <f t="shared" si="5"/>
        <v>9-30 - Latenstein Nijmegen 1</v>
      </c>
      <c r="E159" s="69" t="s">
        <v>35</v>
      </c>
      <c r="F159" s="73" t="s">
        <v>36</v>
      </c>
      <c r="G159" s="73">
        <v>2</v>
      </c>
      <c r="H159" s="170">
        <v>0</v>
      </c>
      <c r="I159" s="153">
        <f t="shared" si="4"/>
        <v>0</v>
      </c>
    </row>
    <row r="160" spans="1:9" s="99" customFormat="1" ht="13.5" x14ac:dyDescent="0.25">
      <c r="A160" s="85" t="s">
        <v>355</v>
      </c>
      <c r="B160" s="71" t="s">
        <v>297</v>
      </c>
      <c r="C160" s="72" t="s">
        <v>356</v>
      </c>
      <c r="D160" s="72" t="str">
        <f t="shared" si="5"/>
        <v>9-31 - Latenstein Nijmegen 2</v>
      </c>
      <c r="E160" s="69" t="s">
        <v>35</v>
      </c>
      <c r="F160" s="73" t="s">
        <v>36</v>
      </c>
      <c r="G160" s="73">
        <v>2</v>
      </c>
      <c r="H160" s="170">
        <v>0</v>
      </c>
      <c r="I160" s="153">
        <f t="shared" si="4"/>
        <v>0</v>
      </c>
    </row>
    <row r="161" spans="1:9" s="99" customFormat="1" ht="13.5" x14ac:dyDescent="0.25">
      <c r="A161" s="85" t="s">
        <v>357</v>
      </c>
      <c r="B161" s="71" t="s">
        <v>297</v>
      </c>
      <c r="C161" s="72" t="s">
        <v>358</v>
      </c>
      <c r="D161" s="72" t="str">
        <f t="shared" si="5"/>
        <v>9-32 - Heinz-Honig Nijmegen</v>
      </c>
      <c r="E161" s="69" t="s">
        <v>35</v>
      </c>
      <c r="F161" s="73" t="s">
        <v>36</v>
      </c>
      <c r="G161" s="73">
        <v>2</v>
      </c>
      <c r="H161" s="170">
        <v>0</v>
      </c>
      <c r="I161" s="153">
        <f t="shared" si="4"/>
        <v>0</v>
      </c>
    </row>
    <row r="162" spans="1:9" s="99" customFormat="1" ht="13.5" x14ac:dyDescent="0.25">
      <c r="A162" s="85" t="s">
        <v>359</v>
      </c>
      <c r="B162" s="71" t="s">
        <v>297</v>
      </c>
      <c r="C162" s="72" t="s">
        <v>360</v>
      </c>
      <c r="D162" s="72" t="str">
        <f t="shared" si="5"/>
        <v>9-34 - Tussen stoep en keerwand slachthuis</v>
      </c>
      <c r="E162" s="69" t="s">
        <v>35</v>
      </c>
      <c r="F162" s="73" t="s">
        <v>36</v>
      </c>
      <c r="G162" s="73">
        <v>2</v>
      </c>
      <c r="H162" s="170">
        <v>0</v>
      </c>
      <c r="I162" s="153">
        <f t="shared" si="4"/>
        <v>0</v>
      </c>
    </row>
    <row r="163" spans="1:9" s="99" customFormat="1" ht="13.5" x14ac:dyDescent="0.25">
      <c r="A163" s="85" t="s">
        <v>361</v>
      </c>
      <c r="B163" s="71" t="s">
        <v>297</v>
      </c>
      <c r="C163" s="72" t="s">
        <v>362</v>
      </c>
      <c r="D163" s="72" t="str">
        <f t="shared" si="5"/>
        <v>9-35 - Terrein slachthuis Nijmegen</v>
      </c>
      <c r="E163" s="69" t="s">
        <v>35</v>
      </c>
      <c r="F163" s="73" t="s">
        <v>36</v>
      </c>
      <c r="G163" s="73">
        <v>2</v>
      </c>
      <c r="H163" s="170">
        <v>0</v>
      </c>
      <c r="I163" s="153">
        <f t="shared" si="4"/>
        <v>0</v>
      </c>
    </row>
    <row r="164" spans="1:9" s="99" customFormat="1" ht="13.5" x14ac:dyDescent="0.25">
      <c r="A164" s="85" t="s">
        <v>363</v>
      </c>
      <c r="B164" s="71" t="s">
        <v>297</v>
      </c>
      <c r="C164" s="72" t="s">
        <v>364</v>
      </c>
      <c r="D164" s="72" t="str">
        <f t="shared" si="5"/>
        <v>9-36 - Griftdijk Noord/Italiëstraat</v>
      </c>
      <c r="E164" s="69" t="s">
        <v>35</v>
      </c>
      <c r="F164" s="73" t="s">
        <v>36</v>
      </c>
      <c r="G164" s="73">
        <v>1</v>
      </c>
      <c r="H164" s="170">
        <v>0</v>
      </c>
      <c r="I164" s="153">
        <f t="shared" si="4"/>
        <v>0</v>
      </c>
    </row>
    <row r="165" spans="1:9" s="99" customFormat="1" ht="13.5" x14ac:dyDescent="0.25">
      <c r="A165" s="85" t="s">
        <v>365</v>
      </c>
      <c r="B165" s="71" t="s">
        <v>297</v>
      </c>
      <c r="C165" s="72" t="s">
        <v>366</v>
      </c>
      <c r="D165" s="72" t="str">
        <f t="shared" si="5"/>
        <v>9-37 - Griftdijk Noord t.h.v. nr. 41</v>
      </c>
      <c r="E165" s="69" t="s">
        <v>35</v>
      </c>
      <c r="F165" s="73" t="s">
        <v>36</v>
      </c>
      <c r="G165" s="73">
        <v>1</v>
      </c>
      <c r="H165" s="170">
        <v>0</v>
      </c>
      <c r="I165" s="153">
        <f t="shared" si="4"/>
        <v>0</v>
      </c>
    </row>
    <row r="166" spans="1:9" s="99" customFormat="1" ht="13.5" x14ac:dyDescent="0.25">
      <c r="A166" s="85" t="s">
        <v>367</v>
      </c>
      <c r="B166" s="71" t="s">
        <v>297</v>
      </c>
      <c r="C166" s="72" t="s">
        <v>368</v>
      </c>
      <c r="D166" s="72" t="str">
        <f t="shared" si="5"/>
        <v>9-38 - Griftdijk Noord t.h.v. Aquilastraat</v>
      </c>
      <c r="E166" s="69" t="s">
        <v>35</v>
      </c>
      <c r="F166" s="73" t="s">
        <v>36</v>
      </c>
      <c r="G166" s="73">
        <v>1</v>
      </c>
      <c r="H166" s="170">
        <v>0</v>
      </c>
      <c r="I166" s="153">
        <f t="shared" si="4"/>
        <v>0</v>
      </c>
    </row>
    <row r="167" spans="1:9" s="99" customFormat="1" ht="13.5" x14ac:dyDescent="0.25">
      <c r="A167" s="85" t="s">
        <v>369</v>
      </c>
      <c r="B167" s="71" t="s">
        <v>297</v>
      </c>
      <c r="C167" s="72" t="s">
        <v>370</v>
      </c>
      <c r="D167" s="72" t="str">
        <f t="shared" si="5"/>
        <v>9-39 - Griftdijk Noord t.h.v. nr. 50</v>
      </c>
      <c r="E167" s="69" t="s">
        <v>35</v>
      </c>
      <c r="F167" s="73" t="s">
        <v>36</v>
      </c>
      <c r="G167" s="73">
        <v>1</v>
      </c>
      <c r="H167" s="170">
        <v>0</v>
      </c>
      <c r="I167" s="153">
        <f t="shared" si="4"/>
        <v>0</v>
      </c>
    </row>
    <row r="168" spans="1:9" s="99" customFormat="1" ht="13.5" x14ac:dyDescent="0.25">
      <c r="A168" s="85" t="s">
        <v>371</v>
      </c>
      <c r="B168" s="71" t="s">
        <v>297</v>
      </c>
      <c r="C168" s="72" t="s">
        <v>372</v>
      </c>
      <c r="D168" s="72" t="str">
        <f t="shared" si="5"/>
        <v>9-40 - Griftdijk t.h.v. nr. 43</v>
      </c>
      <c r="E168" s="69" t="s">
        <v>35</v>
      </c>
      <c r="F168" s="73" t="s">
        <v>36</v>
      </c>
      <c r="G168" s="73">
        <v>1</v>
      </c>
      <c r="H168" s="170">
        <v>0</v>
      </c>
      <c r="I168" s="153">
        <f t="shared" si="4"/>
        <v>0</v>
      </c>
    </row>
    <row r="169" spans="1:9" s="99" customFormat="1" ht="13.5" x14ac:dyDescent="0.25">
      <c r="A169" s="85" t="s">
        <v>373</v>
      </c>
      <c r="B169" s="71" t="s">
        <v>297</v>
      </c>
      <c r="C169" s="72" t="s">
        <v>374</v>
      </c>
      <c r="D169" s="72" t="str">
        <f t="shared" si="5"/>
        <v>9-41 A - Griftdijk t.h.v. nr. 45</v>
      </c>
      <c r="E169" s="69" t="s">
        <v>35</v>
      </c>
      <c r="F169" s="73" t="s">
        <v>36</v>
      </c>
      <c r="G169" s="73">
        <v>1</v>
      </c>
      <c r="H169" s="170">
        <v>0</v>
      </c>
      <c r="I169" s="153">
        <f t="shared" si="4"/>
        <v>0</v>
      </c>
    </row>
    <row r="170" spans="1:9" s="99" customFormat="1" ht="13.5" x14ac:dyDescent="0.25">
      <c r="A170" s="85" t="s">
        <v>375</v>
      </c>
      <c r="B170" s="71" t="s">
        <v>297</v>
      </c>
      <c r="C170" s="72" t="s">
        <v>374</v>
      </c>
      <c r="D170" s="72" t="str">
        <f t="shared" si="5"/>
        <v>9-41B - Griftdijk t.h.v. nr. 45</v>
      </c>
      <c r="E170" s="69" t="s">
        <v>35</v>
      </c>
      <c r="F170" s="73" t="s">
        <v>36</v>
      </c>
      <c r="G170" s="73">
        <v>1</v>
      </c>
      <c r="H170" s="170">
        <v>0</v>
      </c>
      <c r="I170" s="153">
        <f t="shared" si="4"/>
        <v>0</v>
      </c>
    </row>
    <row r="171" spans="1:9" s="99" customFormat="1" ht="14.25" thickBot="1" x14ac:dyDescent="0.3">
      <c r="A171" s="89" t="s">
        <v>376</v>
      </c>
      <c r="B171" s="90" t="s">
        <v>297</v>
      </c>
      <c r="C171" s="91" t="s">
        <v>377</v>
      </c>
      <c r="D171" s="91" t="str">
        <f t="shared" si="5"/>
        <v>9-42 - Bij 7-71 persleiding de Biezen</v>
      </c>
      <c r="E171" s="92" t="s">
        <v>35</v>
      </c>
      <c r="F171" s="93" t="s">
        <v>36</v>
      </c>
      <c r="G171" s="93">
        <v>1</v>
      </c>
      <c r="H171" s="171">
        <v>0</v>
      </c>
      <c r="I171" s="159">
        <f t="shared" si="4"/>
        <v>0</v>
      </c>
    </row>
    <row r="172" spans="1:9" s="99" customFormat="1" ht="13.5" x14ac:dyDescent="0.25">
      <c r="A172" s="80" t="s">
        <v>378</v>
      </c>
      <c r="B172" s="81" t="s">
        <v>379</v>
      </c>
      <c r="C172" s="82" t="s">
        <v>380</v>
      </c>
      <c r="D172" s="82" t="str">
        <f t="shared" si="5"/>
        <v>12-01 - Heumensoord</v>
      </c>
      <c r="E172" s="100" t="s">
        <v>381</v>
      </c>
      <c r="F172" s="84" t="s">
        <v>36</v>
      </c>
      <c r="G172" s="84">
        <v>2</v>
      </c>
      <c r="H172" s="172">
        <v>0</v>
      </c>
      <c r="I172" s="157">
        <f t="shared" si="4"/>
        <v>0</v>
      </c>
    </row>
    <row r="173" spans="1:9" s="99" customFormat="1" ht="13.5" x14ac:dyDescent="0.25">
      <c r="A173" s="85" t="s">
        <v>382</v>
      </c>
      <c r="B173" s="71" t="s">
        <v>379</v>
      </c>
      <c r="C173" s="72" t="s">
        <v>383</v>
      </c>
      <c r="D173" s="72" t="str">
        <f t="shared" si="5"/>
        <v>12-02 - Brakkenstein</v>
      </c>
      <c r="E173" s="101" t="s">
        <v>381</v>
      </c>
      <c r="F173" s="73" t="s">
        <v>36</v>
      </c>
      <c r="G173" s="73">
        <v>2</v>
      </c>
      <c r="H173" s="173">
        <v>0</v>
      </c>
      <c r="I173" s="162">
        <f t="shared" si="4"/>
        <v>0</v>
      </c>
    </row>
    <row r="174" spans="1:9" s="99" customFormat="1" ht="13.5" x14ac:dyDescent="0.25">
      <c r="A174" s="102" t="s">
        <v>384</v>
      </c>
      <c r="B174" s="103" t="s">
        <v>379</v>
      </c>
      <c r="C174" s="72" t="s">
        <v>385</v>
      </c>
      <c r="D174" s="72" t="str">
        <f t="shared" si="5"/>
        <v>12-03 - Goffertpark</v>
      </c>
      <c r="E174" s="101" t="s">
        <v>381</v>
      </c>
      <c r="F174" s="73" t="s">
        <v>36</v>
      </c>
      <c r="G174" s="73">
        <v>1</v>
      </c>
      <c r="H174" s="173">
        <v>0</v>
      </c>
      <c r="I174" s="162">
        <f t="shared" si="4"/>
        <v>0</v>
      </c>
    </row>
    <row r="175" spans="1:9" s="99" customFormat="1" ht="13.5" x14ac:dyDescent="0.25">
      <c r="A175" s="102" t="s">
        <v>386</v>
      </c>
      <c r="B175" s="103" t="s">
        <v>379</v>
      </c>
      <c r="C175" s="72" t="s">
        <v>380</v>
      </c>
      <c r="D175" s="72" t="str">
        <f t="shared" si="5"/>
        <v>12-04 - Heumensoord</v>
      </c>
      <c r="E175" s="101" t="s">
        <v>381</v>
      </c>
      <c r="F175" s="73" t="s">
        <v>36</v>
      </c>
      <c r="G175" s="73">
        <v>2</v>
      </c>
      <c r="H175" s="173">
        <v>0</v>
      </c>
      <c r="I175" s="162">
        <f t="shared" si="4"/>
        <v>0</v>
      </c>
    </row>
    <row r="176" spans="1:9" s="99" customFormat="1" ht="14.25" thickBot="1" x14ac:dyDescent="0.3">
      <c r="A176" s="104" t="s">
        <v>387</v>
      </c>
      <c r="B176" s="76" t="s">
        <v>379</v>
      </c>
      <c r="C176" s="77" t="s">
        <v>388</v>
      </c>
      <c r="D176" s="77" t="str">
        <f t="shared" si="5"/>
        <v>12-05 - Waalhalla (vanaf 2021)</v>
      </c>
      <c r="E176" s="105" t="s">
        <v>381</v>
      </c>
      <c r="F176" s="79" t="s">
        <v>36</v>
      </c>
      <c r="G176" s="79">
        <v>1</v>
      </c>
      <c r="H176" s="174">
        <v>0</v>
      </c>
      <c r="I176" s="163">
        <f t="shared" si="4"/>
        <v>0</v>
      </c>
    </row>
    <row r="177" spans="1:11" s="99" customFormat="1" ht="14.25" thickBot="1" x14ac:dyDescent="0.3">
      <c r="A177" s="106" t="s">
        <v>389</v>
      </c>
      <c r="B177" s="107" t="s">
        <v>390</v>
      </c>
      <c r="C177" s="96" t="s">
        <v>391</v>
      </c>
      <c r="D177" s="96" t="str">
        <f t="shared" si="5"/>
        <v>VAC. - Vacuumputten Lent (76 st. putjes) (vanaf 2021 37st)</v>
      </c>
      <c r="E177" s="97" t="s">
        <v>35</v>
      </c>
      <c r="F177" s="98" t="s">
        <v>36</v>
      </c>
      <c r="G177" s="98">
        <v>37</v>
      </c>
      <c r="H177" s="175">
        <v>0</v>
      </c>
      <c r="I177" s="161">
        <f t="shared" si="4"/>
        <v>0</v>
      </c>
      <c r="J177" s="108"/>
    </row>
    <row r="178" spans="1:11" ht="15.75" thickBot="1" x14ac:dyDescent="0.3">
      <c r="H178" s="164" t="s">
        <v>392</v>
      </c>
      <c r="I178" s="161">
        <f>SUM(I2:I177)</f>
        <v>0</v>
      </c>
    </row>
    <row r="179" spans="1:11" ht="15.75" thickBot="1" x14ac:dyDescent="0.3"/>
    <row r="180" spans="1:11" ht="27.75" thickBot="1" x14ac:dyDescent="0.3">
      <c r="C180" s="109" t="s">
        <v>24</v>
      </c>
      <c r="D180" s="110" t="s">
        <v>393</v>
      </c>
      <c r="E180" s="110"/>
      <c r="F180" s="111" t="s">
        <v>394</v>
      </c>
      <c r="G180" s="111" t="s">
        <v>395</v>
      </c>
      <c r="H180" s="166" t="s">
        <v>396</v>
      </c>
      <c r="I180" s="167" t="s">
        <v>35</v>
      </c>
      <c r="J180" s="112" t="s">
        <v>381</v>
      </c>
      <c r="K180" s="113" t="s">
        <v>397</v>
      </c>
    </row>
    <row r="181" spans="1:11" x14ac:dyDescent="0.25">
      <c r="C181" s="114" t="s">
        <v>398</v>
      </c>
      <c r="D181" s="115" t="s">
        <v>33</v>
      </c>
      <c r="E181" s="116"/>
      <c r="F181" s="117" t="s">
        <v>399</v>
      </c>
      <c r="G181" s="118">
        <f>COUNTIF($B$2:$K$177,D181)</f>
        <v>6</v>
      </c>
      <c r="H181" s="168">
        <f t="shared" ref="H181:H189" si="6">K181/G181</f>
        <v>0</v>
      </c>
      <c r="I181" s="169">
        <f>SUMIFS($I$2:$I$177,$B$2:$B$177,"Droog opgesteld gemaal",$E$2:$E$177,"GRP")</f>
        <v>0</v>
      </c>
      <c r="J181" s="169">
        <f>SUMIFS($I$2:$I$177,$B$2:$B$177,"Droog opgesteld gemaal",$E$2:$E$177,"niet-GRP")</f>
        <v>0</v>
      </c>
      <c r="K181" s="162">
        <f>SUMIF($B$2:$B$365,D181,$I$2:$I$365)</f>
        <v>0</v>
      </c>
    </row>
    <row r="182" spans="1:11" x14ac:dyDescent="0.25">
      <c r="C182" s="114" t="s">
        <v>400</v>
      </c>
      <c r="D182" s="115" t="s">
        <v>44</v>
      </c>
      <c r="E182" s="116"/>
      <c r="F182" s="117" t="s">
        <v>399</v>
      </c>
      <c r="G182" s="118">
        <f t="shared" ref="G182:G189" si="7">COUNTIF($B$2:$K$177,D182)</f>
        <v>44</v>
      </c>
      <c r="H182" s="168">
        <f>K182/G182</f>
        <v>0</v>
      </c>
      <c r="I182" s="169">
        <f>SUMIFS($I$2:$I$177,$B$2:$B$177,"Nat opgesteld gemaal",$E$2:$E$177,"GRP")</f>
        <v>0</v>
      </c>
      <c r="J182" s="169">
        <f>SUMIFS($I$2:$I$177,$B$2:$B$177,"Nat opgesteld gemaal",$E$2:$E$177,"niet-GRP")</f>
        <v>0</v>
      </c>
      <c r="K182" s="162">
        <f t="shared" ref="K181:K189" si="8">SUMIF($B$2:$B$365,D182,$I$2:$I$365)</f>
        <v>0</v>
      </c>
    </row>
    <row r="183" spans="1:11" x14ac:dyDescent="0.25">
      <c r="C183" s="114" t="s">
        <v>401</v>
      </c>
      <c r="D183" s="115" t="s">
        <v>137</v>
      </c>
      <c r="E183" s="116"/>
      <c r="F183" s="117" t="s">
        <v>399</v>
      </c>
      <c r="G183" s="118">
        <f t="shared" si="7"/>
        <v>70</v>
      </c>
      <c r="H183" s="168">
        <f t="shared" si="6"/>
        <v>0</v>
      </c>
      <c r="I183" s="169">
        <f>SUMIFS($I$2:$I$177,$B$2:$B$177,"Drukriolering",$E$2:$E$177,"GRP")</f>
        <v>0</v>
      </c>
      <c r="J183" s="169">
        <f>SUMIFS($I$2:$I$177,$B$2:$B$177,"Drukriolering",$E$2:$E$177,"niet-GRP")</f>
        <v>0</v>
      </c>
      <c r="K183" s="162">
        <f t="shared" si="8"/>
        <v>0</v>
      </c>
    </row>
    <row r="184" spans="1:11" x14ac:dyDescent="0.25">
      <c r="C184" s="114" t="s">
        <v>402</v>
      </c>
      <c r="D184" s="115" t="s">
        <v>277</v>
      </c>
      <c r="E184" s="116"/>
      <c r="F184" s="117" t="s">
        <v>399</v>
      </c>
      <c r="G184" s="118">
        <f t="shared" si="7"/>
        <v>5</v>
      </c>
      <c r="H184" s="168">
        <f t="shared" si="6"/>
        <v>0</v>
      </c>
      <c r="I184" s="169">
        <f>SUMIFS($I$2:$I$177,$B$2:$B$177,"Tunnelgemaal",$E$2:$E$177,"GRP")</f>
        <v>0</v>
      </c>
      <c r="J184" s="169">
        <f>SUMIFS($I$2:$I$177,$B$2:$B$177,"Tunnelgemaal",$E$2:$E$177,"niet-GRP")</f>
        <v>0</v>
      </c>
      <c r="K184" s="162">
        <f t="shared" si="8"/>
        <v>0</v>
      </c>
    </row>
    <row r="185" spans="1:11" x14ac:dyDescent="0.25">
      <c r="C185" s="114" t="s">
        <v>403</v>
      </c>
      <c r="D185" s="115" t="s">
        <v>288</v>
      </c>
      <c r="E185" s="116"/>
      <c r="F185" s="117" t="s">
        <v>399</v>
      </c>
      <c r="G185" s="118">
        <f t="shared" si="7"/>
        <v>1</v>
      </c>
      <c r="H185" s="168">
        <f t="shared" si="6"/>
        <v>0</v>
      </c>
      <c r="I185" s="169">
        <f>SUMIFS($I$2:$I$177,$B$2:$B$177,"Vacuumgemaal",$E$2:$E$177,"GRP")</f>
        <v>0</v>
      </c>
      <c r="J185" s="169">
        <f>SUMIFS($I$2:$I$177,$B$2:$B$177,"Vacuumgemaal",$E$2:$E$177,"niet-GRP")</f>
        <v>0</v>
      </c>
      <c r="K185" s="162">
        <f t="shared" si="8"/>
        <v>0</v>
      </c>
    </row>
    <row r="186" spans="1:11" x14ac:dyDescent="0.25">
      <c r="C186" s="114" t="s">
        <v>404</v>
      </c>
      <c r="D186" s="115" t="s">
        <v>291</v>
      </c>
      <c r="E186" s="116"/>
      <c r="F186" s="117" t="s">
        <v>399</v>
      </c>
      <c r="G186" s="118">
        <f t="shared" si="7"/>
        <v>3</v>
      </c>
      <c r="H186" s="168">
        <f t="shared" si="6"/>
        <v>0</v>
      </c>
      <c r="I186" s="169">
        <f>SUMIFS($I$2:$I$177,$B$2:$B$177,"Bergbezinkbassin",$E$2:$E$177,"GRP")</f>
        <v>0</v>
      </c>
      <c r="J186" s="169">
        <f>SUMIFS($I$2:$I$177,$B$2:$B$177,"Bergbezinkbassin",$E$2:$E$177,"niet-GRP")</f>
        <v>0</v>
      </c>
      <c r="K186" s="162">
        <f t="shared" si="8"/>
        <v>0</v>
      </c>
    </row>
    <row r="187" spans="1:11" x14ac:dyDescent="0.25">
      <c r="C187" s="114" t="s">
        <v>405</v>
      </c>
      <c r="D187" s="115" t="s">
        <v>297</v>
      </c>
      <c r="E187" s="116"/>
      <c r="F187" s="117" t="s">
        <v>399</v>
      </c>
      <c r="G187" s="118">
        <f t="shared" si="7"/>
        <v>41</v>
      </c>
      <c r="H187" s="168">
        <f t="shared" si="6"/>
        <v>0</v>
      </c>
      <c r="I187" s="169">
        <f>SUMIFS($I$2:$I$177,$B$2:$B$177,"Afsluiter",$E$2:$E$177,"GRP")</f>
        <v>0</v>
      </c>
      <c r="J187" s="169">
        <f>SUMIFS($I$2:$I$177,$B$2:$B$177,"Afsluiter",$E$2:$E$177,"niet-GRP")</f>
        <v>0</v>
      </c>
      <c r="K187" s="162">
        <f t="shared" si="8"/>
        <v>0</v>
      </c>
    </row>
    <row r="188" spans="1:11" x14ac:dyDescent="0.25">
      <c r="C188" s="114" t="s">
        <v>406</v>
      </c>
      <c r="D188" s="115" t="s">
        <v>379</v>
      </c>
      <c r="E188" s="116"/>
      <c r="F188" s="117" t="s">
        <v>399</v>
      </c>
      <c r="G188" s="118">
        <f t="shared" si="7"/>
        <v>5</v>
      </c>
      <c r="H188" s="168">
        <f t="shared" si="6"/>
        <v>0</v>
      </c>
      <c r="I188" s="169">
        <f>SUMIFS($I$2:$I$177,$B$2:$B$177,"Evenementenpomp",$E$2:$E$177,"GRP")</f>
        <v>0</v>
      </c>
      <c r="J188" s="169">
        <f>SUMIFS($I$2:$I$177,$B$2:$B$177,"Evenementenpomp",$E$2:$E$177,"niet-GRP")</f>
        <v>0</v>
      </c>
      <c r="K188" s="162">
        <f t="shared" si="8"/>
        <v>0</v>
      </c>
    </row>
    <row r="189" spans="1:11" ht="15.75" thickBot="1" x14ac:dyDescent="0.3">
      <c r="C189" s="114" t="s">
        <v>389</v>
      </c>
      <c r="D189" s="115" t="s">
        <v>390</v>
      </c>
      <c r="E189" s="116"/>
      <c r="F189" s="117" t="s">
        <v>399</v>
      </c>
      <c r="G189" s="118">
        <f t="shared" si="7"/>
        <v>1</v>
      </c>
      <c r="H189" s="168">
        <f t="shared" si="6"/>
        <v>0</v>
      </c>
      <c r="I189" s="169">
        <f>SUMIFS($I$2:$I$177,$B$2:$B$177,"Vacuumput",$E$2:$E$177,"GRP")</f>
        <v>0</v>
      </c>
      <c r="J189" s="169">
        <f>SUMIFS($I$2:$I$177,$B$2:$B$177,"Vacuumput",$E$2:$E$177,"niet-GRP")</f>
        <v>0</v>
      </c>
      <c r="K189" s="162">
        <f t="shared" si="8"/>
        <v>0</v>
      </c>
    </row>
    <row r="190" spans="1:11" ht="16.5" thickBot="1" x14ac:dyDescent="0.3">
      <c r="C190" s="119"/>
      <c r="D190" s="120" t="s">
        <v>407</v>
      </c>
      <c r="E190" s="121"/>
      <c r="F190" s="121"/>
      <c r="G190" s="121"/>
      <c r="H190" s="121"/>
      <c r="I190" s="121"/>
      <c r="J190" s="176" t="s">
        <v>408</v>
      </c>
      <c r="K190" s="177">
        <f>SUM(K181:K189)</f>
        <v>0</v>
      </c>
    </row>
  </sheetData>
  <mergeCells count="1">
    <mergeCell ref="D190:I190"/>
  </mergeCells>
  <dataValidations count="1">
    <dataValidation type="list" allowBlank="1" showInputMessage="1" showErrorMessage="1" sqref="I180 B2:B177 E2:E177"/>
  </dataValidation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I22" sqref="I22"/>
    </sheetView>
  </sheetViews>
  <sheetFormatPr defaultColWidth="9.28515625" defaultRowHeight="13.5" x14ac:dyDescent="0.25"/>
  <cols>
    <col min="1" max="1" width="41.7109375" style="130" customWidth="1"/>
    <col min="2" max="2" width="5" style="130" bestFit="1" customWidth="1"/>
    <col min="3" max="3" width="13.42578125" style="135" bestFit="1" customWidth="1"/>
    <col min="4" max="4" width="10.5703125" style="136" bestFit="1" customWidth="1"/>
    <col min="5" max="5" width="17" style="137" customWidth="1"/>
    <col min="6" max="6" width="17.5703125" style="130" customWidth="1"/>
    <col min="7" max="16384" width="9.28515625" style="130"/>
  </cols>
  <sheetData>
    <row r="1" spans="1:5" ht="40.5" x14ac:dyDescent="0.25">
      <c r="A1" s="126" t="s">
        <v>409</v>
      </c>
      <c r="B1" s="127" t="s">
        <v>410</v>
      </c>
      <c r="C1" s="128" t="s">
        <v>411</v>
      </c>
      <c r="D1" s="129" t="s">
        <v>412</v>
      </c>
      <c r="E1" s="129" t="s">
        <v>413</v>
      </c>
    </row>
    <row r="2" spans="1:5" x14ac:dyDescent="0.25">
      <c r="A2" s="138" t="s">
        <v>414</v>
      </c>
      <c r="B2" s="139"/>
      <c r="C2" s="139"/>
      <c r="D2" s="139"/>
      <c r="E2" s="140"/>
    </row>
    <row r="3" spans="1:5" x14ac:dyDescent="0.25">
      <c r="A3" s="131" t="s">
        <v>415</v>
      </c>
      <c r="B3" s="132" t="s">
        <v>416</v>
      </c>
      <c r="C3" s="133">
        <v>1000</v>
      </c>
      <c r="D3" s="149">
        <v>0</v>
      </c>
      <c r="E3" s="134">
        <f>D3*C3</f>
        <v>0</v>
      </c>
    </row>
    <row r="4" spans="1:5" x14ac:dyDescent="0.25">
      <c r="A4" s="131" t="s">
        <v>417</v>
      </c>
      <c r="B4" s="132" t="s">
        <v>416</v>
      </c>
      <c r="C4" s="133">
        <v>100</v>
      </c>
      <c r="D4" s="149">
        <v>0</v>
      </c>
      <c r="E4" s="134">
        <f t="shared" ref="E4:E5" si="0">D4*C4</f>
        <v>0</v>
      </c>
    </row>
    <row r="5" spans="1:5" x14ac:dyDescent="0.25">
      <c r="A5" s="131" t="s">
        <v>418</v>
      </c>
      <c r="B5" s="132" t="s">
        <v>416</v>
      </c>
      <c r="C5" s="133">
        <v>50</v>
      </c>
      <c r="D5" s="149">
        <v>0</v>
      </c>
      <c r="E5" s="134">
        <f t="shared" si="0"/>
        <v>0</v>
      </c>
    </row>
    <row r="6" spans="1:5" x14ac:dyDescent="0.25">
      <c r="A6" s="138" t="s">
        <v>419</v>
      </c>
      <c r="B6" s="139"/>
      <c r="C6" s="139"/>
      <c r="D6" s="139"/>
      <c r="E6" s="140"/>
    </row>
    <row r="7" spans="1:5" x14ac:dyDescent="0.25">
      <c r="A7" s="131" t="s">
        <v>415</v>
      </c>
      <c r="B7" s="132" t="s">
        <v>416</v>
      </c>
      <c r="C7" s="133">
        <v>40</v>
      </c>
      <c r="D7" s="149">
        <v>0</v>
      </c>
      <c r="E7" s="134">
        <f t="shared" ref="E7:E9" si="1">D7*C7</f>
        <v>0</v>
      </c>
    </row>
    <row r="8" spans="1:5" x14ac:dyDescent="0.25">
      <c r="A8" s="131" t="s">
        <v>417</v>
      </c>
      <c r="B8" s="132" t="s">
        <v>416</v>
      </c>
      <c r="C8" s="133">
        <v>20</v>
      </c>
      <c r="D8" s="149">
        <v>0</v>
      </c>
      <c r="E8" s="134">
        <f t="shared" si="1"/>
        <v>0</v>
      </c>
    </row>
    <row r="9" spans="1:5" x14ac:dyDescent="0.25">
      <c r="A9" s="131" t="s">
        <v>418</v>
      </c>
      <c r="B9" s="132" t="s">
        <v>416</v>
      </c>
      <c r="C9" s="133">
        <v>20</v>
      </c>
      <c r="D9" s="149">
        <v>0</v>
      </c>
      <c r="E9" s="134">
        <f t="shared" si="1"/>
        <v>0</v>
      </c>
    </row>
    <row r="10" spans="1:5" x14ac:dyDescent="0.25">
      <c r="A10" s="138" t="s">
        <v>420</v>
      </c>
      <c r="B10" s="139"/>
      <c r="C10" s="139"/>
      <c r="D10" s="139"/>
      <c r="E10" s="140"/>
    </row>
    <row r="11" spans="1:5" x14ac:dyDescent="0.25">
      <c r="A11" s="131" t="s">
        <v>415</v>
      </c>
      <c r="B11" s="132" t="s">
        <v>416</v>
      </c>
      <c r="C11" s="133">
        <v>50</v>
      </c>
      <c r="D11" s="149">
        <v>0</v>
      </c>
      <c r="E11" s="134">
        <f t="shared" ref="E11:E13" si="2">D11*C11</f>
        <v>0</v>
      </c>
    </row>
    <row r="12" spans="1:5" x14ac:dyDescent="0.25">
      <c r="A12" s="131" t="s">
        <v>417</v>
      </c>
      <c r="B12" s="132" t="s">
        <v>416</v>
      </c>
      <c r="C12" s="133">
        <v>10</v>
      </c>
      <c r="D12" s="149">
        <v>0</v>
      </c>
      <c r="E12" s="134">
        <f t="shared" si="2"/>
        <v>0</v>
      </c>
    </row>
    <row r="13" spans="1:5" x14ac:dyDescent="0.25">
      <c r="A13" s="131" t="s">
        <v>418</v>
      </c>
      <c r="B13" s="132" t="s">
        <v>416</v>
      </c>
      <c r="C13" s="133">
        <v>10</v>
      </c>
      <c r="D13" s="149">
        <v>0</v>
      </c>
      <c r="E13" s="134">
        <f t="shared" si="2"/>
        <v>0</v>
      </c>
    </row>
    <row r="14" spans="1:5" x14ac:dyDescent="0.25">
      <c r="A14" s="138" t="s">
        <v>421</v>
      </c>
      <c r="B14" s="139"/>
      <c r="C14" s="139"/>
      <c r="D14" s="139"/>
      <c r="E14" s="140"/>
    </row>
    <row r="15" spans="1:5" x14ac:dyDescent="0.25">
      <c r="A15" s="131" t="s">
        <v>415</v>
      </c>
      <c r="B15" s="132" t="s">
        <v>416</v>
      </c>
      <c r="C15" s="133">
        <v>300</v>
      </c>
      <c r="D15" s="149">
        <v>0</v>
      </c>
      <c r="E15" s="134">
        <f t="shared" ref="E15:E17" si="3">D15*C15</f>
        <v>0</v>
      </c>
    </row>
    <row r="16" spans="1:5" x14ac:dyDescent="0.25">
      <c r="A16" s="131" t="s">
        <v>417</v>
      </c>
      <c r="B16" s="132" t="s">
        <v>416</v>
      </c>
      <c r="C16" s="133">
        <v>20</v>
      </c>
      <c r="D16" s="149">
        <v>0</v>
      </c>
      <c r="E16" s="134">
        <f t="shared" si="3"/>
        <v>0</v>
      </c>
    </row>
    <row r="17" spans="1:9" x14ac:dyDescent="0.25">
      <c r="A17" s="131" t="s">
        <v>418</v>
      </c>
      <c r="B17" s="132" t="s">
        <v>416</v>
      </c>
      <c r="C17" s="133">
        <v>20</v>
      </c>
      <c r="D17" s="149">
        <v>0</v>
      </c>
      <c r="E17" s="134">
        <f t="shared" si="3"/>
        <v>0</v>
      </c>
    </row>
    <row r="18" spans="1:9" x14ac:dyDescent="0.25">
      <c r="A18" s="141" t="s">
        <v>422</v>
      </c>
      <c r="B18" s="142"/>
      <c r="C18" s="143"/>
      <c r="D18" s="144"/>
      <c r="E18" s="145"/>
    </row>
    <row r="19" spans="1:9" x14ac:dyDescent="0.25">
      <c r="A19" s="131" t="s">
        <v>415</v>
      </c>
      <c r="B19" s="132" t="s">
        <v>416</v>
      </c>
      <c r="C19" s="133">
        <v>20</v>
      </c>
      <c r="D19" s="149">
        <v>0</v>
      </c>
      <c r="E19" s="134">
        <f t="shared" ref="E19" si="4">D19*C19</f>
        <v>0</v>
      </c>
    </row>
    <row r="20" spans="1:9" ht="15.75" x14ac:dyDescent="0.25">
      <c r="A20" s="87"/>
      <c r="B20" s="87"/>
      <c r="C20" s="133"/>
      <c r="D20" s="147" t="s">
        <v>423</v>
      </c>
      <c r="E20" s="148">
        <f>SUM(E3:E19)</f>
        <v>0</v>
      </c>
      <c r="F20" s="146"/>
      <c r="G20" s="146"/>
      <c r="H20" s="146"/>
      <c r="I20" s="1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A7885DFDF80A4B97E299754B811CD2" ma:contentTypeVersion="15" ma:contentTypeDescription="Een nieuw document maken." ma:contentTypeScope="" ma:versionID="62dced6c7b38f07b0f52f84c4fde2bf1">
  <xsd:schema xmlns:xsd="http://www.w3.org/2001/XMLSchema" xmlns:xs="http://www.w3.org/2001/XMLSchema" xmlns:p="http://schemas.microsoft.com/office/2006/metadata/properties" xmlns:ns2="5ab9dc61-e744-4a04-b15d-452d94d2d5c8" xmlns:ns3="393c8273-071e-4547-a01d-55e61072b64e" targetNamespace="http://schemas.microsoft.com/office/2006/metadata/properties" ma:root="true" ma:fieldsID="6da73820b4ef2ea8e534b03167672709" ns2:_="" ns3:_="">
    <xsd:import namespace="5ab9dc61-e744-4a04-b15d-452d94d2d5c8"/>
    <xsd:import namespace="393c8273-071e-4547-a01d-55e61072b6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b9dc61-e744-4a04-b15d-452d94d2d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2630e0a-f0d2-4b1e-8c4d-11b76354b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c8273-071e-4547-a01d-55e61072b64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7edf4d9-45f9-4f2b-8eca-f066f9d9884b}" ma:internalName="TaxCatchAll" ma:showField="CatchAllData" ma:web="393c8273-071e-4547-a01d-55e61072b6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3c8273-071e-4547-a01d-55e61072b64e" xsi:nil="true"/>
    <lcf76f155ced4ddcb4097134ff3c332f xmlns="5ab9dc61-e744-4a04-b15d-452d94d2d5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9B519-0A87-49D1-B936-E234FA078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b9dc61-e744-4a04-b15d-452d94d2d5c8"/>
    <ds:schemaRef ds:uri="393c8273-071e-4547-a01d-55e61072b6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91147-930D-48CE-BB0A-525F4F2942F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93c8273-071e-4547-a01d-55e61072b64e"/>
    <ds:schemaRef ds:uri="5ab9dc61-e744-4a04-b15d-452d94d2d5c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24A7B4-3B5E-499F-BF7B-E1D044E6E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Schrijfwijzer</vt:lpstr>
      <vt:lpstr>Totaal en ondertekening</vt:lpstr>
      <vt:lpstr>Totaal Preventief onderhoud</vt:lpstr>
      <vt:lpstr>Totaal Curatief onderhoud</vt:lpstr>
    </vt:vector>
  </TitlesOfParts>
  <Manager/>
  <Company>Van Lanschot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k1.van.pinxteren@nijmegen.nl</dc:creator>
  <cp:keywords/>
  <dc:description/>
  <cp:lastModifiedBy>pinxk1</cp:lastModifiedBy>
  <cp:revision/>
  <cp:lastPrinted>2022-11-24T19:06:24Z</cp:lastPrinted>
  <dcterms:created xsi:type="dcterms:W3CDTF">2020-07-01T14:14:07Z</dcterms:created>
  <dcterms:modified xsi:type="dcterms:W3CDTF">2024-08-30T19:24:01Z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0x010100E7A7885DFDF80A4B97E299754B811CD2</vt:lpwstr>
  </property>
  <property fmtid="{D5CDD505-2E9C-101B-9397-08002B2CF9AE}" pid="3" name="MediaServiceImageTags">
    <vt:lpwstr/>
  </property>
</Properties>
</file>