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Winterswijk\5) Definitieve stukken\"/>
    </mc:Choice>
  </mc:AlternateContent>
  <bookViews>
    <workbookView xWindow="0" yWindow="0" windowWidth="28800" windowHeight="12300" tabRatio="599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AB6" i="1" l="1"/>
  <c r="AB9" i="1"/>
  <c r="AB14" i="1"/>
  <c r="AB41" i="1"/>
  <c r="AB52" i="1"/>
  <c r="AB53" i="1"/>
  <c r="AB54" i="1"/>
  <c r="AB55" i="1"/>
  <c r="AB56" i="1"/>
  <c r="AB57" i="1"/>
  <c r="AB58" i="1"/>
  <c r="AB59" i="1"/>
  <c r="AA41" i="1"/>
  <c r="AA52" i="1"/>
  <c r="AA53" i="1"/>
  <c r="AA54" i="1"/>
  <c r="AA55" i="1"/>
  <c r="AA56" i="1"/>
  <c r="AA57" i="1"/>
  <c r="AA58" i="1"/>
  <c r="AA59" i="1"/>
  <c r="X14" i="1" l="1"/>
  <c r="X34" i="1"/>
  <c r="Z34" i="1" s="1"/>
  <c r="AB34" i="1" s="1"/>
  <c r="X43" i="1"/>
  <c r="Z43" i="1" s="1"/>
  <c r="AB43" i="1" s="1"/>
  <c r="X72" i="1"/>
  <c r="X75" i="1"/>
  <c r="Z75" i="1" s="1"/>
  <c r="AB75" i="1" s="1"/>
  <c r="U87" i="1"/>
  <c r="W87" i="1" s="1"/>
  <c r="W60" i="1"/>
  <c r="Y60" i="1" s="1"/>
  <c r="AA60" i="1" s="1"/>
  <c r="W61" i="1"/>
  <c r="Y61" i="1" s="1"/>
  <c r="AA61" i="1" s="1"/>
  <c r="W62" i="1"/>
  <c r="Y62" i="1" s="1"/>
  <c r="AA62" i="1" s="1"/>
  <c r="W63" i="1"/>
  <c r="Y63" i="1" s="1"/>
  <c r="AA63" i="1" s="1"/>
  <c r="W64" i="1"/>
  <c r="Y64" i="1" s="1"/>
  <c r="AA64" i="1" s="1"/>
  <c r="W65" i="1"/>
  <c r="Y65" i="1" s="1"/>
  <c r="AA65" i="1" s="1"/>
  <c r="W85" i="1"/>
  <c r="Y85" i="1" s="1"/>
  <c r="Y87" i="1" l="1"/>
  <c r="AA87" i="1" s="1"/>
  <c r="AA85" i="1"/>
  <c r="T9" i="1"/>
  <c r="V9" i="1" s="1"/>
  <c r="X9" i="1" s="1"/>
  <c r="T14" i="1"/>
  <c r="T16" i="1"/>
  <c r="V16" i="1" s="1"/>
  <c r="X16" i="1" s="1"/>
  <c r="Z16" i="1" s="1"/>
  <c r="AB16" i="1" s="1"/>
  <c r="T23" i="1"/>
  <c r="V23" i="1" s="1"/>
  <c r="X23" i="1" s="1"/>
  <c r="Z23" i="1" s="1"/>
  <c r="AB23" i="1" s="1"/>
  <c r="T24" i="1"/>
  <c r="V24" i="1" s="1"/>
  <c r="X24" i="1" s="1"/>
  <c r="Z24" i="1" s="1"/>
  <c r="AB24" i="1" s="1"/>
  <c r="T26" i="1"/>
  <c r="V26" i="1" s="1"/>
  <c r="X26" i="1" s="1"/>
  <c r="Z26" i="1" s="1"/>
  <c r="AB26" i="1" s="1"/>
  <c r="T30" i="1"/>
  <c r="V30" i="1" s="1"/>
  <c r="X30" i="1" s="1"/>
  <c r="Z30" i="1" s="1"/>
  <c r="AB30" i="1" s="1"/>
  <c r="T34" i="1"/>
  <c r="T35" i="1"/>
  <c r="V35" i="1" s="1"/>
  <c r="X35" i="1" s="1"/>
  <c r="Z35" i="1" s="1"/>
  <c r="AB35" i="1" s="1"/>
  <c r="T36" i="1"/>
  <c r="V36" i="1" s="1"/>
  <c r="X36" i="1" s="1"/>
  <c r="Z36" i="1" s="1"/>
  <c r="AB36" i="1" s="1"/>
  <c r="T37" i="1"/>
  <c r="V37" i="1" s="1"/>
  <c r="X37" i="1" s="1"/>
  <c r="Z37" i="1" s="1"/>
  <c r="AB37" i="1" s="1"/>
  <c r="T38" i="1"/>
  <c r="V38" i="1" s="1"/>
  <c r="X38" i="1" s="1"/>
  <c r="Z38" i="1" s="1"/>
  <c r="AB38" i="1" s="1"/>
  <c r="T42" i="1"/>
  <c r="V42" i="1" s="1"/>
  <c r="X42" i="1" s="1"/>
  <c r="Z42" i="1" s="1"/>
  <c r="AB42" i="1" s="1"/>
  <c r="T60" i="1"/>
  <c r="V60" i="1" s="1"/>
  <c r="X60" i="1" s="1"/>
  <c r="Z60" i="1" s="1"/>
  <c r="AB60" i="1" s="1"/>
  <c r="T61" i="1"/>
  <c r="V61" i="1" s="1"/>
  <c r="X61" i="1" s="1"/>
  <c r="Z61" i="1" s="1"/>
  <c r="AB61" i="1" s="1"/>
  <c r="T62" i="1"/>
  <c r="V62" i="1" s="1"/>
  <c r="X62" i="1" s="1"/>
  <c r="Z62" i="1" s="1"/>
  <c r="AB62" i="1" s="1"/>
  <c r="T63" i="1"/>
  <c r="V63" i="1" s="1"/>
  <c r="X63" i="1" s="1"/>
  <c r="Z63" i="1" s="1"/>
  <c r="AB63" i="1" s="1"/>
  <c r="T64" i="1"/>
  <c r="V64" i="1" s="1"/>
  <c r="X64" i="1" s="1"/>
  <c r="Z64" i="1" s="1"/>
  <c r="AB64" i="1" s="1"/>
  <c r="T65" i="1"/>
  <c r="V65" i="1" s="1"/>
  <c r="X65" i="1" s="1"/>
  <c r="Z65" i="1" s="1"/>
  <c r="AB65" i="1" s="1"/>
  <c r="T66" i="1"/>
  <c r="V66" i="1" s="1"/>
  <c r="X66" i="1" s="1"/>
  <c r="Z66" i="1" s="1"/>
  <c r="AB66" i="1" s="1"/>
  <c r="T67" i="1"/>
  <c r="V67" i="1" s="1"/>
  <c r="X67" i="1" s="1"/>
  <c r="Z67" i="1" s="1"/>
  <c r="T69" i="1"/>
  <c r="V69" i="1" s="1"/>
  <c r="X69" i="1" s="1"/>
  <c r="Z69" i="1" s="1"/>
  <c r="T70" i="1"/>
  <c r="V70" i="1" s="1"/>
  <c r="X70" i="1" s="1"/>
  <c r="Z70" i="1" s="1"/>
  <c r="T71" i="1"/>
  <c r="V71" i="1" s="1"/>
  <c r="X71" i="1" s="1"/>
  <c r="Z71" i="1" s="1"/>
  <c r="T73" i="1"/>
  <c r="V73" i="1" s="1"/>
  <c r="X73" i="1" s="1"/>
  <c r="Z73" i="1" s="1"/>
  <c r="AB73" i="1" s="1"/>
  <c r="T75" i="1"/>
  <c r="T76" i="1"/>
  <c r="V76" i="1" s="1"/>
  <c r="X76" i="1" s="1"/>
  <c r="Z76" i="1" s="1"/>
  <c r="T77" i="1"/>
  <c r="V77" i="1" s="1"/>
  <c r="X77" i="1" s="1"/>
  <c r="Z77" i="1" s="1"/>
  <c r="T79" i="1"/>
  <c r="V79" i="1" s="1"/>
  <c r="X79" i="1" s="1"/>
  <c r="Z79" i="1" s="1"/>
  <c r="T80" i="1"/>
  <c r="V80" i="1" s="1"/>
  <c r="X80" i="1" s="1"/>
  <c r="Z80" i="1" s="1"/>
  <c r="T81" i="1"/>
  <c r="V81" i="1" s="1"/>
  <c r="X81" i="1" s="1"/>
  <c r="Z81" i="1" s="1"/>
  <c r="AB81" i="1" s="1"/>
  <c r="T82" i="1"/>
  <c r="V82" i="1" s="1"/>
  <c r="X82" i="1" s="1"/>
  <c r="Z82" i="1" s="1"/>
  <c r="AB82" i="1" s="1"/>
  <c r="T83" i="1"/>
  <c r="V83" i="1" s="1"/>
  <c r="X83" i="1" s="1"/>
  <c r="Z83" i="1" s="1"/>
  <c r="AB83" i="1" s="1"/>
  <c r="T84" i="1"/>
  <c r="V84" i="1" s="1"/>
  <c r="X84" i="1" s="1"/>
  <c r="Z84" i="1" s="1"/>
  <c r="AB84" i="1" s="1"/>
  <c r="T85" i="1"/>
  <c r="V85" i="1" s="1"/>
  <c r="X85" i="1" s="1"/>
  <c r="Z85" i="1" s="1"/>
  <c r="AB85" i="1" s="1"/>
  <c r="T86" i="1"/>
  <c r="V86" i="1" s="1"/>
  <c r="X86" i="1" s="1"/>
  <c r="Z86" i="1" s="1"/>
  <c r="AB86" i="1" s="1"/>
  <c r="T87" i="1"/>
  <c r="V87" i="1" s="1"/>
  <c r="X87" i="1" s="1"/>
  <c r="Z87" i="1" s="1"/>
  <c r="AB87" i="1" s="1"/>
  <c r="T88" i="1"/>
  <c r="T89" i="1"/>
  <c r="R34" i="1"/>
  <c r="U34" i="1" s="1"/>
  <c r="W34" i="1" s="1"/>
  <c r="Y34" i="1" s="1"/>
  <c r="AA34" i="1" s="1"/>
  <c r="R35" i="1"/>
  <c r="U35" i="1" s="1"/>
  <c r="W35" i="1" s="1"/>
  <c r="Y35" i="1" s="1"/>
  <c r="AA35" i="1" s="1"/>
  <c r="R67" i="1"/>
  <c r="U67" i="1" s="1"/>
  <c r="W67" i="1" s="1"/>
  <c r="Y67" i="1" s="1"/>
  <c r="AA67" i="1" s="1"/>
  <c r="R69" i="1"/>
  <c r="U69" i="1" s="1"/>
  <c r="W69" i="1" s="1"/>
  <c r="Y69" i="1" s="1"/>
  <c r="AA69" i="1" s="1"/>
  <c r="R70" i="1"/>
  <c r="U70" i="1" s="1"/>
  <c r="W70" i="1" s="1"/>
  <c r="Y70" i="1" s="1"/>
  <c r="AA70" i="1" s="1"/>
  <c r="R71" i="1"/>
  <c r="U71" i="1" s="1"/>
  <c r="W71" i="1" s="1"/>
  <c r="Y71" i="1" s="1"/>
  <c r="AA71" i="1" s="1"/>
  <c r="R76" i="1"/>
  <c r="U76" i="1" s="1"/>
  <c r="W76" i="1" s="1"/>
  <c r="Y76" i="1" s="1"/>
  <c r="AA76" i="1" s="1"/>
  <c r="R77" i="1"/>
  <c r="U77" i="1" s="1"/>
  <c r="W77" i="1" s="1"/>
  <c r="Y77" i="1" s="1"/>
  <c r="AA77" i="1" s="1"/>
  <c r="S44" i="1" l="1"/>
  <c r="T44" i="1" s="1"/>
  <c r="V44" i="1" s="1"/>
  <c r="X44" i="1" s="1"/>
  <c r="Z44" i="1" s="1"/>
  <c r="AB44" i="1" s="1"/>
  <c r="Q82" i="1"/>
  <c r="R82" i="1" s="1"/>
  <c r="U82" i="1" s="1"/>
  <c r="W82" i="1" s="1"/>
  <c r="Y82" i="1" s="1"/>
  <c r="AA82" i="1" s="1"/>
  <c r="Q84" i="1"/>
  <c r="R84" i="1" s="1"/>
  <c r="U84" i="1" s="1"/>
  <c r="W84" i="1" s="1"/>
  <c r="Y84" i="1" s="1"/>
  <c r="AA84" i="1" s="1"/>
  <c r="Q86" i="1"/>
  <c r="R86" i="1" s="1"/>
  <c r="U86" i="1" s="1"/>
  <c r="W86" i="1" s="1"/>
  <c r="Y86" i="1" s="1"/>
  <c r="AA86" i="1" s="1"/>
  <c r="Q23" i="1"/>
  <c r="R23" i="1" s="1"/>
  <c r="U23" i="1" s="1"/>
  <c r="W23" i="1" s="1"/>
  <c r="Y23" i="1" s="1"/>
  <c r="AA23" i="1" s="1"/>
  <c r="Q24" i="1"/>
  <c r="R24" i="1" s="1"/>
  <c r="U24" i="1" s="1"/>
  <c r="W24" i="1" s="1"/>
  <c r="Y24" i="1" s="1"/>
  <c r="AA24" i="1" s="1"/>
  <c r="Q60" i="1"/>
  <c r="R60" i="1" s="1"/>
  <c r="Q61" i="1"/>
  <c r="R61" i="1" s="1"/>
  <c r="Q62" i="1"/>
  <c r="R62" i="1" s="1"/>
  <c r="Q63" i="1"/>
  <c r="R63" i="1" s="1"/>
  <c r="Q64" i="1"/>
  <c r="R64" i="1" s="1"/>
  <c r="Q65" i="1"/>
  <c r="R65" i="1" s="1"/>
  <c r="Q66" i="1"/>
  <c r="R66" i="1" s="1"/>
  <c r="U66" i="1" s="1"/>
  <c r="W66" i="1" s="1"/>
  <c r="Y66" i="1" s="1"/>
  <c r="AA66" i="1" s="1"/>
  <c r="I88" i="1" l="1"/>
  <c r="I89" i="1"/>
  <c r="I86" i="1"/>
  <c r="I74" i="1"/>
  <c r="J74" i="1" s="1"/>
  <c r="Q74" i="1" s="1"/>
  <c r="R74" i="1" s="1"/>
  <c r="U74" i="1" s="1"/>
  <c r="W74" i="1" s="1"/>
  <c r="Y74" i="1" s="1"/>
  <c r="AA74" i="1" s="1"/>
  <c r="I76" i="1"/>
  <c r="I77" i="1"/>
  <c r="I79" i="1"/>
  <c r="J79" i="1" s="1"/>
  <c r="Q79" i="1" s="1"/>
  <c r="R79" i="1" s="1"/>
  <c r="U79" i="1" s="1"/>
  <c r="W79" i="1" s="1"/>
  <c r="Y79" i="1" s="1"/>
  <c r="AA79" i="1" s="1"/>
  <c r="I80" i="1"/>
  <c r="J80" i="1" s="1"/>
  <c r="Q80" i="1" s="1"/>
  <c r="R80" i="1" s="1"/>
  <c r="U80" i="1" s="1"/>
  <c r="W80" i="1" s="1"/>
  <c r="Y80" i="1" s="1"/>
  <c r="AA80" i="1" s="1"/>
  <c r="I81" i="1"/>
  <c r="J81" i="1" s="1"/>
  <c r="I82" i="1"/>
  <c r="I83" i="1"/>
  <c r="I84" i="1"/>
  <c r="O74" i="1"/>
  <c r="P74" i="1" s="1"/>
  <c r="S74" i="1" s="1"/>
  <c r="T74" i="1" s="1"/>
  <c r="V74" i="1" s="1"/>
  <c r="X74" i="1" s="1"/>
  <c r="Z74" i="1" s="1"/>
  <c r="O14" i="1"/>
  <c r="P14" i="1" s="1"/>
  <c r="Z78" i="1" l="1"/>
  <c r="AB74" i="1"/>
  <c r="AB78" i="1" s="1"/>
  <c r="J83" i="1"/>
  <c r="Q83" i="1" s="1"/>
  <c r="R83" i="1" s="1"/>
  <c r="U83" i="1" s="1"/>
  <c r="W83" i="1" s="1"/>
  <c r="Q81" i="1"/>
  <c r="R81" i="1" s="1"/>
  <c r="U81" i="1" s="1"/>
  <c r="W81" i="1" s="1"/>
  <c r="Y81" i="1" s="1"/>
  <c r="N73" i="1"/>
  <c r="O73" i="1" s="1"/>
  <c r="P73" i="1" s="1"/>
  <c r="Y83" i="1" l="1"/>
  <c r="AA83" i="1" s="1"/>
  <c r="AA81" i="1"/>
  <c r="G85" i="1"/>
  <c r="H85" i="1" s="1"/>
  <c r="G73" i="1"/>
  <c r="H73" i="1" s="1"/>
  <c r="I73" i="1" s="1"/>
  <c r="J73" i="1" s="1"/>
  <c r="Q73" i="1" s="1"/>
  <c r="R73" i="1" s="1"/>
  <c r="U73" i="1" s="1"/>
  <c r="W73" i="1" s="1"/>
  <c r="Y73" i="1" s="1"/>
  <c r="AA73" i="1" s="1"/>
  <c r="G81" i="1"/>
  <c r="G83" i="1" s="1"/>
  <c r="M6" i="1"/>
  <c r="N6" i="1" s="1"/>
  <c r="O6" i="1" s="1"/>
  <c r="P6" i="1" s="1"/>
  <c r="S6" i="1" s="1"/>
  <c r="T6" i="1" s="1"/>
  <c r="V6" i="1" s="1"/>
  <c r="X6" i="1" s="1"/>
  <c r="M7" i="1"/>
  <c r="N7" i="1" s="1"/>
  <c r="O7" i="1" s="1"/>
  <c r="P7" i="1" s="1"/>
  <c r="S7" i="1" s="1"/>
  <c r="T7" i="1" s="1"/>
  <c r="V7" i="1" s="1"/>
  <c r="X7" i="1" s="1"/>
  <c r="Z7" i="1" s="1"/>
  <c r="AB7" i="1" s="1"/>
  <c r="M8" i="1"/>
  <c r="N8" i="1" s="1"/>
  <c r="O8" i="1" s="1"/>
  <c r="P8" i="1" s="1"/>
  <c r="S8" i="1" s="1"/>
  <c r="T8" i="1" s="1"/>
  <c r="V8" i="1" s="1"/>
  <c r="X8" i="1" s="1"/>
  <c r="Z8" i="1" s="1"/>
  <c r="AB8" i="1" s="1"/>
  <c r="M9" i="1"/>
  <c r="N9" i="1" s="1"/>
  <c r="O9" i="1" s="1"/>
  <c r="P9" i="1" s="1"/>
  <c r="M10" i="1"/>
  <c r="N10" i="1" s="1"/>
  <c r="O10" i="1" s="1"/>
  <c r="P10" i="1" s="1"/>
  <c r="S10" i="1" s="1"/>
  <c r="T10" i="1" s="1"/>
  <c r="V10" i="1" s="1"/>
  <c r="X10" i="1" s="1"/>
  <c r="Z10" i="1" s="1"/>
  <c r="AB10" i="1" s="1"/>
  <c r="M11" i="1"/>
  <c r="N11" i="1" s="1"/>
  <c r="O11" i="1" s="1"/>
  <c r="P11" i="1" s="1"/>
  <c r="S11" i="1" s="1"/>
  <c r="T11" i="1" s="1"/>
  <c r="V11" i="1" s="1"/>
  <c r="X11" i="1" s="1"/>
  <c r="Z11" i="1" s="1"/>
  <c r="AB11" i="1" s="1"/>
  <c r="M12" i="1"/>
  <c r="N12" i="1" s="1"/>
  <c r="O12" i="1" s="1"/>
  <c r="P12" i="1" s="1"/>
  <c r="S12" i="1" s="1"/>
  <c r="T12" i="1" s="1"/>
  <c r="V12" i="1" s="1"/>
  <c r="X12" i="1" s="1"/>
  <c r="Z12" i="1" s="1"/>
  <c r="AB12" i="1" s="1"/>
  <c r="M13" i="1"/>
  <c r="N13" i="1" s="1"/>
  <c r="O13" i="1" s="1"/>
  <c r="P13" i="1" s="1"/>
  <c r="S13" i="1" s="1"/>
  <c r="T13" i="1" s="1"/>
  <c r="V13" i="1" s="1"/>
  <c r="X13" i="1" s="1"/>
  <c r="Z13" i="1" s="1"/>
  <c r="AB13" i="1" s="1"/>
  <c r="M14" i="1"/>
  <c r="M15" i="1"/>
  <c r="N15" i="1" s="1"/>
  <c r="O15" i="1" s="1"/>
  <c r="P15" i="1" s="1"/>
  <c r="S15" i="1" s="1"/>
  <c r="T15" i="1" s="1"/>
  <c r="V15" i="1" s="1"/>
  <c r="X15" i="1" s="1"/>
  <c r="Z15" i="1" s="1"/>
  <c r="AB15" i="1" s="1"/>
  <c r="M16" i="1"/>
  <c r="N16" i="1" s="1"/>
  <c r="O16" i="1" s="1"/>
  <c r="P16" i="1" s="1"/>
  <c r="M17" i="1"/>
  <c r="N17" i="1" s="1"/>
  <c r="O17" i="1" s="1"/>
  <c r="P17" i="1" s="1"/>
  <c r="S17" i="1" s="1"/>
  <c r="T17" i="1" s="1"/>
  <c r="V17" i="1" s="1"/>
  <c r="X17" i="1" s="1"/>
  <c r="Z17" i="1" s="1"/>
  <c r="AB17" i="1" s="1"/>
  <c r="M18" i="1"/>
  <c r="N18" i="1" s="1"/>
  <c r="O18" i="1" s="1"/>
  <c r="P18" i="1" s="1"/>
  <c r="S18" i="1" s="1"/>
  <c r="T18" i="1" s="1"/>
  <c r="V18" i="1" s="1"/>
  <c r="X18" i="1" s="1"/>
  <c r="Z18" i="1" s="1"/>
  <c r="AB18" i="1" s="1"/>
  <c r="M19" i="1"/>
  <c r="N19" i="1" s="1"/>
  <c r="O19" i="1" s="1"/>
  <c r="P19" i="1" s="1"/>
  <c r="S19" i="1" s="1"/>
  <c r="T19" i="1" s="1"/>
  <c r="V19" i="1" s="1"/>
  <c r="X19" i="1" s="1"/>
  <c r="Z19" i="1" s="1"/>
  <c r="AB19" i="1" s="1"/>
  <c r="M20" i="1"/>
  <c r="N20" i="1" s="1"/>
  <c r="O20" i="1" s="1"/>
  <c r="P20" i="1" s="1"/>
  <c r="S20" i="1" s="1"/>
  <c r="T20" i="1" s="1"/>
  <c r="V20" i="1" s="1"/>
  <c r="X20" i="1" s="1"/>
  <c r="Z20" i="1" s="1"/>
  <c r="AB20" i="1" s="1"/>
  <c r="M21" i="1"/>
  <c r="N21" i="1" s="1"/>
  <c r="O21" i="1" s="1"/>
  <c r="P21" i="1" s="1"/>
  <c r="S21" i="1" s="1"/>
  <c r="T21" i="1" s="1"/>
  <c r="V21" i="1" s="1"/>
  <c r="X21" i="1" s="1"/>
  <c r="Z21" i="1" s="1"/>
  <c r="AB21" i="1" s="1"/>
  <c r="M22" i="1"/>
  <c r="N22" i="1" s="1"/>
  <c r="O22" i="1" s="1"/>
  <c r="P22" i="1" s="1"/>
  <c r="S22" i="1" s="1"/>
  <c r="T22" i="1" s="1"/>
  <c r="V22" i="1" s="1"/>
  <c r="X22" i="1" s="1"/>
  <c r="Z22" i="1" s="1"/>
  <c r="AB22" i="1" s="1"/>
  <c r="M23" i="1"/>
  <c r="N23" i="1" s="1"/>
  <c r="O23" i="1" s="1"/>
  <c r="P23" i="1" s="1"/>
  <c r="M24" i="1"/>
  <c r="N24" i="1" s="1"/>
  <c r="O24" i="1" s="1"/>
  <c r="P24" i="1" s="1"/>
  <c r="M25" i="1"/>
  <c r="N25" i="1" s="1"/>
  <c r="O25" i="1" s="1"/>
  <c r="P25" i="1" s="1"/>
  <c r="S25" i="1" s="1"/>
  <c r="T25" i="1" s="1"/>
  <c r="V25" i="1" s="1"/>
  <c r="X25" i="1" s="1"/>
  <c r="Z25" i="1" s="1"/>
  <c r="AB25" i="1" s="1"/>
  <c r="M26" i="1"/>
  <c r="N26" i="1" s="1"/>
  <c r="O26" i="1" s="1"/>
  <c r="P26" i="1" s="1"/>
  <c r="M27" i="1"/>
  <c r="N27" i="1" s="1"/>
  <c r="O27" i="1" s="1"/>
  <c r="P27" i="1" s="1"/>
  <c r="S27" i="1" s="1"/>
  <c r="T27" i="1" s="1"/>
  <c r="V27" i="1" s="1"/>
  <c r="X27" i="1" s="1"/>
  <c r="Z27" i="1" s="1"/>
  <c r="AB27" i="1" s="1"/>
  <c r="M28" i="1"/>
  <c r="N28" i="1" s="1"/>
  <c r="O28" i="1" s="1"/>
  <c r="P28" i="1" s="1"/>
  <c r="S28" i="1" s="1"/>
  <c r="T28" i="1" s="1"/>
  <c r="V28" i="1" s="1"/>
  <c r="X28" i="1" s="1"/>
  <c r="Z28" i="1" s="1"/>
  <c r="AB28" i="1" s="1"/>
  <c r="M29" i="1"/>
  <c r="N29" i="1" s="1"/>
  <c r="O29" i="1" s="1"/>
  <c r="P29" i="1" s="1"/>
  <c r="S29" i="1" s="1"/>
  <c r="T29" i="1" s="1"/>
  <c r="V29" i="1" s="1"/>
  <c r="X29" i="1" s="1"/>
  <c r="Z29" i="1" s="1"/>
  <c r="AB29" i="1" s="1"/>
  <c r="M30" i="1"/>
  <c r="N30" i="1" s="1"/>
  <c r="O30" i="1" s="1"/>
  <c r="P30" i="1" s="1"/>
  <c r="M31" i="1"/>
  <c r="N31" i="1" s="1"/>
  <c r="O31" i="1" s="1"/>
  <c r="P31" i="1" s="1"/>
  <c r="S31" i="1" s="1"/>
  <c r="T31" i="1" s="1"/>
  <c r="V31" i="1" s="1"/>
  <c r="X31" i="1" s="1"/>
  <c r="Z31" i="1" s="1"/>
  <c r="AB31" i="1" s="1"/>
  <c r="M32" i="1"/>
  <c r="N32" i="1" s="1"/>
  <c r="O32" i="1" s="1"/>
  <c r="P32" i="1" s="1"/>
  <c r="S32" i="1" s="1"/>
  <c r="T32" i="1" s="1"/>
  <c r="V32" i="1" s="1"/>
  <c r="X32" i="1" s="1"/>
  <c r="Z32" i="1" s="1"/>
  <c r="AB32" i="1" s="1"/>
  <c r="M33" i="1"/>
  <c r="N33" i="1" s="1"/>
  <c r="O33" i="1" s="1"/>
  <c r="P33" i="1" s="1"/>
  <c r="S33" i="1" s="1"/>
  <c r="T33" i="1" s="1"/>
  <c r="V33" i="1" s="1"/>
  <c r="X33" i="1" s="1"/>
  <c r="Z33" i="1" s="1"/>
  <c r="AB33" i="1" s="1"/>
  <c r="M36" i="1"/>
  <c r="N36" i="1" s="1"/>
  <c r="O36" i="1" s="1"/>
  <c r="P36" i="1" s="1"/>
  <c r="M37" i="1"/>
  <c r="N37" i="1" s="1"/>
  <c r="O37" i="1" s="1"/>
  <c r="P37" i="1" s="1"/>
  <c r="M38" i="1"/>
  <c r="N38" i="1" s="1"/>
  <c r="O38" i="1" s="1"/>
  <c r="P38" i="1" s="1"/>
  <c r="M39" i="1"/>
  <c r="N39" i="1" s="1"/>
  <c r="O39" i="1" s="1"/>
  <c r="P39" i="1" s="1"/>
  <c r="S39" i="1" s="1"/>
  <c r="T39" i="1" s="1"/>
  <c r="V39" i="1" s="1"/>
  <c r="X39" i="1" s="1"/>
  <c r="Z39" i="1" s="1"/>
  <c r="AB39" i="1" s="1"/>
  <c r="M40" i="1"/>
  <c r="N40" i="1" s="1"/>
  <c r="O40" i="1" s="1"/>
  <c r="P40" i="1" s="1"/>
  <c r="S40" i="1" s="1"/>
  <c r="T40" i="1" s="1"/>
  <c r="V40" i="1" s="1"/>
  <c r="X40" i="1" s="1"/>
  <c r="Z40" i="1" s="1"/>
  <c r="AB40" i="1" s="1"/>
  <c r="M42" i="1"/>
  <c r="N42" i="1" s="1"/>
  <c r="O42" i="1" s="1"/>
  <c r="P42" i="1" s="1"/>
  <c r="M43" i="1"/>
  <c r="N43" i="1" s="1"/>
  <c r="O43" i="1" s="1"/>
  <c r="P43" i="1" s="1"/>
  <c r="S43" i="1" s="1"/>
  <c r="T43" i="1" s="1"/>
  <c r="M44" i="1"/>
  <c r="N44" i="1" s="1"/>
  <c r="O44" i="1" s="1"/>
  <c r="M45" i="1"/>
  <c r="N45" i="1" s="1"/>
  <c r="O45" i="1" s="1"/>
  <c r="P45" i="1" s="1"/>
  <c r="S45" i="1" s="1"/>
  <c r="T45" i="1" s="1"/>
  <c r="V45" i="1" s="1"/>
  <c r="X45" i="1" s="1"/>
  <c r="Z45" i="1" s="1"/>
  <c r="AB45" i="1" s="1"/>
  <c r="M46" i="1"/>
  <c r="N46" i="1" s="1"/>
  <c r="O46" i="1" s="1"/>
  <c r="P46" i="1" s="1"/>
  <c r="S46" i="1" s="1"/>
  <c r="T46" i="1" s="1"/>
  <c r="V46" i="1" s="1"/>
  <c r="X46" i="1" s="1"/>
  <c r="Z46" i="1" s="1"/>
  <c r="AB46" i="1" s="1"/>
  <c r="M47" i="1"/>
  <c r="N47" i="1" s="1"/>
  <c r="O47" i="1" s="1"/>
  <c r="P47" i="1" s="1"/>
  <c r="S47" i="1" s="1"/>
  <c r="T47" i="1" s="1"/>
  <c r="V47" i="1" s="1"/>
  <c r="X47" i="1" s="1"/>
  <c r="Z47" i="1" s="1"/>
  <c r="AB47" i="1" s="1"/>
  <c r="M48" i="1"/>
  <c r="N48" i="1" s="1"/>
  <c r="O48" i="1" s="1"/>
  <c r="P48" i="1" s="1"/>
  <c r="S48" i="1" s="1"/>
  <c r="T48" i="1" s="1"/>
  <c r="V48" i="1" s="1"/>
  <c r="X48" i="1" s="1"/>
  <c r="Z48" i="1" s="1"/>
  <c r="AB48" i="1" s="1"/>
  <c r="M49" i="1"/>
  <c r="N49" i="1" s="1"/>
  <c r="O49" i="1" s="1"/>
  <c r="P49" i="1" s="1"/>
  <c r="S49" i="1" s="1"/>
  <c r="T49" i="1" s="1"/>
  <c r="V49" i="1" s="1"/>
  <c r="X49" i="1" s="1"/>
  <c r="Z49" i="1" s="1"/>
  <c r="AB49" i="1" s="1"/>
  <c r="M50" i="1"/>
  <c r="N50" i="1" s="1"/>
  <c r="O50" i="1" s="1"/>
  <c r="P50" i="1" s="1"/>
  <c r="S50" i="1" s="1"/>
  <c r="T50" i="1" s="1"/>
  <c r="V50" i="1" s="1"/>
  <c r="X50" i="1" s="1"/>
  <c r="Z50" i="1" s="1"/>
  <c r="AB50" i="1" s="1"/>
  <c r="M51" i="1"/>
  <c r="N51" i="1" s="1"/>
  <c r="O51" i="1" s="1"/>
  <c r="P51" i="1" s="1"/>
  <c r="S51" i="1" s="1"/>
  <c r="T51" i="1" s="1"/>
  <c r="V51" i="1" s="1"/>
  <c r="X51" i="1" s="1"/>
  <c r="Z51" i="1" s="1"/>
  <c r="AB51" i="1" s="1"/>
  <c r="M5" i="1"/>
  <c r="N5" i="1" s="1"/>
  <c r="O5" i="1" s="1"/>
  <c r="P5" i="1" s="1"/>
  <c r="G25" i="1"/>
  <c r="H25" i="1" s="1"/>
  <c r="I25" i="1" s="1"/>
  <c r="J25" i="1" s="1"/>
  <c r="Q25" i="1" s="1"/>
  <c r="R25" i="1" s="1"/>
  <c r="U25" i="1" s="1"/>
  <c r="W25" i="1" s="1"/>
  <c r="Y25" i="1" s="1"/>
  <c r="AA25" i="1" s="1"/>
  <c r="G26" i="1"/>
  <c r="H26" i="1" s="1"/>
  <c r="I26" i="1" s="1"/>
  <c r="J26" i="1" s="1"/>
  <c r="Q26" i="1" s="1"/>
  <c r="R26" i="1" s="1"/>
  <c r="U26" i="1" s="1"/>
  <c r="W26" i="1" s="1"/>
  <c r="Y26" i="1" s="1"/>
  <c r="AA26" i="1" s="1"/>
  <c r="G27" i="1"/>
  <c r="H27" i="1" s="1"/>
  <c r="I27" i="1" s="1"/>
  <c r="J27" i="1" s="1"/>
  <c r="Q27" i="1" s="1"/>
  <c r="R27" i="1" s="1"/>
  <c r="U27" i="1" s="1"/>
  <c r="W27" i="1" s="1"/>
  <c r="Y27" i="1" s="1"/>
  <c r="AA27" i="1" s="1"/>
  <c r="G28" i="1"/>
  <c r="H28" i="1" s="1"/>
  <c r="I28" i="1" s="1"/>
  <c r="J28" i="1" s="1"/>
  <c r="Q28" i="1" s="1"/>
  <c r="R28" i="1" s="1"/>
  <c r="U28" i="1" s="1"/>
  <c r="W28" i="1" s="1"/>
  <c r="Y28" i="1" s="1"/>
  <c r="AA28" i="1" s="1"/>
  <c r="G29" i="1"/>
  <c r="H29" i="1" s="1"/>
  <c r="I29" i="1" s="1"/>
  <c r="J29" i="1" s="1"/>
  <c r="Q29" i="1" s="1"/>
  <c r="R29" i="1" s="1"/>
  <c r="U29" i="1" s="1"/>
  <c r="W29" i="1" s="1"/>
  <c r="Y29" i="1" s="1"/>
  <c r="AA29" i="1" s="1"/>
  <c r="G30" i="1"/>
  <c r="H30" i="1" s="1"/>
  <c r="I30" i="1" s="1"/>
  <c r="J30" i="1" s="1"/>
  <c r="Q30" i="1" s="1"/>
  <c r="R30" i="1" s="1"/>
  <c r="U30" i="1" s="1"/>
  <c r="W30" i="1" s="1"/>
  <c r="Y30" i="1" s="1"/>
  <c r="AA30" i="1" s="1"/>
  <c r="G31" i="1"/>
  <c r="H31" i="1" s="1"/>
  <c r="I31" i="1" s="1"/>
  <c r="J31" i="1" s="1"/>
  <c r="Q31" i="1" s="1"/>
  <c r="R31" i="1" s="1"/>
  <c r="U31" i="1" s="1"/>
  <c r="W31" i="1" s="1"/>
  <c r="Y31" i="1" s="1"/>
  <c r="AA31" i="1" s="1"/>
  <c r="G32" i="1"/>
  <c r="H32" i="1" s="1"/>
  <c r="I32" i="1" s="1"/>
  <c r="J32" i="1" s="1"/>
  <c r="Q32" i="1" s="1"/>
  <c r="R32" i="1" s="1"/>
  <c r="U32" i="1" s="1"/>
  <c r="W32" i="1" s="1"/>
  <c r="Y32" i="1" s="1"/>
  <c r="AA32" i="1" s="1"/>
  <c r="G33" i="1"/>
  <c r="H33" i="1" s="1"/>
  <c r="I33" i="1" s="1"/>
  <c r="J33" i="1" s="1"/>
  <c r="Q33" i="1" s="1"/>
  <c r="R33" i="1" s="1"/>
  <c r="U33" i="1" s="1"/>
  <c r="W33" i="1" s="1"/>
  <c r="Y33" i="1" s="1"/>
  <c r="AA33" i="1" s="1"/>
  <c r="G36" i="1"/>
  <c r="H36" i="1" s="1"/>
  <c r="I36" i="1" s="1"/>
  <c r="J36" i="1" s="1"/>
  <c r="Q36" i="1" s="1"/>
  <c r="R36" i="1" s="1"/>
  <c r="U36" i="1" s="1"/>
  <c r="W36" i="1" s="1"/>
  <c r="Y36" i="1" s="1"/>
  <c r="AA36" i="1" s="1"/>
  <c r="G37" i="1"/>
  <c r="H37" i="1" s="1"/>
  <c r="I37" i="1" s="1"/>
  <c r="J37" i="1" s="1"/>
  <c r="Q37" i="1" s="1"/>
  <c r="R37" i="1" s="1"/>
  <c r="U37" i="1" s="1"/>
  <c r="W37" i="1" s="1"/>
  <c r="Y37" i="1" s="1"/>
  <c r="AA37" i="1" s="1"/>
  <c r="G38" i="1"/>
  <c r="H38" i="1" s="1"/>
  <c r="I38" i="1" s="1"/>
  <c r="J38" i="1" s="1"/>
  <c r="Q38" i="1" s="1"/>
  <c r="R38" i="1" s="1"/>
  <c r="U38" i="1" s="1"/>
  <c r="W38" i="1" s="1"/>
  <c r="Y38" i="1" s="1"/>
  <c r="AA38" i="1" s="1"/>
  <c r="G39" i="1"/>
  <c r="H39" i="1" s="1"/>
  <c r="I39" i="1" s="1"/>
  <c r="J39" i="1" s="1"/>
  <c r="Q39" i="1" s="1"/>
  <c r="R39" i="1" s="1"/>
  <c r="U39" i="1" s="1"/>
  <c r="W39" i="1" s="1"/>
  <c r="Y39" i="1" s="1"/>
  <c r="AA39" i="1" s="1"/>
  <c r="G40" i="1"/>
  <c r="H40" i="1" s="1"/>
  <c r="I40" i="1" s="1"/>
  <c r="J40" i="1" s="1"/>
  <c r="Q40" i="1" s="1"/>
  <c r="R40" i="1" s="1"/>
  <c r="U40" i="1" s="1"/>
  <c r="W40" i="1" s="1"/>
  <c r="Y40" i="1" s="1"/>
  <c r="AA40" i="1" s="1"/>
  <c r="G42" i="1"/>
  <c r="H42" i="1" s="1"/>
  <c r="I42" i="1" s="1"/>
  <c r="J42" i="1" s="1"/>
  <c r="Q42" i="1" s="1"/>
  <c r="R42" i="1" s="1"/>
  <c r="U42" i="1" s="1"/>
  <c r="W42" i="1" s="1"/>
  <c r="Y42" i="1" s="1"/>
  <c r="AA42" i="1" s="1"/>
  <c r="G43" i="1"/>
  <c r="H43" i="1" s="1"/>
  <c r="I43" i="1" s="1"/>
  <c r="J43" i="1" s="1"/>
  <c r="Q43" i="1" s="1"/>
  <c r="R43" i="1" s="1"/>
  <c r="U43" i="1" s="1"/>
  <c r="W43" i="1" s="1"/>
  <c r="Y43" i="1" s="1"/>
  <c r="AA43" i="1" s="1"/>
  <c r="G44" i="1"/>
  <c r="H44" i="1" s="1"/>
  <c r="I44" i="1" s="1"/>
  <c r="J44" i="1" s="1"/>
  <c r="Q44" i="1" s="1"/>
  <c r="R44" i="1" s="1"/>
  <c r="U44" i="1" s="1"/>
  <c r="W44" i="1" s="1"/>
  <c r="Y44" i="1" s="1"/>
  <c r="AA44" i="1" s="1"/>
  <c r="G45" i="1"/>
  <c r="H45" i="1" s="1"/>
  <c r="I45" i="1" s="1"/>
  <c r="J45" i="1" s="1"/>
  <c r="Q45" i="1" s="1"/>
  <c r="R45" i="1" s="1"/>
  <c r="U45" i="1" s="1"/>
  <c r="W45" i="1" s="1"/>
  <c r="Y45" i="1" s="1"/>
  <c r="AA45" i="1" s="1"/>
  <c r="G46" i="1"/>
  <c r="H46" i="1" s="1"/>
  <c r="I46" i="1" s="1"/>
  <c r="J46" i="1" s="1"/>
  <c r="Q46" i="1" s="1"/>
  <c r="R46" i="1" s="1"/>
  <c r="U46" i="1" s="1"/>
  <c r="W46" i="1" s="1"/>
  <c r="Y46" i="1" s="1"/>
  <c r="AA46" i="1" s="1"/>
  <c r="G47" i="1"/>
  <c r="H47" i="1" s="1"/>
  <c r="I47" i="1" s="1"/>
  <c r="J47" i="1" s="1"/>
  <c r="Q47" i="1" s="1"/>
  <c r="R47" i="1" s="1"/>
  <c r="U47" i="1" s="1"/>
  <c r="W47" i="1" s="1"/>
  <c r="Y47" i="1" s="1"/>
  <c r="AA47" i="1" s="1"/>
  <c r="G48" i="1"/>
  <c r="H48" i="1" s="1"/>
  <c r="I48" i="1" s="1"/>
  <c r="J48" i="1" s="1"/>
  <c r="Q48" i="1" s="1"/>
  <c r="R48" i="1" s="1"/>
  <c r="U48" i="1" s="1"/>
  <c r="W48" i="1" s="1"/>
  <c r="Y48" i="1" s="1"/>
  <c r="AA48" i="1" s="1"/>
  <c r="G49" i="1"/>
  <c r="H49" i="1" s="1"/>
  <c r="I49" i="1" s="1"/>
  <c r="J49" i="1" s="1"/>
  <c r="Q49" i="1" s="1"/>
  <c r="R49" i="1" s="1"/>
  <c r="U49" i="1" s="1"/>
  <c r="W49" i="1" s="1"/>
  <c r="Y49" i="1" s="1"/>
  <c r="AA49" i="1" s="1"/>
  <c r="G50" i="1"/>
  <c r="H50" i="1" s="1"/>
  <c r="I50" i="1" s="1"/>
  <c r="J50" i="1" s="1"/>
  <c r="Q50" i="1" s="1"/>
  <c r="R50" i="1" s="1"/>
  <c r="U50" i="1" s="1"/>
  <c r="W50" i="1" s="1"/>
  <c r="Y50" i="1" s="1"/>
  <c r="AA50" i="1" s="1"/>
  <c r="G51" i="1"/>
  <c r="H51" i="1" s="1"/>
  <c r="I51" i="1" s="1"/>
  <c r="J51" i="1" s="1"/>
  <c r="Q51" i="1" s="1"/>
  <c r="R51" i="1" s="1"/>
  <c r="U51" i="1" s="1"/>
  <c r="W51" i="1" s="1"/>
  <c r="Y51" i="1" s="1"/>
  <c r="AA51" i="1" s="1"/>
  <c r="G15" i="1"/>
  <c r="H15" i="1" s="1"/>
  <c r="I15" i="1" s="1"/>
  <c r="J15" i="1" s="1"/>
  <c r="Q15" i="1" s="1"/>
  <c r="R15" i="1" s="1"/>
  <c r="U15" i="1" s="1"/>
  <c r="W15" i="1" s="1"/>
  <c r="Y15" i="1" s="1"/>
  <c r="AA15" i="1" s="1"/>
  <c r="G16" i="1"/>
  <c r="H16" i="1" s="1"/>
  <c r="I16" i="1" s="1"/>
  <c r="J16" i="1" s="1"/>
  <c r="Q16" i="1" s="1"/>
  <c r="R16" i="1" s="1"/>
  <c r="U16" i="1" s="1"/>
  <c r="W16" i="1" s="1"/>
  <c r="Y16" i="1" s="1"/>
  <c r="AA16" i="1" s="1"/>
  <c r="G17" i="1"/>
  <c r="H17" i="1" s="1"/>
  <c r="I17" i="1" s="1"/>
  <c r="J17" i="1" s="1"/>
  <c r="Q17" i="1" s="1"/>
  <c r="R17" i="1" s="1"/>
  <c r="U17" i="1" s="1"/>
  <c r="W17" i="1" s="1"/>
  <c r="Y17" i="1" s="1"/>
  <c r="AA17" i="1" s="1"/>
  <c r="G18" i="1"/>
  <c r="H18" i="1" s="1"/>
  <c r="I18" i="1" s="1"/>
  <c r="J18" i="1" s="1"/>
  <c r="Q18" i="1" s="1"/>
  <c r="R18" i="1" s="1"/>
  <c r="U18" i="1" s="1"/>
  <c r="W18" i="1" s="1"/>
  <c r="Y18" i="1" s="1"/>
  <c r="AA18" i="1" s="1"/>
  <c r="G19" i="1"/>
  <c r="H19" i="1" s="1"/>
  <c r="I19" i="1" s="1"/>
  <c r="J19" i="1" s="1"/>
  <c r="Q19" i="1" s="1"/>
  <c r="R19" i="1" s="1"/>
  <c r="U19" i="1" s="1"/>
  <c r="W19" i="1" s="1"/>
  <c r="Y19" i="1" s="1"/>
  <c r="AA19" i="1" s="1"/>
  <c r="G20" i="1"/>
  <c r="H20" i="1" s="1"/>
  <c r="I20" i="1" s="1"/>
  <c r="J20" i="1" s="1"/>
  <c r="Q20" i="1" s="1"/>
  <c r="R20" i="1" s="1"/>
  <c r="U20" i="1" s="1"/>
  <c r="W20" i="1" s="1"/>
  <c r="Y20" i="1" s="1"/>
  <c r="AA20" i="1" s="1"/>
  <c r="G21" i="1"/>
  <c r="H21" i="1" s="1"/>
  <c r="I21" i="1" s="1"/>
  <c r="J21" i="1" s="1"/>
  <c r="Q21" i="1" s="1"/>
  <c r="R21" i="1" s="1"/>
  <c r="U21" i="1" s="1"/>
  <c r="W21" i="1" s="1"/>
  <c r="Y21" i="1" s="1"/>
  <c r="AA21" i="1" s="1"/>
  <c r="G22" i="1"/>
  <c r="H22" i="1" s="1"/>
  <c r="I22" i="1" s="1"/>
  <c r="J22" i="1" s="1"/>
  <c r="Q22" i="1" s="1"/>
  <c r="R22" i="1" s="1"/>
  <c r="U22" i="1" s="1"/>
  <c r="W22" i="1" s="1"/>
  <c r="Y22" i="1" s="1"/>
  <c r="AA22" i="1" s="1"/>
  <c r="G23" i="1"/>
  <c r="H23" i="1" s="1"/>
  <c r="I23" i="1" s="1"/>
  <c r="G24" i="1"/>
  <c r="H24" i="1" s="1"/>
  <c r="I24" i="1" s="1"/>
  <c r="G14" i="1"/>
  <c r="H14" i="1" s="1"/>
  <c r="I14" i="1" s="1"/>
  <c r="J14" i="1" s="1"/>
  <c r="Q14" i="1" s="1"/>
  <c r="R14" i="1" s="1"/>
  <c r="U14" i="1" s="1"/>
  <c r="W14" i="1" s="1"/>
  <c r="Y14" i="1" s="1"/>
  <c r="AA14" i="1" s="1"/>
  <c r="G6" i="1"/>
  <c r="H6" i="1" s="1"/>
  <c r="I6" i="1" s="1"/>
  <c r="J6" i="1" s="1"/>
  <c r="Q6" i="1" s="1"/>
  <c r="R6" i="1" s="1"/>
  <c r="U6" i="1" s="1"/>
  <c r="W6" i="1" s="1"/>
  <c r="Y6" i="1" s="1"/>
  <c r="AA6" i="1" s="1"/>
  <c r="G7" i="1"/>
  <c r="H7" i="1" s="1"/>
  <c r="I7" i="1" s="1"/>
  <c r="J7" i="1" s="1"/>
  <c r="Q7" i="1" s="1"/>
  <c r="R7" i="1" s="1"/>
  <c r="U7" i="1" s="1"/>
  <c r="W7" i="1" s="1"/>
  <c r="Y7" i="1" s="1"/>
  <c r="AA7" i="1" s="1"/>
  <c r="G8" i="1"/>
  <c r="H8" i="1" s="1"/>
  <c r="I8" i="1" s="1"/>
  <c r="J8" i="1" s="1"/>
  <c r="Q8" i="1" s="1"/>
  <c r="R8" i="1" s="1"/>
  <c r="U8" i="1" s="1"/>
  <c r="W8" i="1" s="1"/>
  <c r="Y8" i="1" s="1"/>
  <c r="AA8" i="1" s="1"/>
  <c r="G9" i="1"/>
  <c r="H9" i="1" s="1"/>
  <c r="I9" i="1" s="1"/>
  <c r="J9" i="1" s="1"/>
  <c r="Q9" i="1" s="1"/>
  <c r="R9" i="1" s="1"/>
  <c r="U9" i="1" s="1"/>
  <c r="W9" i="1" s="1"/>
  <c r="Y9" i="1" s="1"/>
  <c r="AA9" i="1" s="1"/>
  <c r="G10" i="1"/>
  <c r="H10" i="1" s="1"/>
  <c r="I10" i="1" s="1"/>
  <c r="J10" i="1" s="1"/>
  <c r="Q10" i="1" s="1"/>
  <c r="R10" i="1" s="1"/>
  <c r="U10" i="1" s="1"/>
  <c r="W10" i="1" s="1"/>
  <c r="Y10" i="1" s="1"/>
  <c r="AA10" i="1" s="1"/>
  <c r="G11" i="1"/>
  <c r="H11" i="1" s="1"/>
  <c r="I11" i="1" s="1"/>
  <c r="J11" i="1" s="1"/>
  <c r="Q11" i="1" s="1"/>
  <c r="R11" i="1" s="1"/>
  <c r="U11" i="1" s="1"/>
  <c r="W11" i="1" s="1"/>
  <c r="Y11" i="1" s="1"/>
  <c r="AA11" i="1" s="1"/>
  <c r="G12" i="1"/>
  <c r="H12" i="1" s="1"/>
  <c r="I12" i="1" s="1"/>
  <c r="J12" i="1" s="1"/>
  <c r="Q12" i="1" s="1"/>
  <c r="R12" i="1" s="1"/>
  <c r="U12" i="1" s="1"/>
  <c r="W12" i="1" s="1"/>
  <c r="Y12" i="1" s="1"/>
  <c r="AA12" i="1" s="1"/>
  <c r="G13" i="1"/>
  <c r="H13" i="1" s="1"/>
  <c r="I13" i="1" s="1"/>
  <c r="J13" i="1" s="1"/>
  <c r="Q13" i="1" s="1"/>
  <c r="R13" i="1" s="1"/>
  <c r="U13" i="1" s="1"/>
  <c r="W13" i="1" s="1"/>
  <c r="Y13" i="1" s="1"/>
  <c r="AA13" i="1" s="1"/>
  <c r="G5" i="1"/>
  <c r="H5" i="1" s="1"/>
  <c r="G87" i="1" l="1"/>
  <c r="P68" i="1"/>
  <c r="S5" i="1"/>
  <c r="H68" i="1"/>
  <c r="I68" i="1" s="1"/>
  <c r="I5" i="1"/>
  <c r="J5" i="1" s="1"/>
  <c r="H87" i="1"/>
  <c r="I87" i="1" s="1"/>
  <c r="I85" i="1"/>
  <c r="J85" i="1" s="1"/>
  <c r="N68" i="1"/>
  <c r="O68" i="1" s="1"/>
  <c r="M68" i="1"/>
  <c r="G68" i="1"/>
  <c r="F87" i="1"/>
  <c r="F83" i="1"/>
  <c r="F72" i="1"/>
  <c r="G72" i="1" s="1"/>
  <c r="H72" i="1" s="1"/>
  <c r="F75" i="1"/>
  <c r="G75" i="1" s="1"/>
  <c r="H75" i="1" s="1"/>
  <c r="I75" i="1" s="1"/>
  <c r="J75" i="1" s="1"/>
  <c r="Q75" i="1" s="1"/>
  <c r="R75" i="1" s="1"/>
  <c r="U75" i="1" s="1"/>
  <c r="W75" i="1" s="1"/>
  <c r="Y75" i="1" s="1"/>
  <c r="AA75" i="1" s="1"/>
  <c r="L75" i="1"/>
  <c r="M75" i="1" s="1"/>
  <c r="N75" i="1" s="1"/>
  <c r="O75" i="1" s="1"/>
  <c r="P75" i="1" s="1"/>
  <c r="L72" i="1"/>
  <c r="M72" i="1" s="1"/>
  <c r="N72" i="1" s="1"/>
  <c r="S68" i="1" l="1"/>
  <c r="T68" i="1" s="1"/>
  <c r="V68" i="1" s="1"/>
  <c r="X68" i="1" s="1"/>
  <c r="T5" i="1"/>
  <c r="V5" i="1" s="1"/>
  <c r="X5" i="1" s="1"/>
  <c r="Z5" i="1" s="1"/>
  <c r="J87" i="1"/>
  <c r="Q87" i="1" s="1"/>
  <c r="R87" i="1" s="1"/>
  <c r="Q85" i="1"/>
  <c r="R85" i="1" s="1"/>
  <c r="J68" i="1"/>
  <c r="Q5" i="1"/>
  <c r="H78" i="1"/>
  <c r="I78" i="1" s="1"/>
  <c r="I72" i="1"/>
  <c r="J72" i="1" s="1"/>
  <c r="O72" i="1"/>
  <c r="P72" i="1" s="1"/>
  <c r="N78" i="1"/>
  <c r="M78" i="1"/>
  <c r="G78" i="1"/>
  <c r="Z68" i="1" l="1"/>
  <c r="AB5" i="1"/>
  <c r="AB68" i="1" s="1"/>
  <c r="Q68" i="1"/>
  <c r="R68" i="1" s="1"/>
  <c r="R5" i="1"/>
  <c r="U5" i="1" s="1"/>
  <c r="W5" i="1" s="1"/>
  <c r="Y5" i="1" s="1"/>
  <c r="AA5" i="1" s="1"/>
  <c r="AA68" i="1" s="1"/>
  <c r="AA88" i="1" s="1"/>
  <c r="P78" i="1"/>
  <c r="S78" i="1" s="1"/>
  <c r="T78" i="1" s="1"/>
  <c r="V78" i="1" s="1"/>
  <c r="X78" i="1" s="1"/>
  <c r="S72" i="1"/>
  <c r="T72" i="1" s="1"/>
  <c r="J78" i="1"/>
  <c r="Q78" i="1" s="1"/>
  <c r="R78" i="1" s="1"/>
  <c r="U78" i="1" s="1"/>
  <c r="Q72" i="1"/>
  <c r="R72" i="1" s="1"/>
  <c r="U72" i="1" s="1"/>
  <c r="W72" i="1" s="1"/>
  <c r="Y72" i="1" s="1"/>
  <c r="AA72" i="1" s="1"/>
  <c r="O78" i="1"/>
  <c r="W78" i="1" l="1"/>
  <c r="Y78" i="1"/>
  <c r="AA78" i="1" s="1"/>
  <c r="W68" i="1"/>
  <c r="Y68" i="1"/>
  <c r="U68" i="1"/>
</calcChain>
</file>

<file path=xl/comments1.xml><?xml version="1.0" encoding="utf-8"?>
<comments xmlns="http://schemas.openxmlformats.org/spreadsheetml/2006/main">
  <authors>
    <author>tc={631EE305-31E5-4DBF-8EF1-71223825D153}</author>
    <author>tc={729BCB95-2C67-48DA-A5E8-42C4E10D2BB4}</author>
    <author>tc={51E54433-7412-4076-83CB-F143C4C20E44}</author>
  </authors>
  <commentList>
    <comment ref="Z19" authorId="0" shapeId="0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Uitzoeken hoe staat het in het contract</t>
        </r>
      </text>
    </comment>
    <comment ref="Y52" authorId="1" shapeId="0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berekenen</t>
        </r>
      </text>
    </comment>
    <comment ref="A61" authorId="2" shapeId="0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Wat moeten wij hiermee</t>
        </r>
      </text>
    </comment>
  </commentList>
</comments>
</file>

<file path=xl/sharedStrings.xml><?xml version="1.0" encoding="utf-8"?>
<sst xmlns="http://schemas.openxmlformats.org/spreadsheetml/2006/main" count="626" uniqueCount="283">
  <si>
    <t>ADRES</t>
  </si>
  <si>
    <t>OMSCHRIJVING</t>
  </si>
  <si>
    <t>BOUW</t>
  </si>
  <si>
    <t>Opstal 01-01-2013</t>
  </si>
  <si>
    <t>Opstal 01-01-2014</t>
  </si>
  <si>
    <t>Inventaris 01-01-2013</t>
  </si>
  <si>
    <t>Inventaris 01-01-2014</t>
  </si>
  <si>
    <t>index 117,8</t>
  </si>
  <si>
    <t>index 118,8</t>
  </si>
  <si>
    <t>index 113,8</t>
  </si>
  <si>
    <t>index 114,7</t>
  </si>
  <si>
    <t>st/h</t>
  </si>
  <si>
    <t>Badweg 6</t>
  </si>
  <si>
    <t>shh</t>
  </si>
  <si>
    <t>Beuksveld 6 Meddo</t>
  </si>
  <si>
    <t>Brinkeweg 15</t>
  </si>
  <si>
    <t>Burg. van Nispenstraat 36</t>
  </si>
  <si>
    <t>Wilhelminaschool</t>
  </si>
  <si>
    <t>Corleseweg 4</t>
  </si>
  <si>
    <t>Julianaschool</t>
  </si>
  <si>
    <t>Europapark 16</t>
  </si>
  <si>
    <t>brandweerkazerne</t>
  </si>
  <si>
    <t>Hakkelerkampstraat 33</t>
  </si>
  <si>
    <t>Morsestraat 21a</t>
  </si>
  <si>
    <t>Morseschool (Korenburg)</t>
  </si>
  <si>
    <t>Morseschool (Korenburg) gymzaal</t>
  </si>
  <si>
    <t>Jaspersweg 3</t>
  </si>
  <si>
    <t>zwembad</t>
  </si>
  <si>
    <t>Bedrijfsverzamelgebouw</t>
  </si>
  <si>
    <t>ssh</t>
  </si>
  <si>
    <t>Kortestraat 38 verdieping</t>
  </si>
  <si>
    <t>ontmoetingsruimte Turken/Marokanen</t>
  </si>
  <si>
    <t>Kortestraat 38</t>
  </si>
  <si>
    <t>schoolgebouw</t>
  </si>
  <si>
    <t>Magnoliastraat 6</t>
  </si>
  <si>
    <t>sportzaal Alma</t>
  </si>
  <si>
    <t>kerktoren + uurwerk/klokkenspel</t>
  </si>
  <si>
    <t>Meester Meinenweg 14</t>
  </si>
  <si>
    <t>school Kotten</t>
  </si>
  <si>
    <t>school Kotten Gymzaal</t>
  </si>
  <si>
    <t>Mw. Kuipers Rietbergplein 1</t>
  </si>
  <si>
    <t>Pronsweg 5</t>
  </si>
  <si>
    <t>B. Stegemansschool</t>
  </si>
  <si>
    <t>Morgenzonweg 7b Gymzaal</t>
  </si>
  <si>
    <t>Rusthuisstraat 28/30</t>
  </si>
  <si>
    <t>vrije school</t>
  </si>
  <si>
    <t>vrije school gymzaal</t>
  </si>
  <si>
    <t>Schoolweg 13</t>
  </si>
  <si>
    <t>school Woold</t>
  </si>
  <si>
    <t>school Woold gymzaal</t>
  </si>
  <si>
    <t>Singelweg 10</t>
  </si>
  <si>
    <t>Stationsstraat 25</t>
  </si>
  <si>
    <t>Gemeentehuis</t>
  </si>
  <si>
    <t>school De Schakel</t>
  </si>
  <si>
    <t>Voorninklaan 1</t>
  </si>
  <si>
    <t>Bargerpaske school</t>
  </si>
  <si>
    <t>Voorninklaan 1A</t>
  </si>
  <si>
    <t>Vredenseweg 170</t>
  </si>
  <si>
    <t>Emmaschool</t>
  </si>
  <si>
    <t>Kerkhoflaan 9</t>
  </si>
  <si>
    <t>lijkenhuis, urnenhuis</t>
  </si>
  <si>
    <t>Walienseweg 8</t>
  </si>
  <si>
    <t>school Het Walien</t>
  </si>
  <si>
    <t>Wielewaalstraat 2 en 4</t>
  </si>
  <si>
    <t>Praktijk Onderwijs Oost-Achterhoek</t>
  </si>
  <si>
    <t>P.J. Oudlaan 2</t>
  </si>
  <si>
    <t>Schaftgelegenheid +toiletgebouw</t>
  </si>
  <si>
    <t>op de algemene begraafplaats + oude gebouw</t>
  </si>
  <si>
    <t>Mentinkweg Ongenummerd</t>
  </si>
  <si>
    <t>Werkplaats/stal berging</t>
  </si>
  <si>
    <t>Morsestraat 21a      1-08-2008</t>
  </si>
  <si>
    <t>Nieuw Morseschool eigen financiering</t>
  </si>
  <si>
    <t>Morsestraat 21a      1-08-2010</t>
  </si>
  <si>
    <t>Huininkmaat 1A  1-7-2011</t>
  </si>
  <si>
    <t>budocentrum</t>
  </si>
  <si>
    <t>Parallelweg 9</t>
  </si>
  <si>
    <t>sporhal Spoorzone</t>
  </si>
  <si>
    <t>incl BTW</t>
  </si>
  <si>
    <t>Balinkesstraat 4</t>
  </si>
  <si>
    <t>WMO "de Post"</t>
  </si>
  <si>
    <t>Pronsweg 3</t>
  </si>
  <si>
    <t>Parallelweg 7</t>
  </si>
  <si>
    <t>Schoolgebouw</t>
  </si>
  <si>
    <t>st/b</t>
  </si>
  <si>
    <t>Scholen</t>
  </si>
  <si>
    <t>sub 01</t>
  </si>
  <si>
    <t>sub 02</t>
  </si>
  <si>
    <t>sub 03</t>
  </si>
  <si>
    <t>sub 04</t>
  </si>
  <si>
    <t>sub 08</t>
  </si>
  <si>
    <t>sub 09</t>
  </si>
  <si>
    <t>Schoolstraat 1 7101 GB</t>
  </si>
  <si>
    <t>Schoolgebouw, nieuwbouw 2014</t>
  </si>
  <si>
    <t>Hortensialaan 18/Hakklerkampstraat 55</t>
  </si>
  <si>
    <t>Inventaris 01-01-2015</t>
  </si>
  <si>
    <t>Opstal 01-01-2015</t>
  </si>
  <si>
    <t>index 120,2</t>
  </si>
  <si>
    <t>index 115,7</t>
  </si>
  <si>
    <t>Sub 9</t>
  </si>
  <si>
    <t>Sub 8</t>
  </si>
  <si>
    <t>Sub 4</t>
  </si>
  <si>
    <t>Opstal 01-01-2016</t>
  </si>
  <si>
    <t>index 121</t>
  </si>
  <si>
    <t>Inventaris 01-01-2016</t>
  </si>
  <si>
    <t>Inventaris 01-01-2017</t>
  </si>
  <si>
    <t>index 116,6</t>
  </si>
  <si>
    <t>Opstal 01-01-2017</t>
  </si>
  <si>
    <t>index 123,1</t>
  </si>
  <si>
    <t>Opstal 01-01-2018</t>
  </si>
  <si>
    <t>Inventaris 01-01-2018</t>
  </si>
  <si>
    <t>Weurden 6</t>
  </si>
  <si>
    <t>Weurden 8</t>
  </si>
  <si>
    <t>Woning boven Weurden 6</t>
  </si>
  <si>
    <t>Weurden 8-1</t>
  </si>
  <si>
    <t>Weurden 14</t>
  </si>
  <si>
    <t>Weurden 14-1</t>
  </si>
  <si>
    <t>Weurden 10</t>
  </si>
  <si>
    <t>Winkelpand voormalige Aldi</t>
  </si>
  <si>
    <t>Winkelpand voormalige expert</t>
  </si>
  <si>
    <t>Woning boven Weurden 14</t>
  </si>
  <si>
    <t>Vorkbedrag</t>
  </si>
  <si>
    <t>Index 125,8</t>
  </si>
  <si>
    <t>index 118,3</t>
  </si>
  <si>
    <t xml:space="preserve">Zonnebrink 57 </t>
  </si>
  <si>
    <t>woning</t>
  </si>
  <si>
    <t>sub 01/02</t>
  </si>
  <si>
    <t>Sub 3/4</t>
  </si>
  <si>
    <t>opstal 01-01-2019</t>
  </si>
  <si>
    <t>inventaris 01-01-2019</t>
  </si>
  <si>
    <t>sporthal de Vlier</t>
  </si>
  <si>
    <t>Vlierstraat 5</t>
  </si>
  <si>
    <t>Vlierstraat 7</t>
  </si>
  <si>
    <t>Basisschool de Vlier</t>
  </si>
  <si>
    <t>BMI via Pac icm Vlierstraat 5 (pand van woningbouwvereniging)</t>
  </si>
  <si>
    <t>t Kempen</t>
  </si>
  <si>
    <t>Goorweg 1 Meddo</t>
  </si>
  <si>
    <t>was eerder genummerd met school beuksveld 6)</t>
  </si>
  <si>
    <t>gymzaal</t>
  </si>
  <si>
    <t>Julianaschool aanbouw</t>
  </si>
  <si>
    <t>Sportzaal Bargerpaske</t>
  </si>
  <si>
    <t>opmerkingen/wijzigingen</t>
  </si>
  <si>
    <t>Hyacintstraat 5A</t>
  </si>
  <si>
    <t>Weverij/garenloods gaudium</t>
  </si>
  <si>
    <t>Laan van Hilbelink 32 = nu Eelinkstraat 2</t>
  </si>
  <si>
    <t>Adres is omgenummerd</t>
  </si>
  <si>
    <t>opstal 01-01-2020</t>
  </si>
  <si>
    <t>inventaris 01-01-2020</t>
  </si>
  <si>
    <t>index 105</t>
  </si>
  <si>
    <t>index 101,6</t>
  </si>
  <si>
    <t>index 100</t>
  </si>
  <si>
    <t>Opstal 2021</t>
  </si>
  <si>
    <t>inventaris 2021</t>
  </si>
  <si>
    <t>index 108</t>
  </si>
  <si>
    <t>index 103,5</t>
  </si>
  <si>
    <t xml:space="preserve">Poort islamitische begraafplaats  </t>
  </si>
  <si>
    <t>Weurden 2-1</t>
  </si>
  <si>
    <t>Woning</t>
  </si>
  <si>
    <t>Voormalige winkel</t>
  </si>
  <si>
    <t>Hanekampweg 33a</t>
  </si>
  <si>
    <t>leegstand per 1-6-2022 sloopwaarde icm Weurden 8 en 8-I</t>
  </si>
  <si>
    <t>sloopwaarde icm Weurden 6 en 8</t>
  </si>
  <si>
    <t>sloopwaarde icm Weurden 6 en 8-I</t>
  </si>
  <si>
    <t>leegstand per 1-6-2022 sloopwaarde icm Weurden 10 en 14-I</t>
  </si>
  <si>
    <t>sloopwaarde icm Weurden 10 en 14</t>
  </si>
  <si>
    <t>sloopwaarde icm Weurden 14 en 14-I</t>
  </si>
  <si>
    <t>leegstand per 1-6-2022 sloopwaarde icm Weurden 2-I</t>
  </si>
  <si>
    <t>sloopwaarde icm Weurden 4-I en 4-II</t>
  </si>
  <si>
    <t>sloopwaarde icm Weurden 4 en 4-II</t>
  </si>
  <si>
    <t>sloopwaarde icm Weurden 4 en  4-I</t>
  </si>
  <si>
    <t>wordt eind mei 2022 eigendom bedrag is sloopwaarde icm 33a</t>
  </si>
  <si>
    <t>wordt eind mei 2022 eigendom bedrag is sloopwaarde icm 33</t>
  </si>
  <si>
    <t xml:space="preserve">Verzekeren sloopwaarde </t>
  </si>
  <si>
    <t>Opstal 2022</t>
  </si>
  <si>
    <t>Inventaris 2022</t>
  </si>
  <si>
    <t>index 113,9</t>
  </si>
  <si>
    <t>index 109,2</t>
  </si>
  <si>
    <t>Postcode</t>
  </si>
  <si>
    <t>7102 EG</t>
  </si>
  <si>
    <t>7104 BD</t>
  </si>
  <si>
    <t>7104 BB</t>
  </si>
  <si>
    <t>7109 BN</t>
  </si>
  <si>
    <t>7103 WJ</t>
  </si>
  <si>
    <t>7102 EV</t>
  </si>
  <si>
    <t>7102 AM</t>
  </si>
  <si>
    <t>7101 VL</t>
  </si>
  <si>
    <t>7101 JA</t>
  </si>
  <si>
    <t>7103 AV</t>
  </si>
  <si>
    <t>7101 LZ</t>
  </si>
  <si>
    <t>7101 JE</t>
  </si>
  <si>
    <t>7102 CX</t>
  </si>
  <si>
    <t>7101 DB</t>
  </si>
  <si>
    <t>7107 AN</t>
  </si>
  <si>
    <t>7101 DD</t>
  </si>
  <si>
    <t>7101 CE</t>
  </si>
  <si>
    <t>7101 BG</t>
  </si>
  <si>
    <t>7101 JH</t>
  </si>
  <si>
    <t>7108 BM</t>
  </si>
  <si>
    <t>7101 MH</t>
  </si>
  <si>
    <t>7101 GH</t>
  </si>
  <si>
    <t>Markt 1</t>
  </si>
  <si>
    <t>7101 TR</t>
  </si>
  <si>
    <t>7102 CN</t>
  </si>
  <si>
    <t>7103 AW</t>
  </si>
  <si>
    <t>7113 AE</t>
  </si>
  <si>
    <t>7103 XD</t>
  </si>
  <si>
    <t>7105 CD</t>
  </si>
  <si>
    <t xml:space="preserve">7102 HB </t>
  </si>
  <si>
    <t>7103 KD</t>
  </si>
  <si>
    <t>7102 GA</t>
  </si>
  <si>
    <t xml:space="preserve">7101 JA </t>
  </si>
  <si>
    <t>7101 JL</t>
  </si>
  <si>
    <t>7102 DE</t>
  </si>
  <si>
    <t>7101 DL</t>
  </si>
  <si>
    <t>7101 NJ</t>
  </si>
  <si>
    <t>7101NJ</t>
  </si>
  <si>
    <t>7101 NB</t>
  </si>
  <si>
    <t>7101 ZE/7101 VG</t>
  </si>
  <si>
    <t>7101 GB</t>
  </si>
  <si>
    <t>7101 WG/7101 JL</t>
  </si>
  <si>
    <t>7102 CT</t>
  </si>
  <si>
    <t>voormalige winkel</t>
  </si>
  <si>
    <t>Zie ook regel 45 PJ Oudlaan. samen begraafplaatscomplex</t>
  </si>
  <si>
    <t>Zie ook regel 42</t>
  </si>
  <si>
    <t>Opstal 2023</t>
  </si>
  <si>
    <t>Inventaris 2023</t>
  </si>
  <si>
    <t>index 130</t>
  </si>
  <si>
    <t>index 126,4</t>
  </si>
  <si>
    <t>Weurden 2</t>
  </si>
  <si>
    <t>Weurden 4</t>
  </si>
  <si>
    <t>Weurden 4-1</t>
  </si>
  <si>
    <t>Weurden 4-2</t>
  </si>
  <si>
    <t>7102 NJ</t>
  </si>
  <si>
    <t>7103 NJ</t>
  </si>
  <si>
    <t>7104 NJ</t>
  </si>
  <si>
    <t>7105 NJ</t>
  </si>
  <si>
    <t>Hanekampweg 33</t>
  </si>
  <si>
    <t>7104 AW</t>
  </si>
  <si>
    <t>Hek- en metselwerk</t>
  </si>
  <si>
    <t>Badweg 6a</t>
  </si>
  <si>
    <t>bijgebouw fietsclub</t>
  </si>
  <si>
    <t>Strandbad inclusief badmeesterhuisje</t>
  </si>
  <si>
    <t>sloopverzekering</t>
  </si>
  <si>
    <t>leeg</t>
  </si>
  <si>
    <t xml:space="preserve">sloopwaarde </t>
  </si>
  <si>
    <t>BG  leeg, geen leegstandsbeheer, bovenverdieping verhuurd , sloopwaarde</t>
  </si>
  <si>
    <t>sloopwaarde</t>
  </si>
  <si>
    <t>Kastanjelaan 92/94/96</t>
  </si>
  <si>
    <t>Raadhuis</t>
  </si>
  <si>
    <t>schaftgelegenheid/baarhuisje</t>
  </si>
  <si>
    <t>Violenstraat 1a</t>
  </si>
  <si>
    <t>Hanekampweg 33 b</t>
  </si>
  <si>
    <t xml:space="preserve">leegstaand </t>
  </si>
  <si>
    <t>stichting zozijn (verhuur)</t>
  </si>
  <si>
    <t>Bedrijfsgebouw verhuur v.o.f. De Leeuw</t>
  </si>
  <si>
    <t>st/w</t>
  </si>
  <si>
    <t>st/z</t>
  </si>
  <si>
    <t>st/s</t>
  </si>
  <si>
    <t>st/hortensialaan 18/h</t>
  </si>
  <si>
    <t>st/schoolstraat 1 7101 gb</t>
  </si>
  <si>
    <t>st/p</t>
  </si>
  <si>
    <t xml:space="preserve">in eigen beheer, opstal? </t>
  </si>
  <si>
    <t>Schoolgebouw Schaersvoorde, leegstaand</t>
  </si>
  <si>
    <t xml:space="preserve">Leeg: sloop? </t>
  </si>
  <si>
    <t>berdijfverzamelgebouw</t>
  </si>
  <si>
    <t>voormalig school Miste en Corle</t>
  </si>
  <si>
    <t>Opstal 2024</t>
  </si>
  <si>
    <t>Inventaris 2024</t>
  </si>
  <si>
    <t>index 126,8</t>
  </si>
  <si>
    <t>Beveliging</t>
  </si>
  <si>
    <t>Zonnepanelen</t>
  </si>
  <si>
    <t>Leegstand</t>
  </si>
  <si>
    <t>Asbest</t>
  </si>
  <si>
    <t>soort</t>
  </si>
  <si>
    <t>J/N</t>
  </si>
  <si>
    <t>Bijlage C2.10 Gemeente Winterswijk</t>
  </si>
  <si>
    <t>per 01-01-2024</t>
  </si>
  <si>
    <t>n</t>
  </si>
  <si>
    <t>?</t>
  </si>
  <si>
    <t>sporthalbeh</t>
  </si>
  <si>
    <t xml:space="preserve">j </t>
  </si>
  <si>
    <t>j</t>
  </si>
  <si>
    <t xml:space="preserve">J  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</si>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</sst>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€]\ #,##0.00;[Red][$€]\ #,##0.00&quot;-&quot;"/>
    <numFmt numFmtId="166" formatCode="&quot;€&quot;\ #,##0.00_-"/>
    <numFmt numFmtId="167" formatCode="&quot;€&quot;\ #,##0.00"/>
    <numFmt numFmtId="168" formatCode="_ &quot;€&quot;\ * #,##0_ ;_ &quot;€&quot;\ * \-#,##0_ ;_ &quot;€&quot;\ * &quot;-&quot;??_ ;_ @_ "/>
  </numFmts>
  <fonts count="9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name val="CG Omega (W1)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 val="singleAccounting"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5" fontId="2" fillId="0" borderId="0" applyFont="0" applyFill="0" applyBorder="0" applyAlignment="0" applyProtection="0"/>
  </cellStyleXfs>
  <cellXfs count="65">
    <xf numFmtId="0" fontId="0" fillId="0" borderId="0" xfId="0"/>
    <xf numFmtId="164" fontId="3" fillId="0" borderId="0" xfId="2" applyNumberFormat="1" applyFont="1" applyFill="1" applyBorder="1"/>
    <xf numFmtId="165" fontId="6" fillId="0" borderId="1" xfId="2" applyFont="1" applyFill="1" applyBorder="1" applyAlignment="1">
      <alignment horizontal="center" vertical="top" wrapText="1"/>
    </xf>
    <xf numFmtId="164" fontId="3" fillId="0" borderId="1" xfId="2" applyNumberFormat="1" applyFont="1" applyFill="1" applyBorder="1" applyAlignment="1">
      <alignment horizontal="left"/>
    </xf>
    <xf numFmtId="164" fontId="3" fillId="0" borderId="2" xfId="2" applyNumberFormat="1" applyFont="1" applyFill="1" applyBorder="1" applyAlignment="1">
      <alignment horizontal="left"/>
    </xf>
    <xf numFmtId="164" fontId="3" fillId="0" borderId="1" xfId="2" applyNumberFormat="1" applyFont="1" applyFill="1" applyBorder="1"/>
    <xf numFmtId="164" fontId="3" fillId="0" borderId="1" xfId="1" applyNumberFormat="1" applyFont="1" applyFill="1" applyBorder="1" applyAlignment="1">
      <alignment horizontal="left"/>
    </xf>
    <xf numFmtId="164" fontId="3" fillId="0" borderId="2" xfId="2" applyNumberFormat="1" applyFont="1" applyFill="1" applyBorder="1"/>
    <xf numFmtId="164" fontId="4" fillId="0" borderId="0" xfId="2" applyNumberFormat="1" applyFont="1" applyFill="1" applyBorder="1"/>
    <xf numFmtId="164" fontId="4" fillId="0" borderId="2" xfId="2" applyNumberFormat="1" applyFont="1" applyFill="1" applyBorder="1" applyAlignment="1">
      <alignment horizontal="left"/>
    </xf>
    <xf numFmtId="164" fontId="4" fillId="0" borderId="1" xfId="2" applyNumberFormat="1" applyFont="1" applyFill="1" applyBorder="1" applyAlignment="1">
      <alignment horizontal="left"/>
    </xf>
    <xf numFmtId="164" fontId="4" fillId="0" borderId="1" xfId="2" applyNumberFormat="1" applyFont="1" applyFill="1" applyBorder="1"/>
    <xf numFmtId="164" fontId="4" fillId="0" borderId="4" xfId="2" applyNumberFormat="1" applyFont="1" applyFill="1" applyBorder="1"/>
    <xf numFmtId="164" fontId="4" fillId="0" borderId="4" xfId="2" quotePrefix="1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 shrinkToFit="1"/>
    </xf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shrinkToFi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shrinkToFit="1"/>
    </xf>
    <xf numFmtId="44" fontId="3" fillId="0" borderId="1" xfId="0" applyNumberFormat="1" applyFont="1" applyFill="1" applyBorder="1"/>
    <xf numFmtId="44" fontId="3" fillId="0" borderId="3" xfId="0" applyNumberFormat="1" applyFont="1" applyFill="1" applyBorder="1"/>
    <xf numFmtId="168" fontId="3" fillId="0" borderId="3" xfId="0" applyNumberFormat="1" applyFont="1" applyFill="1" applyBorder="1"/>
    <xf numFmtId="164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 wrapText="1" shrinkToFit="1"/>
    </xf>
    <xf numFmtId="168" fontId="3" fillId="0" borderId="1" xfId="0" applyNumberFormat="1" applyFont="1" applyFill="1" applyBorder="1"/>
    <xf numFmtId="0" fontId="4" fillId="0" borderId="1" xfId="0" applyFont="1" applyFill="1" applyBorder="1"/>
    <xf numFmtId="0" fontId="4" fillId="0" borderId="0" xfId="0" applyFont="1" applyFill="1" applyAlignment="1">
      <alignment horizontal="left" shrinkToFit="1"/>
    </xf>
    <xf numFmtId="0" fontId="4" fillId="0" borderId="4" xfId="0" applyFont="1" applyFill="1" applyBorder="1"/>
    <xf numFmtId="0" fontId="3" fillId="0" borderId="0" xfId="0" applyFont="1" applyFill="1" applyAlignment="1">
      <alignment horizontal="left"/>
    </xf>
    <xf numFmtId="44" fontId="4" fillId="0" borderId="1" xfId="0" applyNumberFormat="1" applyFont="1" applyFill="1" applyBorder="1"/>
    <xf numFmtId="44" fontId="4" fillId="0" borderId="0" xfId="0" applyNumberFormat="1" applyFont="1" applyFill="1" applyAlignment="1">
      <alignment horizontal="left" shrinkToFit="1"/>
    </xf>
    <xf numFmtId="164" fontId="3" fillId="0" borderId="1" xfId="0" applyNumberFormat="1" applyFont="1" applyFill="1" applyBorder="1"/>
    <xf numFmtId="167" fontId="3" fillId="0" borderId="1" xfId="0" applyNumberFormat="1" applyFont="1" applyFill="1" applyBorder="1"/>
    <xf numFmtId="164" fontId="4" fillId="0" borderId="1" xfId="0" applyNumberFormat="1" applyFont="1" applyFill="1" applyBorder="1"/>
    <xf numFmtId="164" fontId="3" fillId="0" borderId="0" xfId="0" applyNumberFormat="1" applyFont="1" applyFill="1"/>
    <xf numFmtId="44" fontId="3" fillId="0" borderId="0" xfId="0" applyNumberFormat="1" applyFont="1" applyFill="1"/>
    <xf numFmtId="164" fontId="4" fillId="0" borderId="0" xfId="0" applyNumberFormat="1" applyFont="1" applyFill="1"/>
    <xf numFmtId="44" fontId="4" fillId="0" borderId="0" xfId="0" applyNumberFormat="1" applyFont="1" applyFill="1"/>
    <xf numFmtId="164" fontId="3" fillId="0" borderId="0" xfId="2" applyNumberFormat="1" applyFont="1" applyFill="1" applyBorder="1" applyAlignment="1"/>
    <xf numFmtId="164" fontId="4" fillId="0" borderId="5" xfId="2" applyNumberFormat="1" applyFont="1" applyFill="1" applyBorder="1" applyAlignment="1">
      <alignment horizontal="left"/>
    </xf>
    <xf numFmtId="164" fontId="4" fillId="0" borderId="6" xfId="2" applyNumberFormat="1" applyFont="1" applyFill="1" applyBorder="1" applyAlignment="1">
      <alignment horizontal="left"/>
    </xf>
    <xf numFmtId="164" fontId="3" fillId="0" borderId="6" xfId="2" applyNumberFormat="1" applyFont="1" applyFill="1" applyBorder="1" applyAlignment="1"/>
    <xf numFmtId="0" fontId="3" fillId="0" borderId="6" xfId="0" applyFont="1" applyFill="1" applyBorder="1"/>
    <xf numFmtId="164" fontId="4" fillId="0" borderId="6" xfId="2" applyNumberFormat="1" applyFont="1" applyFill="1" applyBorder="1" applyAlignment="1">
      <alignment horizontal="center" vertical="top"/>
    </xf>
    <xf numFmtId="164" fontId="7" fillId="0" borderId="6" xfId="2" applyNumberFormat="1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horizontal="left" wrapText="1"/>
    </xf>
    <xf numFmtId="166" fontId="3" fillId="0" borderId="0" xfId="0" applyNumberFormat="1" applyFont="1" applyFill="1"/>
    <xf numFmtId="164" fontId="3" fillId="0" borderId="0" xfId="2" applyNumberFormat="1" applyFont="1" applyFill="1" applyBorder="1" applyAlignment="1">
      <alignment horizontal="left"/>
    </xf>
    <xf numFmtId="0" fontId="8" fillId="0" borderId="1" xfId="0" applyFont="1" applyFill="1" applyBorder="1"/>
    <xf numFmtId="164" fontId="4" fillId="0" borderId="2" xfId="2" applyNumberFormat="1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165" fontId="5" fillId="0" borderId="1" xfId="2" applyFont="1" applyFill="1" applyBorder="1" applyAlignment="1">
      <alignment horizontal="center" vertical="top" wrapText="1"/>
    </xf>
    <xf numFmtId="0" fontId="3" fillId="0" borderId="1" xfId="0" applyFont="1" applyBorder="1"/>
    <xf numFmtId="0" fontId="4" fillId="0" borderId="1" xfId="0" applyFont="1" applyBorder="1"/>
    <xf numFmtId="164" fontId="4" fillId="0" borderId="7" xfId="2" applyNumberFormat="1" applyFont="1" applyFill="1" applyBorder="1" applyAlignment="1">
      <alignment horizontal="left" wrapText="1"/>
    </xf>
    <xf numFmtId="164" fontId="4" fillId="0" borderId="7" xfId="2" applyNumberFormat="1" applyFont="1" applyFill="1" applyBorder="1" applyAlignment="1">
      <alignment wrapText="1"/>
    </xf>
    <xf numFmtId="164" fontId="4" fillId="0" borderId="2" xfId="2" applyNumberFormat="1" applyFont="1" applyFill="1" applyBorder="1" applyAlignment="1">
      <alignment wrapText="1"/>
    </xf>
    <xf numFmtId="0" fontId="3" fillId="0" borderId="1" xfId="0" applyFont="1" applyFill="1" applyBorder="1"/>
  </cellXfs>
  <cellStyles count="3">
    <cellStyle name="Euro" xfId="2"/>
    <cellStyle name="Neutraal" xfId="1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rt-Jan Bentsink" id="{37B79491-BFF4-4B77-8316-9BFC8CA8B90D}" userId="S::bbentsink@winterswijk.nl::a897052e-2a41-4698-b97b-d02ddf8ff3e5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A8" dT="2024-02-12T14:25:11.41" personId="{37B79491-BFF4-4B77-8316-9BFC8CA8B90D}" id="{7A6389E8-8FE2-4F95-A495-95453169F148}">
    <text>Berekening maken sloopkosten</text>
  </threadedComment>
  <threadedComment ref="Y14" dT="2024-02-12T15:04:08.66" personId="{37B79491-BFF4-4B77-8316-9BFC8CA8B90D}" id="{C3AACF8A-B0D2-47AA-86BA-009A82E0F45D}">
    <text>Zie mail robin</text>
  </threadedComment>
  <threadedComment ref="Z20" dT="2024-02-12T14:29:34.82" personId="{37B79491-BFF4-4B77-8316-9BFC8CA8B90D}" id="{631EE305-31E5-4DBF-8EF1-71223825D153}">
    <text>Uitzoeken hoe staat het in het contract</text>
  </threadedComment>
  <threadedComment ref="Y55" dT="2024-02-12T14:50:26.19" personId="{37B79491-BFF4-4B77-8316-9BFC8CA8B90D}" id="{729BCB95-2C67-48DA-A5E8-42C4E10D2BB4}">
    <text>berekenen</text>
  </threadedComment>
  <threadedComment ref="A64" dT="2024-02-12T14:51:19.10" personId="{37B79491-BFF4-4B77-8316-9BFC8CA8B90D}" id="{51E54433-7412-4076-83CB-F143C4C20E44}">
    <text>Wat moeten wij hiermee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90"/>
  <sheetViews>
    <sheetView tabSelected="1" zoomScale="80" zoomScaleNormal="80" workbookViewId="0">
      <pane ySplit="4" topLeftCell="A5" activePane="bottomLeft" state="frozen"/>
      <selection pane="bottomLeft" activeCell="AC11" sqref="AC11"/>
    </sheetView>
  </sheetViews>
  <sheetFormatPr defaultRowHeight="15.75"/>
  <cols>
    <col min="1" max="1" width="41.28515625" style="17" customWidth="1"/>
    <col min="2" max="2" width="41.28515625" style="34" customWidth="1"/>
    <col min="3" max="3" width="38.5703125" style="16" bestFit="1" customWidth="1"/>
    <col min="4" max="4" width="11" style="17" customWidth="1"/>
    <col min="5" max="11" width="19.7109375" style="1" hidden="1" customWidth="1"/>
    <col min="12" max="12" width="21.42578125" style="17" hidden="1" customWidth="1"/>
    <col min="13" max="16" width="22.85546875" style="17" hidden="1" customWidth="1"/>
    <col min="17" max="17" width="23.5703125" style="17" hidden="1" customWidth="1"/>
    <col min="18" max="18" width="23.140625" style="17" hidden="1" customWidth="1"/>
    <col min="19" max="20" width="24.42578125" style="17" hidden="1" customWidth="1"/>
    <col min="21" max="26" width="22.85546875" style="17" hidden="1" customWidth="1"/>
    <col min="27" max="28" width="22.85546875" style="17" customWidth="1"/>
    <col min="29" max="29" width="43.85546875" style="18" bestFit="1" customWidth="1"/>
    <col min="30" max="30" width="15.85546875" style="17" customWidth="1"/>
    <col min="31" max="31" width="16.28515625" style="17" bestFit="1" customWidth="1"/>
    <col min="32" max="32" width="12.140625" style="17" bestFit="1" customWidth="1"/>
    <col min="33" max="16384" width="9.140625" style="17"/>
  </cols>
  <sheetData>
    <row r="1" spans="1:33">
      <c r="A1" s="17" t="s">
        <v>274</v>
      </c>
    </row>
    <row r="2" spans="1:33">
      <c r="A2" s="14" t="s">
        <v>275</v>
      </c>
      <c r="B2" s="15"/>
    </row>
    <row r="3" spans="1:33" ht="36">
      <c r="A3" s="19" t="s">
        <v>0</v>
      </c>
      <c r="B3" s="20" t="s">
        <v>176</v>
      </c>
      <c r="C3" s="21" t="s">
        <v>1</v>
      </c>
      <c r="D3" s="19" t="s">
        <v>2</v>
      </c>
      <c r="E3" s="2" t="s">
        <v>3</v>
      </c>
      <c r="F3" s="2" t="s">
        <v>4</v>
      </c>
      <c r="G3" s="2" t="s">
        <v>95</v>
      </c>
      <c r="H3" s="2" t="s">
        <v>101</v>
      </c>
      <c r="I3" s="2" t="s">
        <v>106</v>
      </c>
      <c r="J3" s="2" t="s">
        <v>108</v>
      </c>
      <c r="K3" s="2" t="s">
        <v>5</v>
      </c>
      <c r="L3" s="2" t="s">
        <v>6</v>
      </c>
      <c r="M3" s="2" t="s">
        <v>94</v>
      </c>
      <c r="N3" s="2" t="s">
        <v>103</v>
      </c>
      <c r="O3" s="2" t="s">
        <v>104</v>
      </c>
      <c r="P3" s="2" t="s">
        <v>109</v>
      </c>
      <c r="Q3" s="2" t="s">
        <v>127</v>
      </c>
      <c r="R3" s="2" t="s">
        <v>145</v>
      </c>
      <c r="S3" s="2" t="s">
        <v>128</v>
      </c>
      <c r="T3" s="2" t="s">
        <v>146</v>
      </c>
      <c r="U3" s="2" t="s">
        <v>150</v>
      </c>
      <c r="V3" s="2" t="s">
        <v>151</v>
      </c>
      <c r="W3" s="2" t="s">
        <v>172</v>
      </c>
      <c r="X3" s="2" t="s">
        <v>173</v>
      </c>
      <c r="Y3" s="2" t="s">
        <v>223</v>
      </c>
      <c r="Z3" s="2" t="s">
        <v>224</v>
      </c>
      <c r="AA3" s="2" t="s">
        <v>265</v>
      </c>
      <c r="AB3" s="2" t="s">
        <v>266</v>
      </c>
      <c r="AC3" s="58" t="s">
        <v>140</v>
      </c>
      <c r="AD3" s="55" t="s">
        <v>268</v>
      </c>
      <c r="AE3" s="55" t="s">
        <v>269</v>
      </c>
      <c r="AF3" s="55" t="s">
        <v>270</v>
      </c>
      <c r="AG3" s="55" t="s">
        <v>271</v>
      </c>
    </row>
    <row r="4" spans="1:33" ht="18">
      <c r="A4" s="19"/>
      <c r="B4" s="20"/>
      <c r="C4" s="21"/>
      <c r="D4" s="19"/>
      <c r="E4" s="2" t="s">
        <v>7</v>
      </c>
      <c r="F4" s="2" t="s">
        <v>8</v>
      </c>
      <c r="G4" s="2" t="s">
        <v>96</v>
      </c>
      <c r="H4" s="2" t="s">
        <v>102</v>
      </c>
      <c r="I4" s="2" t="s">
        <v>107</v>
      </c>
      <c r="J4" s="2" t="s">
        <v>121</v>
      </c>
      <c r="K4" s="2" t="s">
        <v>9</v>
      </c>
      <c r="L4" s="2" t="s">
        <v>10</v>
      </c>
      <c r="M4" s="2" t="s">
        <v>97</v>
      </c>
      <c r="N4" s="2" t="s">
        <v>97</v>
      </c>
      <c r="O4" s="2" t="s">
        <v>105</v>
      </c>
      <c r="P4" s="2" t="s">
        <v>122</v>
      </c>
      <c r="Q4" s="2" t="s">
        <v>149</v>
      </c>
      <c r="R4" s="2" t="s">
        <v>147</v>
      </c>
      <c r="S4" s="2" t="s">
        <v>149</v>
      </c>
      <c r="T4" s="2" t="s">
        <v>148</v>
      </c>
      <c r="U4" s="2" t="s">
        <v>152</v>
      </c>
      <c r="V4" s="2" t="s">
        <v>153</v>
      </c>
      <c r="W4" s="2" t="s">
        <v>174</v>
      </c>
      <c r="X4" s="2" t="s">
        <v>175</v>
      </c>
      <c r="Y4" s="2" t="s">
        <v>225</v>
      </c>
      <c r="Z4" s="2" t="s">
        <v>226</v>
      </c>
      <c r="AA4" s="2" t="s">
        <v>225</v>
      </c>
      <c r="AB4" s="2" t="s">
        <v>267</v>
      </c>
      <c r="AC4" s="58"/>
      <c r="AD4" s="55" t="s">
        <v>272</v>
      </c>
      <c r="AE4" s="55" t="s">
        <v>273</v>
      </c>
      <c r="AF4" s="55" t="s">
        <v>273</v>
      </c>
      <c r="AG4" s="55" t="s">
        <v>273</v>
      </c>
    </row>
    <row r="5" spans="1:33">
      <c r="A5" s="22" t="s">
        <v>238</v>
      </c>
      <c r="B5" s="23" t="s">
        <v>177</v>
      </c>
      <c r="C5" s="24" t="s">
        <v>239</v>
      </c>
      <c r="D5" s="22" t="s">
        <v>11</v>
      </c>
      <c r="E5" s="3">
        <v>30000</v>
      </c>
      <c r="F5" s="3">
        <v>30254.668930390493</v>
      </c>
      <c r="G5" s="3">
        <f xml:space="preserve"> 120.2/118.8*F5</f>
        <v>30611.205432937186</v>
      </c>
      <c r="H5" s="3">
        <f>(121/120.2)*G5</f>
        <v>30814.940577249581</v>
      </c>
      <c r="I5" s="4">
        <f>H5*(123.1/121)</f>
        <v>31349.745331069611</v>
      </c>
      <c r="J5" s="3">
        <f>(125.8/123.1)*I5</f>
        <v>32037.351443123942</v>
      </c>
      <c r="K5" s="3"/>
      <c r="L5" s="25">
        <v>0</v>
      </c>
      <c r="M5" s="25">
        <f>115.7/114.7*L5</f>
        <v>0</v>
      </c>
      <c r="N5" s="25">
        <f>M5</f>
        <v>0</v>
      </c>
      <c r="O5" s="25">
        <f>N5*(116.6/115.7)</f>
        <v>0</v>
      </c>
      <c r="P5" s="25">
        <f>(118.3/116.6)*O5</f>
        <v>0</v>
      </c>
      <c r="Q5" s="26">
        <f t="shared" ref="Q5:Q11" si="0">(141.4/125.8)*J5</f>
        <v>36010.186757215626</v>
      </c>
      <c r="R5" s="26">
        <f>Q5*1.05</f>
        <v>37810.696095076411</v>
      </c>
      <c r="S5" s="26">
        <f>(123.6/118.3)*P5</f>
        <v>0</v>
      </c>
      <c r="T5" s="26">
        <f>S5*1.016</f>
        <v>0</v>
      </c>
      <c r="U5" s="26">
        <f>108/105*R5</f>
        <v>38891.001697792875</v>
      </c>
      <c r="V5" s="26">
        <f>103.5/101.6*T5</f>
        <v>0</v>
      </c>
      <c r="W5" s="27">
        <f>113.9/108*U5</f>
        <v>41015.602716468595</v>
      </c>
      <c r="X5" s="27">
        <f>109.2/103.5*V5</f>
        <v>0</v>
      </c>
      <c r="Y5" s="27">
        <f>130/113.9*W5</f>
        <v>46813.242784380309</v>
      </c>
      <c r="Z5" s="27">
        <f>126.4/109.2*X5</f>
        <v>0</v>
      </c>
      <c r="AA5" s="27">
        <f>Y5</f>
        <v>46813.242784380309</v>
      </c>
      <c r="AB5" s="27">
        <f>(126.8/126.4)*Z5</f>
        <v>0</v>
      </c>
      <c r="AC5" s="61"/>
      <c r="AD5" s="59" t="s">
        <v>276</v>
      </c>
      <c r="AE5" s="59" t="s">
        <v>276</v>
      </c>
      <c r="AF5" s="59" t="s">
        <v>276</v>
      </c>
      <c r="AG5" s="59" t="s">
        <v>277</v>
      </c>
    </row>
    <row r="6" spans="1:33">
      <c r="A6" s="22" t="s">
        <v>12</v>
      </c>
      <c r="B6" s="23" t="s">
        <v>177</v>
      </c>
      <c r="C6" s="24" t="s">
        <v>240</v>
      </c>
      <c r="D6" s="22" t="s">
        <v>13</v>
      </c>
      <c r="E6" s="3">
        <v>101426</v>
      </c>
      <c r="F6" s="3">
        <v>102287.00169779286</v>
      </c>
      <c r="G6" s="3">
        <f t="shared" ref="G6:G13" si="1" xml:space="preserve"> 120.2/118.8*F6</f>
        <v>103492.40407470289</v>
      </c>
      <c r="H6" s="3">
        <f t="shared" ref="H6:H51" si="2">(121/120.2)*G6</f>
        <v>104181.20543293719</v>
      </c>
      <c r="I6" s="4">
        <f t="shared" ref="I6:I51" si="3">H6*(123.1/121)</f>
        <v>105989.30899830221</v>
      </c>
      <c r="J6" s="3">
        <f t="shared" ref="J6:J50" si="4">(125.8/123.1)*I6</f>
        <v>108314.01358234296</v>
      </c>
      <c r="K6" s="3">
        <v>10249.768732654949</v>
      </c>
      <c r="L6" s="25">
        <v>10330.830172544136</v>
      </c>
      <c r="M6" s="25">
        <f t="shared" ref="M6:M43" si="5">115.7/114.7*L6</f>
        <v>10420.898439087676</v>
      </c>
      <c r="N6" s="25">
        <f t="shared" ref="N6:N51" si="6">M6</f>
        <v>10420.898439087676</v>
      </c>
      <c r="O6" s="25">
        <f t="shared" ref="O6:O51" si="7">N6*(116.6/115.7)</f>
        <v>10501.959878976862</v>
      </c>
      <c r="P6" s="25">
        <f t="shared" ref="P6:P51" si="8">(118.3/116.6)*O6</f>
        <v>10655.075932100883</v>
      </c>
      <c r="Q6" s="26">
        <f t="shared" si="0"/>
        <v>121745.64006791172</v>
      </c>
      <c r="R6" s="26">
        <f t="shared" ref="R6:R20" si="9">Q6*1.05</f>
        <v>127832.92207130732</v>
      </c>
      <c r="S6" s="26">
        <f t="shared" ref="S6:S51" si="10">(123.6/118.3)*P6</f>
        <v>11132.437744781648</v>
      </c>
      <c r="T6" s="26">
        <f t="shared" ref="T6:T70" si="11">S6*1.016</f>
        <v>11310.556748698154</v>
      </c>
      <c r="U6" s="26">
        <f t="shared" ref="U6:U72" si="12">108/105*R6</f>
        <v>131485.29127334466</v>
      </c>
      <c r="V6" s="26">
        <f t="shared" ref="V6:V71" si="13">103.5/101.6*T6</f>
        <v>11522.073065849005</v>
      </c>
      <c r="W6" s="27">
        <f t="shared" ref="W6:W73" si="14">113.9/108*U6</f>
        <v>138668.28403735143</v>
      </c>
      <c r="X6" s="27">
        <f t="shared" ref="X6:X73" si="15">109.2/103.5*V6</f>
        <v>12156.622017301559</v>
      </c>
      <c r="Y6" s="27">
        <f>130/113.9*W6</f>
        <v>158269.33208828521</v>
      </c>
      <c r="Z6" s="27"/>
      <c r="AA6" s="27">
        <f t="shared" ref="AA6:AA67" si="16">Y6</f>
        <v>158269.33208828521</v>
      </c>
      <c r="AB6" s="27">
        <f t="shared" ref="AB6:AB66" si="17">(126.8/126.4)*Z6</f>
        <v>0</v>
      </c>
      <c r="AC6" s="61"/>
      <c r="AD6" s="59" t="s">
        <v>276</v>
      </c>
      <c r="AE6" s="59" t="s">
        <v>276</v>
      </c>
      <c r="AF6" s="59" t="s">
        <v>276</v>
      </c>
      <c r="AG6" s="59" t="s">
        <v>277</v>
      </c>
    </row>
    <row r="7" spans="1:33">
      <c r="A7" s="22" t="s">
        <v>14</v>
      </c>
      <c r="B7" s="23" t="s">
        <v>178</v>
      </c>
      <c r="C7" s="24" t="s">
        <v>134</v>
      </c>
      <c r="D7" s="22" t="s">
        <v>11</v>
      </c>
      <c r="E7" s="3">
        <v>1164748</v>
      </c>
      <c r="F7" s="3">
        <v>1174635.5042444821</v>
      </c>
      <c r="G7" s="3">
        <f t="shared" si="1"/>
        <v>1188478.0101867574</v>
      </c>
      <c r="H7" s="3">
        <f t="shared" si="2"/>
        <v>1196388.0135823432</v>
      </c>
      <c r="I7" s="4">
        <f t="shared" si="3"/>
        <v>1217151.7724957557</v>
      </c>
      <c r="J7" s="3">
        <f t="shared" si="4"/>
        <v>1243848.0339558576</v>
      </c>
      <c r="K7" s="3">
        <v>220000</v>
      </c>
      <c r="L7" s="25">
        <v>221739.89455184535</v>
      </c>
      <c r="M7" s="25">
        <f t="shared" si="5"/>
        <v>223673.1107205624</v>
      </c>
      <c r="N7" s="25">
        <f t="shared" si="6"/>
        <v>223673.1107205624</v>
      </c>
      <c r="O7" s="25">
        <f t="shared" si="7"/>
        <v>225413.00527240772</v>
      </c>
      <c r="P7" s="25">
        <f t="shared" si="8"/>
        <v>228699.47275922672</v>
      </c>
      <c r="Q7" s="26">
        <f t="shared" si="0"/>
        <v>1398093.1001697795</v>
      </c>
      <c r="R7" s="26">
        <f t="shared" si="9"/>
        <v>1467997.7551782685</v>
      </c>
      <c r="S7" s="26">
        <f t="shared" si="10"/>
        <v>238945.51845342707</v>
      </c>
      <c r="T7" s="26">
        <f t="shared" si="11"/>
        <v>242768.6467486819</v>
      </c>
      <c r="U7" s="26">
        <f t="shared" si="12"/>
        <v>1509940.5481833618</v>
      </c>
      <c r="V7" s="26">
        <f t="shared" si="13"/>
        <v>247308.611599297</v>
      </c>
      <c r="W7" s="27">
        <f t="shared" si="14"/>
        <v>1592428.0410933788</v>
      </c>
      <c r="X7" s="27">
        <f t="shared" si="15"/>
        <v>260928.50615114233</v>
      </c>
      <c r="Y7" s="27">
        <f t="shared" ref="Y7:Y66" si="18">130/113.9*W7</f>
        <v>1817521.030220713</v>
      </c>
      <c r="Z7" s="27">
        <f t="shared" ref="Z7:Z66" si="19">126.4/109.2*X7</f>
        <v>302027.13532513182</v>
      </c>
      <c r="AA7" s="27">
        <f t="shared" si="16"/>
        <v>1817521.030220713</v>
      </c>
      <c r="AB7" s="27">
        <f t="shared" si="17"/>
        <v>302982.91739894554</v>
      </c>
      <c r="AC7" s="61"/>
      <c r="AD7" s="64" t="s">
        <v>277</v>
      </c>
      <c r="AE7" s="64" t="s">
        <v>276</v>
      </c>
      <c r="AF7" s="59" t="s">
        <v>276</v>
      </c>
      <c r="AG7" s="59" t="s">
        <v>277</v>
      </c>
    </row>
    <row r="8" spans="1:33" ht="31.5">
      <c r="A8" s="22" t="s">
        <v>135</v>
      </c>
      <c r="B8" s="23" t="s">
        <v>179</v>
      </c>
      <c r="C8" s="24" t="s">
        <v>137</v>
      </c>
      <c r="D8" s="22" t="s">
        <v>11</v>
      </c>
      <c r="E8" s="6">
        <v>526712</v>
      </c>
      <c r="F8" s="3">
        <v>531183.23938879452</v>
      </c>
      <c r="G8" s="3">
        <f t="shared" si="1"/>
        <v>537442.97453310702</v>
      </c>
      <c r="H8" s="3">
        <f t="shared" si="2"/>
        <v>541019.96604414261</v>
      </c>
      <c r="I8" s="4">
        <f t="shared" si="3"/>
        <v>550409.56876061112</v>
      </c>
      <c r="J8" s="3">
        <f t="shared" si="4"/>
        <v>562481.91511035652</v>
      </c>
      <c r="K8" s="3">
        <v>51046.789891803433</v>
      </c>
      <c r="L8" s="25">
        <v>51450.499126448631</v>
      </c>
      <c r="M8" s="25">
        <f t="shared" si="5"/>
        <v>51899.064942721066</v>
      </c>
      <c r="N8" s="25">
        <f t="shared" si="6"/>
        <v>51899.064942721066</v>
      </c>
      <c r="O8" s="25">
        <f t="shared" si="7"/>
        <v>52302.774177366256</v>
      </c>
      <c r="P8" s="25">
        <f t="shared" si="8"/>
        <v>53065.336065029405</v>
      </c>
      <c r="Q8" s="26">
        <f t="shared" si="0"/>
        <v>632233.24957555183</v>
      </c>
      <c r="R8" s="26">
        <f t="shared" si="9"/>
        <v>663844.91205432941</v>
      </c>
      <c r="S8" s="26">
        <f t="shared" si="10"/>
        <v>55442.734891273321</v>
      </c>
      <c r="T8" s="26">
        <f t="shared" si="11"/>
        <v>56329.818649533692</v>
      </c>
      <c r="U8" s="26">
        <f t="shared" si="12"/>
        <v>682811.90954159584</v>
      </c>
      <c r="V8" s="26">
        <f t="shared" si="13"/>
        <v>57383.23061246788</v>
      </c>
      <c r="W8" s="27">
        <f t="shared" si="14"/>
        <v>720113.67126655334</v>
      </c>
      <c r="X8" s="27">
        <f t="shared" si="15"/>
        <v>60543.466501270457</v>
      </c>
      <c r="Y8" s="27">
        <f t="shared" si="18"/>
        <v>821903.22444821708</v>
      </c>
      <c r="Z8" s="27">
        <f t="shared" si="19"/>
        <v>70079.616902569469</v>
      </c>
      <c r="AA8" s="27">
        <f t="shared" si="16"/>
        <v>821903.22444821708</v>
      </c>
      <c r="AB8" s="27">
        <f t="shared" si="17"/>
        <v>70301.387842134558</v>
      </c>
      <c r="AC8" s="61" t="s">
        <v>136</v>
      </c>
      <c r="AD8" s="59" t="s">
        <v>278</v>
      </c>
      <c r="AE8" s="64" t="s">
        <v>276</v>
      </c>
      <c r="AF8" s="59" t="s">
        <v>276</v>
      </c>
      <c r="AG8" s="59" t="s">
        <v>277</v>
      </c>
    </row>
    <row r="9" spans="1:33">
      <c r="A9" s="22" t="s">
        <v>15</v>
      </c>
      <c r="B9" s="23" t="s">
        <v>180</v>
      </c>
      <c r="C9" s="24" t="s">
        <v>264</v>
      </c>
      <c r="D9" s="22" t="s">
        <v>11</v>
      </c>
      <c r="E9" s="3">
        <v>841464</v>
      </c>
      <c r="F9" s="3">
        <v>848607.15789473685</v>
      </c>
      <c r="G9" s="3">
        <f t="shared" si="1"/>
        <v>858607.57894736854</v>
      </c>
      <c r="H9" s="3">
        <f t="shared" si="2"/>
        <v>864322.10526315798</v>
      </c>
      <c r="I9" s="4">
        <f t="shared" si="3"/>
        <v>879322.73684210528</v>
      </c>
      <c r="J9" s="3">
        <f t="shared" si="4"/>
        <v>898609.26315789483</v>
      </c>
      <c r="K9" s="3">
        <v>140000</v>
      </c>
      <c r="L9" s="25">
        <v>141107.20562390159</v>
      </c>
      <c r="M9" s="25">
        <f t="shared" si="5"/>
        <v>142337.43409490335</v>
      </c>
      <c r="N9" s="25">
        <f t="shared" si="6"/>
        <v>142337.43409490335</v>
      </c>
      <c r="O9" s="25">
        <f t="shared" si="7"/>
        <v>143444.63971880492</v>
      </c>
      <c r="P9" s="25">
        <f t="shared" si="8"/>
        <v>145536.02811950792</v>
      </c>
      <c r="Q9" s="26">
        <f t="shared" si="0"/>
        <v>1010042.5263157897</v>
      </c>
      <c r="R9" s="26">
        <f t="shared" si="9"/>
        <v>1060544.6526315792</v>
      </c>
      <c r="S9" s="26">
        <v>107572</v>
      </c>
      <c r="T9" s="26">
        <f t="shared" si="11"/>
        <v>109293.152</v>
      </c>
      <c r="U9" s="26">
        <f t="shared" si="12"/>
        <v>1090845.9284210529</v>
      </c>
      <c r="V9" s="26">
        <f t="shared" si="13"/>
        <v>111337.02</v>
      </c>
      <c r="W9" s="27">
        <f t="shared" si="14"/>
        <v>1150438.4374736843</v>
      </c>
      <c r="X9" s="27">
        <f t="shared" si="15"/>
        <v>117468.624</v>
      </c>
      <c r="Y9" s="27">
        <f t="shared" si="18"/>
        <v>1313055.2842105264</v>
      </c>
      <c r="Z9" s="27"/>
      <c r="AA9" s="27">
        <f t="shared" si="16"/>
        <v>1313055.2842105264</v>
      </c>
      <c r="AB9" s="27">
        <f t="shared" si="17"/>
        <v>0</v>
      </c>
      <c r="AC9" s="61" t="s">
        <v>241</v>
      </c>
      <c r="AD9" s="59" t="s">
        <v>276</v>
      </c>
      <c r="AE9" s="59" t="s">
        <v>276</v>
      </c>
      <c r="AF9" s="59" t="s">
        <v>276</v>
      </c>
      <c r="AG9" s="59" t="s">
        <v>279</v>
      </c>
    </row>
    <row r="10" spans="1:33">
      <c r="A10" s="22" t="s">
        <v>16</v>
      </c>
      <c r="B10" s="23" t="s">
        <v>181</v>
      </c>
      <c r="C10" s="24" t="s">
        <v>17</v>
      </c>
      <c r="D10" s="22" t="s">
        <v>11</v>
      </c>
      <c r="E10" s="3">
        <v>1524092</v>
      </c>
      <c r="F10" s="3">
        <v>1537029.9626485568</v>
      </c>
      <c r="G10" s="3">
        <f t="shared" si="1"/>
        <v>1555143.1103565367</v>
      </c>
      <c r="H10" s="3">
        <f t="shared" si="2"/>
        <v>1565493.4804753822</v>
      </c>
      <c r="I10" s="4">
        <f t="shared" si="3"/>
        <v>1592663.2020373514</v>
      </c>
      <c r="J10" s="3">
        <f t="shared" si="4"/>
        <v>1627595.7011884551</v>
      </c>
      <c r="K10" s="3">
        <v>172755.04376883857</v>
      </c>
      <c r="L10" s="25">
        <v>174121.29631182586</v>
      </c>
      <c r="M10" s="25">
        <f t="shared" si="5"/>
        <v>175639.35469292285</v>
      </c>
      <c r="N10" s="25">
        <f t="shared" si="6"/>
        <v>175639.35469292285</v>
      </c>
      <c r="O10" s="25">
        <f t="shared" si="7"/>
        <v>177005.60723591014</v>
      </c>
      <c r="P10" s="25">
        <f t="shared" si="8"/>
        <v>179586.30648377506</v>
      </c>
      <c r="Q10" s="26">
        <f t="shared" si="0"/>
        <v>1829427.9185059424</v>
      </c>
      <c r="R10" s="26">
        <f t="shared" si="9"/>
        <v>1920899.3144312396</v>
      </c>
      <c r="S10" s="26">
        <f t="shared" si="10"/>
        <v>187632.01590358914</v>
      </c>
      <c r="T10" s="26">
        <f t="shared" si="11"/>
        <v>190634.12815804657</v>
      </c>
      <c r="U10" s="26">
        <f t="shared" si="12"/>
        <v>1975782.1519864176</v>
      </c>
      <c r="V10" s="26">
        <f t="shared" si="13"/>
        <v>194199.13646021477</v>
      </c>
      <c r="W10" s="27">
        <f t="shared" si="14"/>
        <v>2083718.3991782682</v>
      </c>
      <c r="X10" s="27">
        <f t="shared" si="15"/>
        <v>204894.16136671935</v>
      </c>
      <c r="Y10" s="27">
        <f t="shared" si="18"/>
        <v>2378256.2940577245</v>
      </c>
      <c r="Z10" s="27">
        <f t="shared" si="19"/>
        <v>237166.86810213671</v>
      </c>
      <c r="AA10" s="27">
        <f t="shared" si="16"/>
        <v>2378256.2940577245</v>
      </c>
      <c r="AB10" s="27">
        <f t="shared" si="17"/>
        <v>237917.39616575107</v>
      </c>
      <c r="AC10" s="61"/>
      <c r="AD10" s="64" t="s">
        <v>277</v>
      </c>
      <c r="AE10" s="64" t="s">
        <v>276</v>
      </c>
      <c r="AF10" s="64" t="s">
        <v>276</v>
      </c>
      <c r="AG10" s="64" t="s">
        <v>277</v>
      </c>
    </row>
    <row r="11" spans="1:33">
      <c r="A11" s="22" t="s">
        <v>18</v>
      </c>
      <c r="B11" s="23" t="s">
        <v>182</v>
      </c>
      <c r="C11" s="24" t="s">
        <v>19</v>
      </c>
      <c r="D11" s="22" t="s">
        <v>11</v>
      </c>
      <c r="E11" s="3">
        <v>1218736</v>
      </c>
      <c r="F11" s="3">
        <v>1229081.8064516129</v>
      </c>
      <c r="G11" s="3">
        <f t="shared" si="1"/>
        <v>1243565.935483871</v>
      </c>
      <c r="H11" s="3">
        <f t="shared" si="2"/>
        <v>1251842.5806451614</v>
      </c>
      <c r="I11" s="4">
        <f t="shared" si="3"/>
        <v>1273568.7741935484</v>
      </c>
      <c r="J11" s="3">
        <f t="shared" si="4"/>
        <v>1301502.4516129033</v>
      </c>
      <c r="K11" s="3">
        <v>144954.27425836388</v>
      </c>
      <c r="L11" s="25">
        <v>146100.66131313125</v>
      </c>
      <c r="M11" s="25">
        <f t="shared" si="5"/>
        <v>147374.42470731723</v>
      </c>
      <c r="N11" s="25">
        <f t="shared" si="6"/>
        <v>147374.42470731723</v>
      </c>
      <c r="O11" s="25">
        <f t="shared" si="7"/>
        <v>148520.8117620846</v>
      </c>
      <c r="P11" s="25">
        <f t="shared" si="8"/>
        <v>150686.20953220077</v>
      </c>
      <c r="Q11" s="26">
        <f t="shared" si="0"/>
        <v>1462897.0322580647</v>
      </c>
      <c r="R11" s="26">
        <f t="shared" si="9"/>
        <v>1536041.8838709681</v>
      </c>
      <c r="S11" s="26">
        <f t="shared" si="10"/>
        <v>157437.15552138642</v>
      </c>
      <c r="T11" s="26">
        <f t="shared" si="11"/>
        <v>159956.15000972862</v>
      </c>
      <c r="U11" s="26">
        <f t="shared" si="12"/>
        <v>1579928.79483871</v>
      </c>
      <c r="V11" s="26">
        <f t="shared" si="13"/>
        <v>162947.45596463495</v>
      </c>
      <c r="W11" s="27">
        <f t="shared" si="14"/>
        <v>1666239.7197419358</v>
      </c>
      <c r="X11" s="27">
        <f t="shared" si="15"/>
        <v>171921.37382935398</v>
      </c>
      <c r="Y11" s="27">
        <f t="shared" si="18"/>
        <v>1901766.141935484</v>
      </c>
      <c r="Z11" s="27">
        <f t="shared" si="19"/>
        <v>199000.56457903245</v>
      </c>
      <c r="AA11" s="27">
        <f t="shared" si="16"/>
        <v>1901766.141935484</v>
      </c>
      <c r="AB11" s="27">
        <f t="shared" si="17"/>
        <v>199630.313201118</v>
      </c>
      <c r="AC11" s="61"/>
      <c r="AD11" s="64" t="s">
        <v>277</v>
      </c>
      <c r="AE11" s="64" t="s">
        <v>280</v>
      </c>
      <c r="AF11" s="64" t="s">
        <v>276</v>
      </c>
      <c r="AG11" s="64" t="s">
        <v>277</v>
      </c>
    </row>
    <row r="12" spans="1:33">
      <c r="A12" s="22" t="s">
        <v>18</v>
      </c>
      <c r="B12" s="23" t="s">
        <v>182</v>
      </c>
      <c r="C12" s="24" t="s">
        <v>138</v>
      </c>
      <c r="D12" s="22"/>
      <c r="E12" s="3">
        <v>66640</v>
      </c>
      <c r="F12" s="3">
        <v>67205.704584040752</v>
      </c>
      <c r="G12" s="3">
        <f t="shared" si="1"/>
        <v>67997.691001697807</v>
      </c>
      <c r="H12" s="3">
        <f t="shared" si="2"/>
        <v>68450.2546689304</v>
      </c>
      <c r="I12" s="4">
        <f t="shared" si="3"/>
        <v>69638.234295415969</v>
      </c>
      <c r="J12" s="3">
        <f t="shared" si="4"/>
        <v>71165.636672325985</v>
      </c>
      <c r="K12" s="3">
        <v>0</v>
      </c>
      <c r="L12" s="25">
        <v>0</v>
      </c>
      <c r="M12" s="25">
        <f t="shared" si="5"/>
        <v>0</v>
      </c>
      <c r="N12" s="25">
        <f t="shared" si="6"/>
        <v>0</v>
      </c>
      <c r="O12" s="25">
        <f t="shared" si="7"/>
        <v>0</v>
      </c>
      <c r="P12" s="25">
        <f t="shared" si="8"/>
        <v>0</v>
      </c>
      <c r="Q12" s="26">
        <f>(141.4/125.8)*J12</f>
        <v>79990.628183361638</v>
      </c>
      <c r="R12" s="26">
        <f t="shared" si="9"/>
        <v>83990.15959252973</v>
      </c>
      <c r="S12" s="26">
        <f t="shared" si="10"/>
        <v>0</v>
      </c>
      <c r="T12" s="26">
        <f t="shared" si="11"/>
        <v>0</v>
      </c>
      <c r="U12" s="26">
        <f t="shared" si="12"/>
        <v>86389.878438030573</v>
      </c>
      <c r="V12" s="26">
        <f t="shared" si="13"/>
        <v>0</v>
      </c>
      <c r="W12" s="27">
        <f t="shared" si="14"/>
        <v>91109.325500848907</v>
      </c>
      <c r="X12" s="27">
        <f t="shared" si="15"/>
        <v>0</v>
      </c>
      <c r="Y12" s="27">
        <f t="shared" si="18"/>
        <v>103987.81663837012</v>
      </c>
      <c r="Z12" s="27">
        <f t="shared" si="19"/>
        <v>0</v>
      </c>
      <c r="AA12" s="27">
        <f t="shared" si="16"/>
        <v>103987.81663837012</v>
      </c>
      <c r="AB12" s="27">
        <f t="shared" si="17"/>
        <v>0</v>
      </c>
      <c r="AC12" s="61"/>
      <c r="AD12" s="64" t="s">
        <v>277</v>
      </c>
      <c r="AE12" s="64" t="s">
        <v>280</v>
      </c>
      <c r="AF12" s="64" t="s">
        <v>276</v>
      </c>
      <c r="AG12" s="64" t="s">
        <v>277</v>
      </c>
    </row>
    <row r="13" spans="1:33">
      <c r="A13" s="22" t="s">
        <v>20</v>
      </c>
      <c r="B13" s="23" t="s">
        <v>183</v>
      </c>
      <c r="C13" s="24" t="s">
        <v>21</v>
      </c>
      <c r="D13" s="22"/>
      <c r="E13" s="3">
        <v>1223898</v>
      </c>
      <c r="F13" s="3">
        <v>1234287.6264855687</v>
      </c>
      <c r="G13" s="3">
        <f t="shared" si="1"/>
        <v>1248833.1035653651</v>
      </c>
      <c r="H13" s="3">
        <f t="shared" si="2"/>
        <v>1257144.8047538202</v>
      </c>
      <c r="I13" s="4">
        <f t="shared" si="3"/>
        <v>1278963.0203735144</v>
      </c>
      <c r="J13" s="3">
        <f t="shared" si="4"/>
        <v>1307015.0118845501</v>
      </c>
      <c r="K13" s="3"/>
      <c r="L13" s="25">
        <v>0</v>
      </c>
      <c r="M13" s="25">
        <f t="shared" si="5"/>
        <v>0</v>
      </c>
      <c r="N13" s="25">
        <f t="shared" si="6"/>
        <v>0</v>
      </c>
      <c r="O13" s="25">
        <f t="shared" si="7"/>
        <v>0</v>
      </c>
      <c r="P13" s="25">
        <f t="shared" si="8"/>
        <v>0</v>
      </c>
      <c r="Q13" s="26">
        <f t="shared" ref="Q13:Q75" si="20">(141.4/125.8)*J13</f>
        <v>1469093.1850594229</v>
      </c>
      <c r="R13" s="26">
        <f t="shared" si="9"/>
        <v>1542547.844312394</v>
      </c>
      <c r="S13" s="26">
        <f t="shared" si="10"/>
        <v>0</v>
      </c>
      <c r="T13" s="26">
        <f t="shared" si="11"/>
        <v>0</v>
      </c>
      <c r="U13" s="26">
        <f t="shared" si="12"/>
        <v>1586620.6398641765</v>
      </c>
      <c r="V13" s="26">
        <f t="shared" si="13"/>
        <v>0</v>
      </c>
      <c r="W13" s="27">
        <f t="shared" si="14"/>
        <v>1673297.1377826824</v>
      </c>
      <c r="X13" s="27">
        <f t="shared" si="15"/>
        <v>0</v>
      </c>
      <c r="Y13" s="27">
        <f t="shared" si="18"/>
        <v>1909821.1405772492</v>
      </c>
      <c r="Z13" s="27">
        <f t="shared" si="19"/>
        <v>0</v>
      </c>
      <c r="AA13" s="27">
        <f t="shared" si="16"/>
        <v>1909821.1405772492</v>
      </c>
      <c r="AB13" s="27">
        <f t="shared" si="17"/>
        <v>0</v>
      </c>
      <c r="AC13" s="61"/>
      <c r="AD13" s="59" t="s">
        <v>280</v>
      </c>
      <c r="AE13" s="64" t="s">
        <v>276</v>
      </c>
      <c r="AF13" s="59" t="s">
        <v>276</v>
      </c>
      <c r="AG13" s="59" t="s">
        <v>277</v>
      </c>
    </row>
    <row r="14" spans="1:33">
      <c r="A14" s="22" t="s">
        <v>22</v>
      </c>
      <c r="B14" s="23" t="s">
        <v>184</v>
      </c>
      <c r="C14" s="24" t="s">
        <v>242</v>
      </c>
      <c r="D14" s="22" t="s">
        <v>13</v>
      </c>
      <c r="E14" s="3">
        <v>100000</v>
      </c>
      <c r="F14" s="3">
        <v>100848.89643463497</v>
      </c>
      <c r="G14" s="3">
        <f xml:space="preserve"> 120.2/118.8*F14</f>
        <v>102037.35144312395</v>
      </c>
      <c r="H14" s="3">
        <f t="shared" si="2"/>
        <v>102716.46859083192</v>
      </c>
      <c r="I14" s="4">
        <f t="shared" si="3"/>
        <v>104499.15110356537</v>
      </c>
      <c r="J14" s="3">
        <f t="shared" si="4"/>
        <v>106791.17147707981</v>
      </c>
      <c r="K14" s="3">
        <v>430000</v>
      </c>
      <c r="L14" s="25">
        <v>433400.70298769773</v>
      </c>
      <c r="M14" s="25">
        <f t="shared" si="5"/>
        <v>437179.2618629174</v>
      </c>
      <c r="N14" s="25">
        <v>300000</v>
      </c>
      <c r="O14" s="25">
        <f t="shared" si="7"/>
        <v>302333.62143474503</v>
      </c>
      <c r="P14" s="25">
        <f t="shared" si="8"/>
        <v>306741.57303370791</v>
      </c>
      <c r="Q14" s="26">
        <f t="shared" si="20"/>
        <v>120033.95585738542</v>
      </c>
      <c r="R14" s="26">
        <f t="shared" si="9"/>
        <v>126035.6536502547</v>
      </c>
      <c r="S14" s="26">
        <v>132620</v>
      </c>
      <c r="T14" s="26">
        <f t="shared" si="11"/>
        <v>134741.92000000001</v>
      </c>
      <c r="U14" s="26">
        <f t="shared" si="12"/>
        <v>129636.67232597625</v>
      </c>
      <c r="V14" s="26">
        <v>41000</v>
      </c>
      <c r="W14" s="27">
        <f t="shared" si="14"/>
        <v>136718.67572156197</v>
      </c>
      <c r="X14" s="27">
        <f t="shared" si="15"/>
        <v>43257.971014492752</v>
      </c>
      <c r="Y14" s="27">
        <f t="shared" si="18"/>
        <v>156044.14261460101</v>
      </c>
      <c r="Z14" s="27"/>
      <c r="AA14" s="27">
        <f t="shared" si="16"/>
        <v>156044.14261460101</v>
      </c>
      <c r="AB14" s="27">
        <f t="shared" si="17"/>
        <v>0</v>
      </c>
      <c r="AC14" s="61" t="s">
        <v>243</v>
      </c>
      <c r="AD14" s="59" t="s">
        <v>276</v>
      </c>
      <c r="AE14" s="59" t="s">
        <v>276</v>
      </c>
      <c r="AF14" s="59" t="s">
        <v>281</v>
      </c>
      <c r="AG14" s="59" t="s">
        <v>277</v>
      </c>
    </row>
    <row r="15" spans="1:33">
      <c r="A15" s="22" t="s">
        <v>23</v>
      </c>
      <c r="B15" s="23" t="s">
        <v>185</v>
      </c>
      <c r="C15" s="24" t="s">
        <v>24</v>
      </c>
      <c r="D15" s="22" t="s">
        <v>11</v>
      </c>
      <c r="E15" s="3">
        <v>2661956</v>
      </c>
      <c r="F15" s="3">
        <v>2684553.2495755516</v>
      </c>
      <c r="G15" s="3">
        <f t="shared" ref="G15:G51" si="21" xml:space="preserve"> 120.2/118.8*F15</f>
        <v>2716189.3989813244</v>
      </c>
      <c r="H15" s="3">
        <f t="shared" si="2"/>
        <v>2734267.1986417659</v>
      </c>
      <c r="I15" s="4">
        <f t="shared" si="3"/>
        <v>2781721.4227504246</v>
      </c>
      <c r="J15" s="3">
        <f t="shared" si="4"/>
        <v>2842733.9966044147</v>
      </c>
      <c r="K15" s="3">
        <v>168068.71560887896</v>
      </c>
      <c r="L15" s="25">
        <v>169397.90580262229</v>
      </c>
      <c r="M15" s="25">
        <f t="shared" si="5"/>
        <v>170874.78379567043</v>
      </c>
      <c r="N15" s="25">
        <f t="shared" si="6"/>
        <v>170874.78379567043</v>
      </c>
      <c r="O15" s="25">
        <f t="shared" si="7"/>
        <v>172203.97398941376</v>
      </c>
      <c r="P15" s="25">
        <f t="shared" si="8"/>
        <v>174714.66657759564</v>
      </c>
      <c r="Q15" s="26">
        <f t="shared" si="20"/>
        <v>3195251.0899830228</v>
      </c>
      <c r="R15" s="26">
        <f t="shared" si="9"/>
        <v>3355013.644482174</v>
      </c>
      <c r="S15" s="26">
        <f t="shared" si="10"/>
        <v>182542.1199407508</v>
      </c>
      <c r="T15" s="26">
        <f t="shared" si="11"/>
        <v>185462.7938598028</v>
      </c>
      <c r="U15" s="26">
        <f t="shared" si="12"/>
        <v>3450871.1771816644</v>
      </c>
      <c r="V15" s="26">
        <f t="shared" si="13"/>
        <v>188931.09413867706</v>
      </c>
      <c r="W15" s="27">
        <f t="shared" si="14"/>
        <v>3639390.9914906626</v>
      </c>
      <c r="X15" s="27">
        <f t="shared" si="15"/>
        <v>199335.99497529984</v>
      </c>
      <c r="Y15" s="27">
        <f t="shared" si="18"/>
        <v>4153826.416977929</v>
      </c>
      <c r="Z15" s="27">
        <f t="shared" si="19"/>
        <v>230733.239605109</v>
      </c>
      <c r="AA15" s="27">
        <f t="shared" si="16"/>
        <v>4153826.416977929</v>
      </c>
      <c r="AB15" s="27">
        <f t="shared" si="17"/>
        <v>231463.408084872</v>
      </c>
      <c r="AC15" s="61"/>
      <c r="AD15" s="64" t="s">
        <v>277</v>
      </c>
      <c r="AE15" s="64" t="s">
        <v>276</v>
      </c>
      <c r="AF15" s="64" t="s">
        <v>276</v>
      </c>
      <c r="AG15" s="64" t="s">
        <v>276</v>
      </c>
    </row>
    <row r="16" spans="1:33">
      <c r="A16" s="22" t="s">
        <v>23</v>
      </c>
      <c r="B16" s="23" t="s">
        <v>185</v>
      </c>
      <c r="C16" s="24" t="s">
        <v>25</v>
      </c>
      <c r="D16" s="22" t="s">
        <v>11</v>
      </c>
      <c r="E16" s="5"/>
      <c r="F16" s="3">
        <v>0</v>
      </c>
      <c r="G16" s="3">
        <f t="shared" si="21"/>
        <v>0</v>
      </c>
      <c r="H16" s="3">
        <f t="shared" si="2"/>
        <v>0</v>
      </c>
      <c r="I16" s="4">
        <f t="shared" si="3"/>
        <v>0</v>
      </c>
      <c r="J16" s="3">
        <f t="shared" si="4"/>
        <v>0</v>
      </c>
      <c r="K16" s="3">
        <v>35000</v>
      </c>
      <c r="L16" s="25">
        <v>35276.801405975399</v>
      </c>
      <c r="M16" s="25">
        <f t="shared" si="5"/>
        <v>35584.358523725838</v>
      </c>
      <c r="N16" s="25">
        <f t="shared" si="6"/>
        <v>35584.358523725838</v>
      </c>
      <c r="O16" s="25">
        <f t="shared" si="7"/>
        <v>35861.159929701229</v>
      </c>
      <c r="P16" s="25">
        <f t="shared" si="8"/>
        <v>36384.007029876979</v>
      </c>
      <c r="Q16" s="26">
        <f t="shared" si="20"/>
        <v>0</v>
      </c>
      <c r="R16" s="26">
        <f t="shared" si="9"/>
        <v>0</v>
      </c>
      <c r="S16" s="26">
        <v>53786</v>
      </c>
      <c r="T16" s="26">
        <f t="shared" si="11"/>
        <v>54646.576000000001</v>
      </c>
      <c r="U16" s="26">
        <f t="shared" si="12"/>
        <v>0</v>
      </c>
      <c r="V16" s="26">
        <f t="shared" si="13"/>
        <v>55668.51</v>
      </c>
      <c r="W16" s="27">
        <f t="shared" si="14"/>
        <v>0</v>
      </c>
      <c r="X16" s="27">
        <f t="shared" si="15"/>
        <v>58734.311999999998</v>
      </c>
      <c r="Y16" s="27">
        <f t="shared" si="18"/>
        <v>0</v>
      </c>
      <c r="Z16" s="27">
        <f t="shared" si="19"/>
        <v>67985.504000000001</v>
      </c>
      <c r="AA16" s="27">
        <f t="shared" si="16"/>
        <v>0</v>
      </c>
      <c r="AB16" s="27">
        <f t="shared" si="17"/>
        <v>68200.648000000001</v>
      </c>
      <c r="AC16" s="61"/>
      <c r="AD16" s="64" t="s">
        <v>277</v>
      </c>
      <c r="AE16" s="64" t="s">
        <v>276</v>
      </c>
      <c r="AF16" s="64" t="s">
        <v>276</v>
      </c>
      <c r="AG16" s="64" t="s">
        <v>276</v>
      </c>
    </row>
    <row r="17" spans="1:33">
      <c r="A17" s="22" t="s">
        <v>26</v>
      </c>
      <c r="B17" s="23" t="s">
        <v>186</v>
      </c>
      <c r="C17" s="24" t="s">
        <v>27</v>
      </c>
      <c r="D17" s="22" t="s">
        <v>11</v>
      </c>
      <c r="E17" s="28">
        <v>5558303</v>
      </c>
      <c r="F17" s="3">
        <v>5605487.2359932084</v>
      </c>
      <c r="G17" s="3">
        <f t="shared" si="21"/>
        <v>5671545.1663837014</v>
      </c>
      <c r="H17" s="3">
        <f t="shared" si="2"/>
        <v>5709292.5551782688</v>
      </c>
      <c r="I17" s="4">
        <f t="shared" si="3"/>
        <v>5808379.4507640069</v>
      </c>
      <c r="J17" s="3">
        <f t="shared" si="4"/>
        <v>5935776.8879456716</v>
      </c>
      <c r="K17" s="3">
        <v>364452.76872373588</v>
      </c>
      <c r="L17" s="25">
        <v>367335.0841178603</v>
      </c>
      <c r="M17" s="25">
        <f t="shared" si="5"/>
        <v>370537.65677799855</v>
      </c>
      <c r="N17" s="25">
        <f t="shared" si="6"/>
        <v>370537.65677799855</v>
      </c>
      <c r="O17" s="25">
        <f t="shared" si="7"/>
        <v>373419.97217212297</v>
      </c>
      <c r="P17" s="25">
        <f t="shared" si="8"/>
        <v>378864.34569435805</v>
      </c>
      <c r="Q17" s="26">
        <f t="shared" si="20"/>
        <v>6671850.96943973</v>
      </c>
      <c r="R17" s="26">
        <f t="shared" si="9"/>
        <v>7005443.5179117173</v>
      </c>
      <c r="S17" s="26">
        <f t="shared" si="10"/>
        <v>395837.98079309089</v>
      </c>
      <c r="T17" s="26">
        <f t="shared" si="11"/>
        <v>402171.38848578034</v>
      </c>
      <c r="U17" s="26">
        <f t="shared" si="12"/>
        <v>7205599.0469949087</v>
      </c>
      <c r="V17" s="26">
        <f t="shared" si="13"/>
        <v>409692.31012084906</v>
      </c>
      <c r="W17" s="27">
        <f t="shared" si="14"/>
        <v>7599238.2541918522</v>
      </c>
      <c r="X17" s="27">
        <f t="shared" si="15"/>
        <v>432255.07502605522</v>
      </c>
      <c r="Y17" s="27">
        <f t="shared" si="18"/>
        <v>8673406.2602716479</v>
      </c>
      <c r="Z17" s="27">
        <f t="shared" si="19"/>
        <v>500339.2077224669</v>
      </c>
      <c r="AA17" s="27">
        <f t="shared" si="16"/>
        <v>8673406.2602716479</v>
      </c>
      <c r="AB17" s="27">
        <f t="shared" si="17"/>
        <v>501922.55964563927</v>
      </c>
      <c r="AC17" s="61"/>
      <c r="AD17" s="64" t="s">
        <v>280</v>
      </c>
      <c r="AE17" s="64" t="s">
        <v>276</v>
      </c>
      <c r="AF17" s="64" t="s">
        <v>276</v>
      </c>
      <c r="AG17" s="64" t="s">
        <v>277</v>
      </c>
    </row>
    <row r="18" spans="1:33">
      <c r="A18" s="22" t="s">
        <v>246</v>
      </c>
      <c r="B18" s="23" t="s">
        <v>187</v>
      </c>
      <c r="C18" s="24" t="s">
        <v>28</v>
      </c>
      <c r="D18" s="22" t="s">
        <v>29</v>
      </c>
      <c r="E18" s="3">
        <v>100000</v>
      </c>
      <c r="F18" s="3">
        <v>100848.89643463497</v>
      </c>
      <c r="G18" s="3">
        <f t="shared" si="21"/>
        <v>102037.35144312395</v>
      </c>
      <c r="H18" s="3">
        <f t="shared" si="2"/>
        <v>102716.46859083192</v>
      </c>
      <c r="I18" s="4">
        <f t="shared" si="3"/>
        <v>104499.15110356537</v>
      </c>
      <c r="J18" s="3">
        <f t="shared" si="4"/>
        <v>106791.17147707981</v>
      </c>
      <c r="K18" s="3">
        <v>0</v>
      </c>
      <c r="L18" s="25">
        <v>0</v>
      </c>
      <c r="M18" s="25">
        <f t="shared" si="5"/>
        <v>0</v>
      </c>
      <c r="N18" s="25">
        <f t="shared" si="6"/>
        <v>0</v>
      </c>
      <c r="O18" s="25">
        <f t="shared" si="7"/>
        <v>0</v>
      </c>
      <c r="P18" s="25">
        <f t="shared" si="8"/>
        <v>0</v>
      </c>
      <c r="Q18" s="26">
        <f t="shared" si="20"/>
        <v>120033.95585738542</v>
      </c>
      <c r="R18" s="26">
        <f t="shared" si="9"/>
        <v>126035.6536502547</v>
      </c>
      <c r="S18" s="26">
        <f t="shared" si="10"/>
        <v>0</v>
      </c>
      <c r="T18" s="26">
        <f t="shared" si="11"/>
        <v>0</v>
      </c>
      <c r="U18" s="26">
        <f t="shared" si="12"/>
        <v>129636.67232597625</v>
      </c>
      <c r="V18" s="26">
        <f t="shared" si="13"/>
        <v>0</v>
      </c>
      <c r="W18" s="27">
        <f t="shared" si="14"/>
        <v>136718.67572156197</v>
      </c>
      <c r="X18" s="27">
        <f t="shared" si="15"/>
        <v>0</v>
      </c>
      <c r="Y18" s="27">
        <f t="shared" si="18"/>
        <v>156044.14261460101</v>
      </c>
      <c r="Z18" s="27">
        <f t="shared" si="19"/>
        <v>0</v>
      </c>
      <c r="AA18" s="27">
        <f t="shared" si="16"/>
        <v>156044.14261460101</v>
      </c>
      <c r="AB18" s="27">
        <f t="shared" si="17"/>
        <v>0</v>
      </c>
      <c r="AC18" s="61"/>
      <c r="AD18" s="59" t="s">
        <v>276</v>
      </c>
      <c r="AE18" s="59" t="s">
        <v>276</v>
      </c>
      <c r="AF18" s="59" t="s">
        <v>276</v>
      </c>
      <c r="AG18" s="59" t="s">
        <v>277</v>
      </c>
    </row>
    <row r="19" spans="1:33">
      <c r="A19" s="22" t="s">
        <v>30</v>
      </c>
      <c r="B19" s="23" t="s">
        <v>188</v>
      </c>
      <c r="C19" s="24" t="s">
        <v>31</v>
      </c>
      <c r="D19" s="22" t="s">
        <v>11</v>
      </c>
      <c r="E19" s="3">
        <v>284722</v>
      </c>
      <c r="F19" s="3">
        <v>287138.9949066214</v>
      </c>
      <c r="G19" s="3">
        <f t="shared" si="21"/>
        <v>290522.78777589137</v>
      </c>
      <c r="H19" s="3">
        <f t="shared" si="2"/>
        <v>292456.38370118849</v>
      </c>
      <c r="I19" s="4">
        <f t="shared" si="3"/>
        <v>297532.07300509338</v>
      </c>
      <c r="J19" s="3">
        <f t="shared" si="4"/>
        <v>304057.95925297117</v>
      </c>
      <c r="K19" s="3">
        <v>12149.913720306353</v>
      </c>
      <c r="L19" s="25">
        <v>12246.002668885225</v>
      </c>
      <c r="M19" s="25">
        <f t="shared" si="5"/>
        <v>12352.768167306194</v>
      </c>
      <c r="N19" s="25">
        <f t="shared" si="6"/>
        <v>12352.768167306194</v>
      </c>
      <c r="O19" s="25">
        <f t="shared" si="7"/>
        <v>12448.857115885066</v>
      </c>
      <c r="P19" s="25">
        <f t="shared" si="8"/>
        <v>12630.358463200715</v>
      </c>
      <c r="Q19" s="26">
        <f t="shared" si="20"/>
        <v>341763.07979626488</v>
      </c>
      <c r="R19" s="26">
        <f t="shared" si="9"/>
        <v>358851.23378607811</v>
      </c>
      <c r="S19" s="26">
        <f t="shared" si="10"/>
        <v>13196.215604831854</v>
      </c>
      <c r="T19" s="26">
        <f t="shared" si="11"/>
        <v>13407.355054509164</v>
      </c>
      <c r="U19" s="26">
        <f t="shared" si="12"/>
        <v>369104.12617996603</v>
      </c>
      <c r="V19" s="26">
        <f t="shared" si="13"/>
        <v>13658.083151000968</v>
      </c>
      <c r="W19" s="27">
        <f t="shared" si="14"/>
        <v>389268.14788794564</v>
      </c>
      <c r="X19" s="27">
        <f t="shared" si="15"/>
        <v>14410.267440476384</v>
      </c>
      <c r="Y19" s="27">
        <f t="shared" si="18"/>
        <v>444292.00373514422</v>
      </c>
      <c r="Z19" s="27">
        <f t="shared" si="19"/>
        <v>16680.016524507464</v>
      </c>
      <c r="AA19" s="27">
        <f t="shared" si="16"/>
        <v>444292.00373514422</v>
      </c>
      <c r="AB19" s="27">
        <f t="shared" si="17"/>
        <v>16732.801386926792</v>
      </c>
      <c r="AC19" s="61" t="s">
        <v>245</v>
      </c>
      <c r="AD19" s="59" t="s">
        <v>276</v>
      </c>
      <c r="AE19" s="59" t="s">
        <v>276</v>
      </c>
      <c r="AF19" s="59" t="s">
        <v>280</v>
      </c>
      <c r="AG19" s="59" t="s">
        <v>277</v>
      </c>
    </row>
    <row r="20" spans="1:33" ht="31.5">
      <c r="A20" s="22" t="s">
        <v>32</v>
      </c>
      <c r="B20" s="23" t="s">
        <v>188</v>
      </c>
      <c r="C20" s="24" t="s">
        <v>33</v>
      </c>
      <c r="D20" s="22" t="s">
        <v>11</v>
      </c>
      <c r="E20" s="3">
        <v>853713</v>
      </c>
      <c r="F20" s="3">
        <v>860960.13921901525</v>
      </c>
      <c r="G20" s="3">
        <f t="shared" si="21"/>
        <v>871106.13412563677</v>
      </c>
      <c r="H20" s="3">
        <f t="shared" si="2"/>
        <v>876903.84550084895</v>
      </c>
      <c r="I20" s="4">
        <f t="shared" si="3"/>
        <v>892122.837860781</v>
      </c>
      <c r="J20" s="3">
        <f t="shared" si="4"/>
        <v>911690.11375212239</v>
      </c>
      <c r="K20" s="3">
        <v>0</v>
      </c>
      <c r="L20" s="25">
        <v>0</v>
      </c>
      <c r="M20" s="25">
        <f t="shared" si="5"/>
        <v>0</v>
      </c>
      <c r="N20" s="25">
        <f t="shared" si="6"/>
        <v>0</v>
      </c>
      <c r="O20" s="25">
        <f t="shared" si="7"/>
        <v>0</v>
      </c>
      <c r="P20" s="25">
        <f t="shared" si="8"/>
        <v>0</v>
      </c>
      <c r="Q20" s="26">
        <f t="shared" si="20"/>
        <v>1024745.4855687608</v>
      </c>
      <c r="R20" s="26">
        <f t="shared" si="9"/>
        <v>1075982.7598471988</v>
      </c>
      <c r="S20" s="26">
        <f t="shared" si="10"/>
        <v>0</v>
      </c>
      <c r="T20" s="26">
        <f t="shared" si="11"/>
        <v>0</v>
      </c>
      <c r="U20" s="26">
        <f t="shared" si="12"/>
        <v>1106725.1244142617</v>
      </c>
      <c r="V20" s="26">
        <f t="shared" si="13"/>
        <v>0</v>
      </c>
      <c r="W20" s="27">
        <f t="shared" si="14"/>
        <v>1167185.1080628184</v>
      </c>
      <c r="X20" s="27">
        <f t="shared" si="15"/>
        <v>0</v>
      </c>
      <c r="Y20" s="27">
        <f t="shared" si="18"/>
        <v>1332169.1312393888</v>
      </c>
      <c r="Z20" s="27">
        <f t="shared" si="19"/>
        <v>0</v>
      </c>
      <c r="AA20" s="27">
        <f t="shared" si="16"/>
        <v>1332169.1312393888</v>
      </c>
      <c r="AB20" s="27">
        <f t="shared" si="17"/>
        <v>0</v>
      </c>
      <c r="AC20" s="61" t="s">
        <v>244</v>
      </c>
      <c r="AD20" s="59" t="s">
        <v>276</v>
      </c>
      <c r="AE20" s="59" t="s">
        <v>276</v>
      </c>
      <c r="AF20" s="59" t="s">
        <v>280</v>
      </c>
      <c r="AG20" s="59" t="s">
        <v>277</v>
      </c>
    </row>
    <row r="21" spans="1:33">
      <c r="A21" s="22" t="s">
        <v>34</v>
      </c>
      <c r="B21" s="23" t="s">
        <v>189</v>
      </c>
      <c r="C21" s="24" t="s">
        <v>35</v>
      </c>
      <c r="D21" s="22"/>
      <c r="E21" s="3">
        <v>525102</v>
      </c>
      <c r="F21" s="3">
        <v>529559.57215619693</v>
      </c>
      <c r="G21" s="3">
        <f t="shared" si="21"/>
        <v>535800.17317487276</v>
      </c>
      <c r="H21" s="3">
        <f t="shared" si="2"/>
        <v>539366.23089983035</v>
      </c>
      <c r="I21" s="4">
        <f t="shared" si="3"/>
        <v>548727.13242784387</v>
      </c>
      <c r="J21" s="3">
        <f t="shared" si="4"/>
        <v>560762.57724957564</v>
      </c>
      <c r="K21" s="3">
        <v>51152.523041564375</v>
      </c>
      <c r="L21" s="25">
        <v>51557.068478624198</v>
      </c>
      <c r="M21" s="25">
        <f t="shared" si="5"/>
        <v>52006.563408690665</v>
      </c>
      <c r="N21" s="25">
        <f t="shared" si="6"/>
        <v>52006.563408690665</v>
      </c>
      <c r="O21" s="25">
        <f t="shared" si="7"/>
        <v>52411.108845750488</v>
      </c>
      <c r="P21" s="25">
        <f t="shared" si="8"/>
        <v>53175.250226863493</v>
      </c>
      <c r="Q21" s="26">
        <f t="shared" si="20"/>
        <v>630300.70288624801</v>
      </c>
      <c r="R21" s="26">
        <f>Q21*1.05</f>
        <v>661815.73803056043</v>
      </c>
      <c r="S21" s="26">
        <f t="shared" si="10"/>
        <v>55557.573356215784</v>
      </c>
      <c r="T21" s="26">
        <f t="shared" si="11"/>
        <v>56446.494529915239</v>
      </c>
      <c r="U21" s="26">
        <f t="shared" si="12"/>
        <v>680724.75911714777</v>
      </c>
      <c r="V21" s="26">
        <f t="shared" si="13"/>
        <v>57502.088423683337</v>
      </c>
      <c r="W21" s="27">
        <f t="shared" si="14"/>
        <v>717912.50058743637</v>
      </c>
      <c r="X21" s="27">
        <f t="shared" si="15"/>
        <v>60668.870104987633</v>
      </c>
      <c r="Y21" s="27">
        <f t="shared" si="18"/>
        <v>819390.9137521222</v>
      </c>
      <c r="Z21" s="27">
        <f t="shared" si="19"/>
        <v>70224.772722256748</v>
      </c>
      <c r="AA21" s="27">
        <f t="shared" si="16"/>
        <v>819390.9137521222</v>
      </c>
      <c r="AB21" s="27">
        <f t="shared" si="17"/>
        <v>70447.003015681606</v>
      </c>
      <c r="AC21" s="61"/>
      <c r="AD21" s="59" t="s">
        <v>278</v>
      </c>
      <c r="AE21" s="59" t="s">
        <v>278</v>
      </c>
      <c r="AF21" s="59" t="s">
        <v>276</v>
      </c>
      <c r="AG21" s="59" t="s">
        <v>277</v>
      </c>
    </row>
    <row r="22" spans="1:33">
      <c r="A22" s="22" t="s">
        <v>199</v>
      </c>
      <c r="B22" s="23" t="s">
        <v>190</v>
      </c>
      <c r="C22" s="24" t="s">
        <v>36</v>
      </c>
      <c r="D22" s="22" t="s">
        <v>11</v>
      </c>
      <c r="E22" s="6">
        <v>4284899</v>
      </c>
      <c r="F22" s="3">
        <v>4321273.3548387093</v>
      </c>
      <c r="G22" s="3">
        <f t="shared" si="21"/>
        <v>4372197.4516129037</v>
      </c>
      <c r="H22" s="3">
        <f t="shared" si="2"/>
        <v>4401296.935483871</v>
      </c>
      <c r="I22" s="4">
        <f t="shared" si="3"/>
        <v>4477683.0806451607</v>
      </c>
      <c r="J22" s="3">
        <f t="shared" si="4"/>
        <v>4575893.8387096776</v>
      </c>
      <c r="K22" s="3">
        <v>0</v>
      </c>
      <c r="L22" s="25">
        <v>0</v>
      </c>
      <c r="M22" s="25">
        <f t="shared" si="5"/>
        <v>0</v>
      </c>
      <c r="N22" s="25">
        <f t="shared" si="6"/>
        <v>0</v>
      </c>
      <c r="O22" s="25">
        <f t="shared" si="7"/>
        <v>0</v>
      </c>
      <c r="P22" s="25">
        <f t="shared" si="8"/>
        <v>0</v>
      </c>
      <c r="Q22" s="26">
        <f t="shared" si="20"/>
        <v>5143333.7741935486</v>
      </c>
      <c r="R22" s="26">
        <f t="shared" ref="R22:R87" si="22">Q22*1.05</f>
        <v>5400500.4629032258</v>
      </c>
      <c r="S22" s="26">
        <f t="shared" si="10"/>
        <v>0</v>
      </c>
      <c r="T22" s="26">
        <f t="shared" si="11"/>
        <v>0</v>
      </c>
      <c r="U22" s="26">
        <f t="shared" si="12"/>
        <v>5554800.4761290317</v>
      </c>
      <c r="V22" s="26">
        <f t="shared" si="13"/>
        <v>0</v>
      </c>
      <c r="W22" s="27">
        <f t="shared" si="14"/>
        <v>5858257.1688064504</v>
      </c>
      <c r="X22" s="27">
        <f t="shared" si="15"/>
        <v>0</v>
      </c>
      <c r="Y22" s="27">
        <f t="shared" si="18"/>
        <v>6686333.9064516108</v>
      </c>
      <c r="Z22" s="27">
        <f t="shared" si="19"/>
        <v>0</v>
      </c>
      <c r="AA22" s="27">
        <f t="shared" si="16"/>
        <v>6686333.9064516108</v>
      </c>
      <c r="AB22" s="27">
        <f t="shared" si="17"/>
        <v>0</v>
      </c>
      <c r="AC22" s="61"/>
      <c r="AD22" s="59" t="s">
        <v>276</v>
      </c>
      <c r="AE22" s="59" t="s">
        <v>276</v>
      </c>
      <c r="AF22" s="59" t="s">
        <v>276</v>
      </c>
      <c r="AG22" s="59" t="s">
        <v>277</v>
      </c>
    </row>
    <row r="23" spans="1:33">
      <c r="A23" s="22" t="s">
        <v>37</v>
      </c>
      <c r="B23" s="23" t="s">
        <v>191</v>
      </c>
      <c r="C23" s="24" t="s">
        <v>38</v>
      </c>
      <c r="D23" s="22" t="s">
        <v>11</v>
      </c>
      <c r="E23" s="3">
        <v>860000</v>
      </c>
      <c r="F23" s="3">
        <v>867300.50933786074</v>
      </c>
      <c r="G23" s="3">
        <f t="shared" si="21"/>
        <v>877521.22241086594</v>
      </c>
      <c r="H23" s="3">
        <f t="shared" si="2"/>
        <v>883361.62988115451</v>
      </c>
      <c r="I23" s="4">
        <f t="shared" si="3"/>
        <v>898692.69949066208</v>
      </c>
      <c r="J23" s="3">
        <v>810000</v>
      </c>
      <c r="K23" s="3">
        <v>170000</v>
      </c>
      <c r="L23" s="25">
        <v>171344.4639718805</v>
      </c>
      <c r="M23" s="25">
        <f t="shared" si="5"/>
        <v>172838.31282952547</v>
      </c>
      <c r="N23" s="25">
        <f t="shared" si="6"/>
        <v>172838.31282952547</v>
      </c>
      <c r="O23" s="25">
        <f t="shared" si="7"/>
        <v>174182.77680140597</v>
      </c>
      <c r="P23" s="25">
        <f t="shared" si="8"/>
        <v>176722.31985940246</v>
      </c>
      <c r="Q23" s="26">
        <f t="shared" si="20"/>
        <v>910445.15103338636</v>
      </c>
      <c r="R23" s="26">
        <f t="shared" si="22"/>
        <v>955967.40858505573</v>
      </c>
      <c r="S23" s="26">
        <v>107572</v>
      </c>
      <c r="T23" s="26">
        <f t="shared" si="11"/>
        <v>109293.152</v>
      </c>
      <c r="U23" s="26">
        <f t="shared" si="12"/>
        <v>983280.76311605726</v>
      </c>
      <c r="V23" s="26">
        <f t="shared" si="13"/>
        <v>111337.02</v>
      </c>
      <c r="W23" s="27">
        <f t="shared" si="14"/>
        <v>1036997.027027027</v>
      </c>
      <c r="X23" s="27">
        <f t="shared" si="15"/>
        <v>117468.624</v>
      </c>
      <c r="Y23" s="27">
        <f t="shared" si="18"/>
        <v>1183578.6963434021</v>
      </c>
      <c r="Z23" s="27">
        <f t="shared" si="19"/>
        <v>135971.008</v>
      </c>
      <c r="AA23" s="27">
        <f t="shared" si="16"/>
        <v>1183578.6963434021</v>
      </c>
      <c r="AB23" s="27">
        <f t="shared" si="17"/>
        <v>136401.296</v>
      </c>
      <c r="AC23" s="61"/>
      <c r="AD23" s="64" t="s">
        <v>277</v>
      </c>
      <c r="AE23" s="64" t="s">
        <v>276</v>
      </c>
      <c r="AF23" s="64" t="s">
        <v>276</v>
      </c>
      <c r="AG23" s="64" t="s">
        <v>280</v>
      </c>
    </row>
    <row r="24" spans="1:33">
      <c r="A24" s="22" t="s">
        <v>37</v>
      </c>
      <c r="B24" s="23" t="s">
        <v>191</v>
      </c>
      <c r="C24" s="24" t="s">
        <v>39</v>
      </c>
      <c r="D24" s="22" t="s">
        <v>11</v>
      </c>
      <c r="E24" s="3">
        <v>400000</v>
      </c>
      <c r="F24" s="3">
        <v>403395.58573853987</v>
      </c>
      <c r="G24" s="3">
        <f t="shared" si="21"/>
        <v>408149.40577249578</v>
      </c>
      <c r="H24" s="3">
        <f t="shared" si="2"/>
        <v>410865.87436332769</v>
      </c>
      <c r="I24" s="4">
        <f t="shared" si="3"/>
        <v>417996.60441426147</v>
      </c>
      <c r="J24" s="3">
        <v>310000</v>
      </c>
      <c r="K24" s="3">
        <v>51152.523041564375</v>
      </c>
      <c r="L24" s="25">
        <v>51557.068478624198</v>
      </c>
      <c r="M24" s="25">
        <f t="shared" si="5"/>
        <v>52006.563408690665</v>
      </c>
      <c r="N24" s="25">
        <f t="shared" si="6"/>
        <v>52006.563408690665</v>
      </c>
      <c r="O24" s="25">
        <f t="shared" si="7"/>
        <v>52411.108845750488</v>
      </c>
      <c r="P24" s="25">
        <f t="shared" si="8"/>
        <v>53175.250226863493</v>
      </c>
      <c r="Q24" s="26">
        <f t="shared" si="20"/>
        <v>348441.97138314787</v>
      </c>
      <c r="R24" s="26">
        <f t="shared" si="22"/>
        <v>365864.06995230529</v>
      </c>
      <c r="S24" s="26">
        <v>53786</v>
      </c>
      <c r="T24" s="26">
        <f t="shared" si="11"/>
        <v>54646.576000000001</v>
      </c>
      <c r="U24" s="26">
        <f t="shared" si="12"/>
        <v>376317.32909379969</v>
      </c>
      <c r="V24" s="26">
        <f t="shared" si="13"/>
        <v>55668.51</v>
      </c>
      <c r="W24" s="27">
        <f t="shared" si="14"/>
        <v>396875.40540540538</v>
      </c>
      <c r="X24" s="27">
        <f t="shared" si="15"/>
        <v>58734.311999999998</v>
      </c>
      <c r="Y24" s="27">
        <f t="shared" si="18"/>
        <v>452974.56279809214</v>
      </c>
      <c r="Z24" s="27">
        <f t="shared" si="19"/>
        <v>67985.504000000001</v>
      </c>
      <c r="AA24" s="27">
        <f t="shared" si="16"/>
        <v>452974.56279809214</v>
      </c>
      <c r="AB24" s="27">
        <f t="shared" si="17"/>
        <v>68200.648000000001</v>
      </c>
      <c r="AC24" s="61"/>
      <c r="AD24" s="59" t="s">
        <v>278</v>
      </c>
      <c r="AE24" s="59" t="s">
        <v>278</v>
      </c>
      <c r="AF24" s="59" t="s">
        <v>276</v>
      </c>
      <c r="AG24" s="59" t="s">
        <v>277</v>
      </c>
    </row>
    <row r="25" spans="1:33">
      <c r="A25" s="22" t="s">
        <v>40</v>
      </c>
      <c r="B25" s="23" t="s">
        <v>192</v>
      </c>
      <c r="C25" s="24" t="s">
        <v>247</v>
      </c>
      <c r="D25" s="22" t="s">
        <v>13</v>
      </c>
      <c r="E25" s="3">
        <v>1750000</v>
      </c>
      <c r="F25" s="3">
        <v>1764855.6876061121</v>
      </c>
      <c r="G25" s="3">
        <f t="shared" si="21"/>
        <v>1785653.6502546691</v>
      </c>
      <c r="H25" s="3">
        <f t="shared" si="2"/>
        <v>1797538.2003395588</v>
      </c>
      <c r="I25" s="4">
        <f t="shared" si="3"/>
        <v>1828735.1443123939</v>
      </c>
      <c r="J25" s="3">
        <f t="shared" si="4"/>
        <v>1868845.5008488966</v>
      </c>
      <c r="K25" s="3">
        <v>250000</v>
      </c>
      <c r="L25" s="25">
        <v>251977.15289982426</v>
      </c>
      <c r="M25" s="25">
        <f t="shared" si="5"/>
        <v>254173.98945518452</v>
      </c>
      <c r="N25" s="25">
        <f t="shared" si="6"/>
        <v>254173.98945518452</v>
      </c>
      <c r="O25" s="25">
        <f t="shared" si="7"/>
        <v>256151.14235500878</v>
      </c>
      <c r="P25" s="25">
        <f t="shared" si="8"/>
        <v>259885.76449912129</v>
      </c>
      <c r="Q25" s="26">
        <f t="shared" si="20"/>
        <v>2100594.2275042445</v>
      </c>
      <c r="R25" s="26">
        <f t="shared" si="22"/>
        <v>2205623.9388794568</v>
      </c>
      <c r="S25" s="26">
        <f t="shared" si="10"/>
        <v>271528.99824253074</v>
      </c>
      <c r="T25" s="26">
        <f t="shared" si="11"/>
        <v>275873.46221441124</v>
      </c>
      <c r="U25" s="26">
        <f t="shared" si="12"/>
        <v>2268641.7657045838</v>
      </c>
      <c r="V25" s="26">
        <f t="shared" si="13"/>
        <v>281032.51318101928</v>
      </c>
      <c r="W25" s="27">
        <f t="shared" si="14"/>
        <v>2392576.8251273343</v>
      </c>
      <c r="X25" s="27">
        <f t="shared" si="15"/>
        <v>296509.66608084354</v>
      </c>
      <c r="Y25" s="27">
        <f t="shared" si="18"/>
        <v>2730772.4957555174</v>
      </c>
      <c r="Z25" s="27">
        <f t="shared" si="19"/>
        <v>343212.65377855883</v>
      </c>
      <c r="AA25" s="27">
        <f t="shared" si="16"/>
        <v>2730772.4957555174</v>
      </c>
      <c r="AB25" s="27">
        <f t="shared" si="17"/>
        <v>344298.76977152895</v>
      </c>
      <c r="AC25" s="61"/>
      <c r="AD25" s="59" t="s">
        <v>280</v>
      </c>
      <c r="AE25" s="59" t="s">
        <v>276</v>
      </c>
      <c r="AF25" s="59" t="s">
        <v>276</v>
      </c>
      <c r="AG25" s="59" t="s">
        <v>277</v>
      </c>
    </row>
    <row r="26" spans="1:33">
      <c r="A26" s="22" t="s">
        <v>41</v>
      </c>
      <c r="B26" s="23" t="s">
        <v>193</v>
      </c>
      <c r="C26" s="24" t="s">
        <v>42</v>
      </c>
      <c r="D26" s="22" t="s">
        <v>11</v>
      </c>
      <c r="E26" s="3">
        <v>1600813</v>
      </c>
      <c r="F26" s="3">
        <v>1614402.2444821731</v>
      </c>
      <c r="G26" s="3">
        <f t="shared" si="21"/>
        <v>1633427.1867572158</v>
      </c>
      <c r="H26" s="3">
        <f t="shared" si="2"/>
        <v>1644298.5823429544</v>
      </c>
      <c r="I26" s="4">
        <f t="shared" si="3"/>
        <v>1672835.9957555179</v>
      </c>
      <c r="J26" s="3">
        <f t="shared" si="4"/>
        <v>1709526.9558573856</v>
      </c>
      <c r="K26" s="3">
        <v>360000</v>
      </c>
      <c r="L26" s="25">
        <v>362847.10017574695</v>
      </c>
      <c r="M26" s="25">
        <f t="shared" si="5"/>
        <v>366010.54481546575</v>
      </c>
      <c r="N26" s="25">
        <f t="shared" si="6"/>
        <v>366010.54481546575</v>
      </c>
      <c r="O26" s="25">
        <f t="shared" si="7"/>
        <v>368857.64499121264</v>
      </c>
      <c r="P26" s="25">
        <f t="shared" si="8"/>
        <v>374235.50087873463</v>
      </c>
      <c r="Q26" s="26">
        <f t="shared" si="20"/>
        <v>1921519.1697792872</v>
      </c>
      <c r="R26" s="26">
        <f t="shared" si="22"/>
        <v>2017595.1282682517</v>
      </c>
      <c r="S26" s="26">
        <v>430288</v>
      </c>
      <c r="T26" s="26">
        <f t="shared" si="11"/>
        <v>437172.60800000001</v>
      </c>
      <c r="U26" s="26">
        <f t="shared" si="12"/>
        <v>2075240.70336163</v>
      </c>
      <c r="V26" s="26">
        <f t="shared" si="13"/>
        <v>445348.08</v>
      </c>
      <c r="W26" s="27">
        <f t="shared" si="14"/>
        <v>2188610.334378608</v>
      </c>
      <c r="X26" s="27">
        <f t="shared" si="15"/>
        <v>469874.49599999998</v>
      </c>
      <c r="Y26" s="27">
        <f t="shared" si="18"/>
        <v>2497974.9207130731</v>
      </c>
      <c r="Z26" s="27">
        <f t="shared" si="19"/>
        <v>543884.03200000001</v>
      </c>
      <c r="AA26" s="27">
        <f t="shared" si="16"/>
        <v>2497974.9207130731</v>
      </c>
      <c r="AB26" s="27">
        <f t="shared" si="17"/>
        <v>545605.18400000001</v>
      </c>
      <c r="AC26" s="61"/>
      <c r="AD26" s="64" t="s">
        <v>277</v>
      </c>
      <c r="AE26" s="64" t="s">
        <v>276</v>
      </c>
      <c r="AF26" s="64" t="s">
        <v>276</v>
      </c>
      <c r="AG26" s="64" t="s">
        <v>277</v>
      </c>
    </row>
    <row r="27" spans="1:33">
      <c r="A27" s="22" t="s">
        <v>43</v>
      </c>
      <c r="B27" s="23" t="s">
        <v>194</v>
      </c>
      <c r="C27" s="24" t="s">
        <v>42</v>
      </c>
      <c r="D27" s="22" t="s">
        <v>11</v>
      </c>
      <c r="E27" s="6">
        <v>471258</v>
      </c>
      <c r="F27" s="3">
        <v>475258.49235993205</v>
      </c>
      <c r="G27" s="3">
        <f t="shared" si="21"/>
        <v>480859.18166383705</v>
      </c>
      <c r="H27" s="3">
        <f t="shared" si="2"/>
        <v>484059.57555178273</v>
      </c>
      <c r="I27" s="4">
        <f t="shared" si="3"/>
        <v>492460.60950764007</v>
      </c>
      <c r="J27" s="3">
        <f t="shared" si="4"/>
        <v>503261.93887945678</v>
      </c>
      <c r="K27" s="3">
        <v>51152.523041564375</v>
      </c>
      <c r="L27" s="25">
        <v>51557.068478624198</v>
      </c>
      <c r="M27" s="25">
        <f t="shared" si="5"/>
        <v>52006.563408690665</v>
      </c>
      <c r="N27" s="25">
        <f t="shared" si="6"/>
        <v>52006.563408690665</v>
      </c>
      <c r="O27" s="25">
        <f t="shared" si="7"/>
        <v>52411.108845750488</v>
      </c>
      <c r="P27" s="25">
        <f t="shared" si="8"/>
        <v>53175.250226863493</v>
      </c>
      <c r="Q27" s="26">
        <f t="shared" si="20"/>
        <v>565669.61969439744</v>
      </c>
      <c r="R27" s="26">
        <f t="shared" si="22"/>
        <v>593953.10067911737</v>
      </c>
      <c r="S27" s="26">
        <f t="shared" si="10"/>
        <v>55557.573356215784</v>
      </c>
      <c r="T27" s="26">
        <f t="shared" si="11"/>
        <v>56446.494529915239</v>
      </c>
      <c r="U27" s="26">
        <f t="shared" si="12"/>
        <v>610923.18926994922</v>
      </c>
      <c r="V27" s="26">
        <f t="shared" si="13"/>
        <v>57502.088423683337</v>
      </c>
      <c r="W27" s="27">
        <f t="shared" si="14"/>
        <v>644297.69683191867</v>
      </c>
      <c r="X27" s="27">
        <f t="shared" si="15"/>
        <v>60668.870104987633</v>
      </c>
      <c r="Y27" s="27">
        <f t="shared" si="18"/>
        <v>735370.50560271658</v>
      </c>
      <c r="Z27" s="27">
        <f t="shared" si="19"/>
        <v>70224.772722256748</v>
      </c>
      <c r="AA27" s="27">
        <f t="shared" si="16"/>
        <v>735370.50560271658</v>
      </c>
      <c r="AB27" s="27">
        <f t="shared" si="17"/>
        <v>70447.003015681606</v>
      </c>
      <c r="AC27" s="61"/>
      <c r="AD27" s="59" t="s">
        <v>278</v>
      </c>
      <c r="AE27" s="59" t="s">
        <v>278</v>
      </c>
      <c r="AF27" s="59" t="s">
        <v>276</v>
      </c>
      <c r="AG27" s="59" t="s">
        <v>277</v>
      </c>
    </row>
    <row r="28" spans="1:33">
      <c r="A28" s="22" t="s">
        <v>44</v>
      </c>
      <c r="B28" s="23" t="s">
        <v>195</v>
      </c>
      <c r="C28" s="24" t="s">
        <v>45</v>
      </c>
      <c r="D28" s="22" t="s">
        <v>11</v>
      </c>
      <c r="E28" s="3">
        <v>1132419</v>
      </c>
      <c r="F28" s="3">
        <v>1142032.064516129</v>
      </c>
      <c r="G28" s="3">
        <f t="shared" si="21"/>
        <v>1155490.3548387098</v>
      </c>
      <c r="H28" s="3">
        <f t="shared" si="2"/>
        <v>1163180.8064516131</v>
      </c>
      <c r="I28" s="4">
        <f t="shared" si="3"/>
        <v>1183368.2419354839</v>
      </c>
      <c r="J28" s="3">
        <f t="shared" si="4"/>
        <v>1209323.5161290325</v>
      </c>
      <c r="K28" s="3">
        <v>131055.0643159016</v>
      </c>
      <c r="L28" s="25">
        <v>132091.52791769695</v>
      </c>
      <c r="M28" s="25">
        <f t="shared" si="5"/>
        <v>133243.15414191401</v>
      </c>
      <c r="N28" s="25">
        <f t="shared" si="6"/>
        <v>133243.15414191401</v>
      </c>
      <c r="O28" s="25">
        <f t="shared" si="7"/>
        <v>134279.61774370936</v>
      </c>
      <c r="P28" s="25">
        <f t="shared" si="8"/>
        <v>136237.38232487836</v>
      </c>
      <c r="Q28" s="26">
        <f t="shared" si="20"/>
        <v>1359287.3225806456</v>
      </c>
      <c r="R28" s="26">
        <f t="shared" si="22"/>
        <v>1427251.6887096779</v>
      </c>
      <c r="S28" s="26">
        <f t="shared" si="10"/>
        <v>142341.00131322877</v>
      </c>
      <c r="T28" s="26">
        <f t="shared" si="11"/>
        <v>144618.45733424043</v>
      </c>
      <c r="U28" s="26">
        <f t="shared" si="12"/>
        <v>1468030.3083870972</v>
      </c>
      <c r="V28" s="26">
        <f t="shared" si="13"/>
        <v>147322.93635919178</v>
      </c>
      <c r="W28" s="27">
        <f t="shared" si="14"/>
        <v>1548228.2604193552</v>
      </c>
      <c r="X28" s="27">
        <f t="shared" si="15"/>
        <v>155436.37343404582</v>
      </c>
      <c r="Y28" s="27">
        <f t="shared" si="18"/>
        <v>1767073.5193548389</v>
      </c>
      <c r="Z28" s="27">
        <f t="shared" si="19"/>
        <v>179919.02565992117</v>
      </c>
      <c r="AA28" s="27">
        <f t="shared" si="16"/>
        <v>1767073.5193548389</v>
      </c>
      <c r="AB28" s="27">
        <f t="shared" si="17"/>
        <v>180488.38966517409</v>
      </c>
      <c r="AC28" s="61"/>
      <c r="AD28" s="64" t="s">
        <v>277</v>
      </c>
      <c r="AE28" s="64" t="s">
        <v>276</v>
      </c>
      <c r="AF28" s="64" t="s">
        <v>276</v>
      </c>
      <c r="AG28" s="64" t="s">
        <v>277</v>
      </c>
    </row>
    <row r="29" spans="1:33">
      <c r="A29" s="22" t="s">
        <v>44</v>
      </c>
      <c r="B29" s="23" t="s">
        <v>195</v>
      </c>
      <c r="C29" s="24" t="s">
        <v>46</v>
      </c>
      <c r="D29" s="22" t="s">
        <v>11</v>
      </c>
      <c r="E29" s="3">
        <v>623355</v>
      </c>
      <c r="F29" s="3">
        <v>628646.6383701188</v>
      </c>
      <c r="G29" s="3">
        <f t="shared" si="21"/>
        <v>636054.93208828522</v>
      </c>
      <c r="H29" s="3">
        <f t="shared" si="2"/>
        <v>640288.24278438033</v>
      </c>
      <c r="I29" s="4">
        <f t="shared" si="3"/>
        <v>651400.68336162984</v>
      </c>
      <c r="J29" s="3">
        <f t="shared" si="4"/>
        <v>665688.10696095077</v>
      </c>
      <c r="K29" s="3">
        <v>51152.523041564375</v>
      </c>
      <c r="L29" s="25">
        <v>51557.068478624198</v>
      </c>
      <c r="M29" s="25">
        <f t="shared" si="5"/>
        <v>52006.563408690665</v>
      </c>
      <c r="N29" s="25">
        <f t="shared" si="6"/>
        <v>52006.563408690665</v>
      </c>
      <c r="O29" s="25">
        <f t="shared" si="7"/>
        <v>52411.108845750488</v>
      </c>
      <c r="P29" s="25">
        <f t="shared" si="8"/>
        <v>53175.250226863493</v>
      </c>
      <c r="Q29" s="26">
        <f t="shared" si="20"/>
        <v>748237.66553480481</v>
      </c>
      <c r="R29" s="26">
        <f t="shared" si="22"/>
        <v>785649.54881154513</v>
      </c>
      <c r="S29" s="26">
        <f t="shared" si="10"/>
        <v>55557.573356215784</v>
      </c>
      <c r="T29" s="26">
        <f t="shared" si="11"/>
        <v>56446.494529915239</v>
      </c>
      <c r="U29" s="26">
        <f t="shared" si="12"/>
        <v>808096.67877758923</v>
      </c>
      <c r="V29" s="26">
        <f t="shared" si="13"/>
        <v>57502.088423683337</v>
      </c>
      <c r="W29" s="27">
        <f t="shared" si="14"/>
        <v>852242.70104414271</v>
      </c>
      <c r="X29" s="27">
        <f t="shared" si="15"/>
        <v>60668.870104987633</v>
      </c>
      <c r="Y29" s="27">
        <f t="shared" si="18"/>
        <v>972708.96519524616</v>
      </c>
      <c r="Z29" s="27">
        <f t="shared" si="19"/>
        <v>70224.772722256748</v>
      </c>
      <c r="AA29" s="27">
        <f t="shared" si="16"/>
        <v>972708.96519524616</v>
      </c>
      <c r="AB29" s="27">
        <f t="shared" si="17"/>
        <v>70447.003015681606</v>
      </c>
      <c r="AC29" s="61"/>
      <c r="AD29" s="59" t="s">
        <v>278</v>
      </c>
      <c r="AE29" s="59" t="s">
        <v>278</v>
      </c>
      <c r="AF29" s="59" t="s">
        <v>276</v>
      </c>
      <c r="AG29" s="59" t="s">
        <v>277</v>
      </c>
    </row>
    <row r="30" spans="1:33">
      <c r="A30" s="22" t="s">
        <v>47</v>
      </c>
      <c r="B30" s="23" t="s">
        <v>196</v>
      </c>
      <c r="C30" s="24" t="s">
        <v>48</v>
      </c>
      <c r="D30" s="22" t="s">
        <v>11</v>
      </c>
      <c r="E30" s="3">
        <v>851832</v>
      </c>
      <c r="F30" s="3">
        <v>859063.17147707974</v>
      </c>
      <c r="G30" s="3">
        <f t="shared" si="21"/>
        <v>869186.81154499156</v>
      </c>
      <c r="H30" s="3">
        <f t="shared" si="2"/>
        <v>874971.74872665538</v>
      </c>
      <c r="I30" s="4">
        <f t="shared" si="3"/>
        <v>890157.20882852294</v>
      </c>
      <c r="J30" s="3">
        <f t="shared" si="4"/>
        <v>909681.37181663851</v>
      </c>
      <c r="K30" s="3">
        <v>140000</v>
      </c>
      <c r="L30" s="25">
        <v>141107.20562390159</v>
      </c>
      <c r="M30" s="25">
        <f t="shared" si="5"/>
        <v>142337.43409490335</v>
      </c>
      <c r="N30" s="25">
        <f t="shared" si="6"/>
        <v>142337.43409490335</v>
      </c>
      <c r="O30" s="25">
        <f t="shared" si="7"/>
        <v>143444.63971880492</v>
      </c>
      <c r="P30" s="25">
        <f t="shared" si="8"/>
        <v>145536.02811950792</v>
      </c>
      <c r="Q30" s="26">
        <f t="shared" si="20"/>
        <v>1022487.6468590833</v>
      </c>
      <c r="R30" s="26">
        <f t="shared" si="22"/>
        <v>1073612.0292020375</v>
      </c>
      <c r="S30" s="26">
        <v>215144</v>
      </c>
      <c r="T30" s="26">
        <f t="shared" si="11"/>
        <v>218586.304</v>
      </c>
      <c r="U30" s="26">
        <f t="shared" si="12"/>
        <v>1104286.6586078098</v>
      </c>
      <c r="V30" s="26">
        <f t="shared" si="13"/>
        <v>222674.04</v>
      </c>
      <c r="W30" s="27">
        <f t="shared" si="14"/>
        <v>1164613.4297724958</v>
      </c>
      <c r="X30" s="27">
        <f t="shared" si="15"/>
        <v>234937.24799999999</v>
      </c>
      <c r="Y30" s="27">
        <f t="shared" si="18"/>
        <v>1329233.9409168081</v>
      </c>
      <c r="Z30" s="27">
        <f t="shared" si="19"/>
        <v>271942.016</v>
      </c>
      <c r="AA30" s="27">
        <f t="shared" si="16"/>
        <v>1329233.9409168081</v>
      </c>
      <c r="AB30" s="27">
        <f t="shared" si="17"/>
        <v>272802.592</v>
      </c>
      <c r="AC30" s="61"/>
      <c r="AD30" s="64" t="s">
        <v>277</v>
      </c>
      <c r="AE30" s="64" t="s">
        <v>276</v>
      </c>
      <c r="AF30" s="64" t="s">
        <v>276</v>
      </c>
      <c r="AG30" s="64" t="s">
        <v>277</v>
      </c>
    </row>
    <row r="31" spans="1:33">
      <c r="A31" s="22" t="s">
        <v>47</v>
      </c>
      <c r="B31" s="23" t="s">
        <v>196</v>
      </c>
      <c r="C31" s="24" t="s">
        <v>49</v>
      </c>
      <c r="D31" s="22" t="s">
        <v>11</v>
      </c>
      <c r="E31" s="3">
        <v>345594</v>
      </c>
      <c r="F31" s="3">
        <v>348527.73514431238</v>
      </c>
      <c r="G31" s="3">
        <f t="shared" si="21"/>
        <v>352634.96434634976</v>
      </c>
      <c r="H31" s="3">
        <f t="shared" si="2"/>
        <v>354981.95246179966</v>
      </c>
      <c r="I31" s="4">
        <f t="shared" si="3"/>
        <v>361142.79626485566</v>
      </c>
      <c r="J31" s="3">
        <f t="shared" si="4"/>
        <v>369063.88115449913</v>
      </c>
      <c r="K31" s="3">
        <v>30000</v>
      </c>
      <c r="L31" s="25">
        <v>30237.25834797891</v>
      </c>
      <c r="M31" s="25">
        <f t="shared" si="5"/>
        <v>30500.878734622143</v>
      </c>
      <c r="N31" s="25">
        <f t="shared" si="6"/>
        <v>30500.878734622143</v>
      </c>
      <c r="O31" s="25">
        <f t="shared" si="7"/>
        <v>30738.137082601053</v>
      </c>
      <c r="P31" s="25">
        <f t="shared" si="8"/>
        <v>31186.291739894554</v>
      </c>
      <c r="Q31" s="26">
        <f t="shared" si="20"/>
        <v>414830.14940577251</v>
      </c>
      <c r="R31" s="26">
        <f t="shared" si="22"/>
        <v>435571.65687606117</v>
      </c>
      <c r="S31" s="26">
        <f t="shared" si="10"/>
        <v>32583.479789103691</v>
      </c>
      <c r="T31" s="26">
        <f t="shared" si="11"/>
        <v>33104.815465729349</v>
      </c>
      <c r="U31" s="26">
        <f t="shared" si="12"/>
        <v>448016.56135823432</v>
      </c>
      <c r="V31" s="26">
        <f t="shared" si="13"/>
        <v>33723.901581722319</v>
      </c>
      <c r="W31" s="27">
        <f t="shared" si="14"/>
        <v>472491.54017317487</v>
      </c>
      <c r="X31" s="27">
        <f t="shared" si="15"/>
        <v>35581.159929701229</v>
      </c>
      <c r="Y31" s="27">
        <f t="shared" si="18"/>
        <v>539279.19422750419</v>
      </c>
      <c r="Z31" s="27">
        <f t="shared" si="19"/>
        <v>41185.518453427067</v>
      </c>
      <c r="AA31" s="27">
        <f t="shared" si="16"/>
        <v>539279.19422750419</v>
      </c>
      <c r="AB31" s="27">
        <f t="shared" si="17"/>
        <v>41315.852372583482</v>
      </c>
      <c r="AC31" s="61"/>
      <c r="AD31" s="59" t="s">
        <v>278</v>
      </c>
      <c r="AE31" s="59" t="s">
        <v>278</v>
      </c>
      <c r="AF31" s="59" t="s">
        <v>276</v>
      </c>
      <c r="AG31" s="59" t="s">
        <v>277</v>
      </c>
    </row>
    <row r="32" spans="1:33">
      <c r="A32" s="22" t="s">
        <v>50</v>
      </c>
      <c r="B32" s="23" t="s">
        <v>197</v>
      </c>
      <c r="C32" s="24" t="s">
        <v>248</v>
      </c>
      <c r="D32" s="22" t="s">
        <v>11</v>
      </c>
      <c r="E32" s="3">
        <v>79477</v>
      </c>
      <c r="F32" s="3">
        <v>80151.677419354834</v>
      </c>
      <c r="G32" s="3">
        <f t="shared" si="21"/>
        <v>81096.225806451621</v>
      </c>
      <c r="H32" s="3">
        <f t="shared" si="2"/>
        <v>81635.967741935485</v>
      </c>
      <c r="I32" s="4">
        <f t="shared" si="3"/>
        <v>83052.790322580637</v>
      </c>
      <c r="J32" s="3">
        <f t="shared" si="4"/>
        <v>84874.419354838712</v>
      </c>
      <c r="K32" s="3">
        <v>0</v>
      </c>
      <c r="L32" s="25">
        <v>0</v>
      </c>
      <c r="M32" s="25">
        <f t="shared" si="5"/>
        <v>0</v>
      </c>
      <c r="N32" s="25">
        <f t="shared" si="6"/>
        <v>0</v>
      </c>
      <c r="O32" s="25">
        <f t="shared" si="7"/>
        <v>0</v>
      </c>
      <c r="P32" s="25">
        <f t="shared" si="8"/>
        <v>0</v>
      </c>
      <c r="Q32" s="26">
        <f t="shared" si="20"/>
        <v>95399.387096774197</v>
      </c>
      <c r="R32" s="26">
        <f t="shared" si="22"/>
        <v>100169.35645161291</v>
      </c>
      <c r="S32" s="26">
        <f t="shared" si="10"/>
        <v>0</v>
      </c>
      <c r="T32" s="26">
        <f t="shared" si="11"/>
        <v>0</v>
      </c>
      <c r="U32" s="26">
        <f t="shared" si="12"/>
        <v>103031.33806451612</v>
      </c>
      <c r="V32" s="26">
        <f t="shared" si="13"/>
        <v>0</v>
      </c>
      <c r="W32" s="27">
        <f t="shared" si="14"/>
        <v>108659.90190322579</v>
      </c>
      <c r="X32" s="27">
        <f t="shared" si="15"/>
        <v>0</v>
      </c>
      <c r="Y32" s="27">
        <f t="shared" si="18"/>
        <v>124019.20322580643</v>
      </c>
      <c r="Z32" s="27">
        <f t="shared" si="19"/>
        <v>0</v>
      </c>
      <c r="AA32" s="27">
        <f t="shared" si="16"/>
        <v>124019.20322580643</v>
      </c>
      <c r="AB32" s="27">
        <f t="shared" si="17"/>
        <v>0</v>
      </c>
      <c r="AC32" s="61"/>
      <c r="AD32" s="59" t="s">
        <v>276</v>
      </c>
      <c r="AE32" s="59" t="s">
        <v>276</v>
      </c>
      <c r="AF32" s="59" t="s">
        <v>276</v>
      </c>
      <c r="AG32" s="59" t="s">
        <v>277</v>
      </c>
    </row>
    <row r="33" spans="1:33">
      <c r="A33" s="22" t="s">
        <v>51</v>
      </c>
      <c r="B33" s="23" t="s">
        <v>198</v>
      </c>
      <c r="C33" s="24" t="s">
        <v>52</v>
      </c>
      <c r="D33" s="22" t="s">
        <v>11</v>
      </c>
      <c r="E33" s="3"/>
      <c r="F33" s="3">
        <v>0</v>
      </c>
      <c r="G33" s="3">
        <f t="shared" si="21"/>
        <v>0</v>
      </c>
      <c r="H33" s="3">
        <f t="shared" si="2"/>
        <v>0</v>
      </c>
      <c r="I33" s="4">
        <f t="shared" si="3"/>
        <v>0</v>
      </c>
      <c r="J33" s="3">
        <f t="shared" si="4"/>
        <v>0</v>
      </c>
      <c r="K33" s="3">
        <v>1282390.8168832003</v>
      </c>
      <c r="L33" s="25">
        <v>1292532.7477724347</v>
      </c>
      <c r="M33" s="25">
        <f t="shared" si="5"/>
        <v>1303801.5598715842</v>
      </c>
      <c r="N33" s="25">
        <f t="shared" si="6"/>
        <v>1303801.5598715842</v>
      </c>
      <c r="O33" s="25">
        <f t="shared" si="7"/>
        <v>1313943.4907608186</v>
      </c>
      <c r="P33" s="25">
        <f t="shared" si="8"/>
        <v>1333100.4713293726</v>
      </c>
      <c r="Q33" s="26">
        <f t="shared" si="20"/>
        <v>0</v>
      </c>
      <c r="R33" s="26">
        <f t="shared" si="22"/>
        <v>0</v>
      </c>
      <c r="S33" s="26">
        <f t="shared" si="10"/>
        <v>1392825.1754548643</v>
      </c>
      <c r="T33" s="26">
        <f t="shared" si="11"/>
        <v>1415110.3782621422</v>
      </c>
      <c r="U33" s="26">
        <f t="shared" si="12"/>
        <v>0</v>
      </c>
      <c r="V33" s="26">
        <f t="shared" si="13"/>
        <v>1441574.0565957846</v>
      </c>
      <c r="W33" s="27">
        <f t="shared" si="14"/>
        <v>0</v>
      </c>
      <c r="X33" s="27">
        <f t="shared" si="15"/>
        <v>1520965.0915967119</v>
      </c>
      <c r="Y33" s="27">
        <f t="shared" si="18"/>
        <v>0</v>
      </c>
      <c r="Z33" s="27">
        <f t="shared" si="19"/>
        <v>1760531.0217749488</v>
      </c>
      <c r="AA33" s="27">
        <f t="shared" si="16"/>
        <v>0</v>
      </c>
      <c r="AB33" s="27">
        <f t="shared" si="17"/>
        <v>1766102.3224767684</v>
      </c>
      <c r="AC33" s="61"/>
      <c r="AD33" s="59" t="s">
        <v>282</v>
      </c>
      <c r="AE33" s="59" t="s">
        <v>279</v>
      </c>
      <c r="AF33" s="59" t="s">
        <v>276</v>
      </c>
      <c r="AG33" s="59" t="s">
        <v>276</v>
      </c>
    </row>
    <row r="34" spans="1:33">
      <c r="A34" s="22" t="s">
        <v>131</v>
      </c>
      <c r="B34" s="23" t="s">
        <v>200</v>
      </c>
      <c r="C34" s="24" t="s">
        <v>132</v>
      </c>
      <c r="D34" s="22"/>
      <c r="E34" s="3"/>
      <c r="F34" s="3"/>
      <c r="G34" s="3"/>
      <c r="H34" s="3"/>
      <c r="I34" s="4"/>
      <c r="J34" s="3"/>
      <c r="K34" s="3"/>
      <c r="L34" s="25"/>
      <c r="M34" s="25"/>
      <c r="N34" s="25"/>
      <c r="O34" s="25"/>
      <c r="P34" s="25"/>
      <c r="Q34" s="26"/>
      <c r="R34" s="26">
        <f t="shared" si="22"/>
        <v>0</v>
      </c>
      <c r="S34" s="26"/>
      <c r="T34" s="26">
        <f t="shared" si="11"/>
        <v>0</v>
      </c>
      <c r="U34" s="26">
        <f t="shared" si="12"/>
        <v>0</v>
      </c>
      <c r="V34" s="26">
        <v>280000</v>
      </c>
      <c r="W34" s="27">
        <f t="shared" si="14"/>
        <v>0</v>
      </c>
      <c r="X34" s="27">
        <f t="shared" si="15"/>
        <v>295420.28985507245</v>
      </c>
      <c r="Y34" s="27">
        <f t="shared" si="18"/>
        <v>0</v>
      </c>
      <c r="Z34" s="27">
        <f t="shared" si="19"/>
        <v>341951.69082125608</v>
      </c>
      <c r="AA34" s="27">
        <f t="shared" si="16"/>
        <v>0</v>
      </c>
      <c r="AB34" s="27">
        <f t="shared" si="17"/>
        <v>343033.81642512081</v>
      </c>
      <c r="AC34" s="61"/>
      <c r="AD34" s="64" t="s">
        <v>277</v>
      </c>
      <c r="AE34" s="64" t="s">
        <v>276</v>
      </c>
      <c r="AF34" s="64" t="s">
        <v>276</v>
      </c>
      <c r="AG34" s="64" t="s">
        <v>277</v>
      </c>
    </row>
    <row r="35" spans="1:33" ht="31.5">
      <c r="A35" s="22" t="s">
        <v>130</v>
      </c>
      <c r="B35" s="23" t="s">
        <v>200</v>
      </c>
      <c r="C35" s="24" t="s">
        <v>129</v>
      </c>
      <c r="D35" s="22"/>
      <c r="E35" s="3"/>
      <c r="F35" s="3"/>
      <c r="G35" s="3"/>
      <c r="H35" s="3"/>
      <c r="I35" s="4"/>
      <c r="J35" s="3"/>
      <c r="K35" s="3"/>
      <c r="L35" s="25"/>
      <c r="M35" s="25"/>
      <c r="N35" s="25"/>
      <c r="O35" s="25"/>
      <c r="P35" s="25"/>
      <c r="Q35" s="26">
        <v>1462500</v>
      </c>
      <c r="R35" s="26">
        <f t="shared" si="22"/>
        <v>1535625</v>
      </c>
      <c r="S35" s="26">
        <v>110000</v>
      </c>
      <c r="T35" s="26">
        <f t="shared" si="11"/>
        <v>111760</v>
      </c>
      <c r="U35" s="26">
        <f t="shared" si="12"/>
        <v>1579499.9999999998</v>
      </c>
      <c r="V35" s="26">
        <f t="shared" si="13"/>
        <v>113850</v>
      </c>
      <c r="W35" s="27">
        <f t="shared" si="14"/>
        <v>1665787.4999999998</v>
      </c>
      <c r="X35" s="27">
        <f t="shared" si="15"/>
        <v>120120</v>
      </c>
      <c r="Y35" s="27">
        <f t="shared" si="18"/>
        <v>1901249.9999999995</v>
      </c>
      <c r="Z35" s="27">
        <f t="shared" si="19"/>
        <v>139040</v>
      </c>
      <c r="AA35" s="27">
        <f t="shared" si="16"/>
        <v>1901249.9999999995</v>
      </c>
      <c r="AB35" s="27">
        <f t="shared" si="17"/>
        <v>139480</v>
      </c>
      <c r="AC35" s="61" t="s">
        <v>133</v>
      </c>
      <c r="AD35" s="59" t="s">
        <v>278</v>
      </c>
      <c r="AE35" s="59" t="s">
        <v>278</v>
      </c>
      <c r="AF35" s="59" t="s">
        <v>276</v>
      </c>
      <c r="AG35" s="59" t="s">
        <v>277</v>
      </c>
    </row>
    <row r="36" spans="1:33">
      <c r="A36" s="22" t="s">
        <v>249</v>
      </c>
      <c r="B36" s="23" t="s">
        <v>201</v>
      </c>
      <c r="C36" s="24" t="s">
        <v>53</v>
      </c>
      <c r="D36" s="22" t="s">
        <v>11</v>
      </c>
      <c r="E36" s="3">
        <v>1530025</v>
      </c>
      <c r="F36" s="3">
        <v>1543013.3276740238</v>
      </c>
      <c r="G36" s="3">
        <f t="shared" si="21"/>
        <v>1561196.9864176572</v>
      </c>
      <c r="H36" s="3">
        <f t="shared" si="2"/>
        <v>1571587.6485568762</v>
      </c>
      <c r="I36" s="4">
        <f t="shared" si="3"/>
        <v>1598863.1366723261</v>
      </c>
      <c r="J36" s="3">
        <f t="shared" si="4"/>
        <v>1633931.6213921905</v>
      </c>
      <c r="K36" s="3">
        <v>200000</v>
      </c>
      <c r="L36" s="25">
        <v>201581.7223198594</v>
      </c>
      <c r="M36" s="25">
        <f t="shared" si="5"/>
        <v>203339.19156414762</v>
      </c>
      <c r="N36" s="25">
        <f t="shared" si="6"/>
        <v>203339.19156414762</v>
      </c>
      <c r="O36" s="25">
        <f t="shared" si="7"/>
        <v>204920.91388400702</v>
      </c>
      <c r="P36" s="25">
        <f t="shared" si="8"/>
        <v>207908.61159929703</v>
      </c>
      <c r="Q36" s="26">
        <f t="shared" si="20"/>
        <v>1836549.5331069613</v>
      </c>
      <c r="R36" s="26">
        <f t="shared" si="22"/>
        <v>1928377.0097623095</v>
      </c>
      <c r="S36" s="26">
        <v>268930</v>
      </c>
      <c r="T36" s="26">
        <f t="shared" si="11"/>
        <v>273232.88</v>
      </c>
      <c r="U36" s="26">
        <f t="shared" si="12"/>
        <v>1983473.4957555181</v>
      </c>
      <c r="V36" s="26">
        <f t="shared" si="13"/>
        <v>278342.55</v>
      </c>
      <c r="W36" s="27">
        <f t="shared" si="14"/>
        <v>2091829.9182088287</v>
      </c>
      <c r="X36" s="27">
        <f t="shared" si="15"/>
        <v>293671.56</v>
      </c>
      <c r="Y36" s="27">
        <f t="shared" si="18"/>
        <v>2387514.3930390491</v>
      </c>
      <c r="Z36" s="27">
        <f t="shared" si="19"/>
        <v>339927.52</v>
      </c>
      <c r="AA36" s="27">
        <f t="shared" si="16"/>
        <v>2387514.3930390491</v>
      </c>
      <c r="AB36" s="27">
        <f t="shared" si="17"/>
        <v>341003.24000000005</v>
      </c>
      <c r="AC36" s="61"/>
      <c r="AD36" s="64" t="s">
        <v>277</v>
      </c>
      <c r="AE36" s="64" t="s">
        <v>276</v>
      </c>
      <c r="AF36" s="64" t="s">
        <v>276</v>
      </c>
      <c r="AG36" s="64" t="s">
        <v>277</v>
      </c>
    </row>
    <row r="37" spans="1:33">
      <c r="A37" s="22" t="s">
        <v>54</v>
      </c>
      <c r="B37" s="23" t="s">
        <v>202</v>
      </c>
      <c r="C37" s="24" t="s">
        <v>55</v>
      </c>
      <c r="D37" s="22" t="s">
        <v>11</v>
      </c>
      <c r="E37" s="3">
        <v>2918222</v>
      </c>
      <c r="F37" s="3">
        <v>2942994.6825127332</v>
      </c>
      <c r="G37" s="3">
        <f t="shared" si="21"/>
        <v>2977676.4380305605</v>
      </c>
      <c r="H37" s="3">
        <f t="shared" si="2"/>
        <v>2997494.584040747</v>
      </c>
      <c r="I37" s="4">
        <f t="shared" si="3"/>
        <v>3049517.2173174871</v>
      </c>
      <c r="J37" s="3">
        <f t="shared" si="4"/>
        <v>3116403.4601018676</v>
      </c>
      <c r="K37" s="3">
        <v>550000</v>
      </c>
      <c r="L37" s="25">
        <v>554349.7363796134</v>
      </c>
      <c r="M37" s="25">
        <f t="shared" si="5"/>
        <v>559182.77680140606</v>
      </c>
      <c r="N37" s="25">
        <f t="shared" si="6"/>
        <v>559182.77680140606</v>
      </c>
      <c r="O37" s="25">
        <f t="shared" si="7"/>
        <v>563532.51318101946</v>
      </c>
      <c r="P37" s="25">
        <f t="shared" si="8"/>
        <v>571748.68189806701</v>
      </c>
      <c r="Q37" s="26">
        <f t="shared" si="20"/>
        <v>3502857.3073005094</v>
      </c>
      <c r="R37" s="26">
        <f t="shared" si="22"/>
        <v>3678000.172665535</v>
      </c>
      <c r="S37" s="26">
        <v>753004</v>
      </c>
      <c r="T37" s="26">
        <f t="shared" si="11"/>
        <v>765052.06400000001</v>
      </c>
      <c r="U37" s="26">
        <f t="shared" si="12"/>
        <v>3783085.89188455</v>
      </c>
      <c r="V37" s="26">
        <f t="shared" si="13"/>
        <v>779359.14</v>
      </c>
      <c r="W37" s="27">
        <f t="shared" si="14"/>
        <v>3989754.47301528</v>
      </c>
      <c r="X37" s="27">
        <f t="shared" si="15"/>
        <v>822280.36800000002</v>
      </c>
      <c r="Y37" s="27">
        <f t="shared" si="18"/>
        <v>4553714.4994906615</v>
      </c>
      <c r="Z37" s="27">
        <f t="shared" si="19"/>
        <v>951797.0560000001</v>
      </c>
      <c r="AA37" s="27">
        <f t="shared" si="16"/>
        <v>4553714.4994906615</v>
      </c>
      <c r="AB37" s="27">
        <f t="shared" si="17"/>
        <v>954809.07200000016</v>
      </c>
      <c r="AC37" s="61"/>
      <c r="AD37" s="64" t="s">
        <v>277</v>
      </c>
      <c r="AE37" s="64" t="s">
        <v>280</v>
      </c>
      <c r="AF37" s="64" t="s">
        <v>276</v>
      </c>
      <c r="AG37" s="64" t="s">
        <v>277</v>
      </c>
    </row>
    <row r="38" spans="1:33">
      <c r="A38" s="22" t="s">
        <v>56</v>
      </c>
      <c r="B38" s="23" t="s">
        <v>202</v>
      </c>
      <c r="C38" s="24" t="s">
        <v>139</v>
      </c>
      <c r="D38" s="22"/>
      <c r="E38" s="3">
        <v>521239</v>
      </c>
      <c r="F38" s="3">
        <v>525663.77928692696</v>
      </c>
      <c r="G38" s="3">
        <f t="shared" si="21"/>
        <v>531858.47028862487</v>
      </c>
      <c r="H38" s="3">
        <f t="shared" si="2"/>
        <v>535398.29371816642</v>
      </c>
      <c r="I38" s="4">
        <f t="shared" si="3"/>
        <v>544690.33022071305</v>
      </c>
      <c r="J38" s="3">
        <f t="shared" si="4"/>
        <v>556637.23429541604</v>
      </c>
      <c r="K38" s="3">
        <v>40999.074930619798</v>
      </c>
      <c r="L38" s="25">
        <v>41323.320690176544</v>
      </c>
      <c r="M38" s="25">
        <f t="shared" si="5"/>
        <v>41683.593756350703</v>
      </c>
      <c r="N38" s="25">
        <f t="shared" si="6"/>
        <v>41683.593756350703</v>
      </c>
      <c r="O38" s="25">
        <f t="shared" si="7"/>
        <v>42007.83951590745</v>
      </c>
      <c r="P38" s="25">
        <f t="shared" si="8"/>
        <v>42620.303728403531</v>
      </c>
      <c r="Q38" s="26">
        <f t="shared" si="20"/>
        <v>625663.79117147718</v>
      </c>
      <c r="R38" s="26">
        <f t="shared" si="22"/>
        <v>656946.98073005106</v>
      </c>
      <c r="S38" s="26">
        <v>55557</v>
      </c>
      <c r="T38" s="26">
        <f t="shared" si="11"/>
        <v>56445.912000000004</v>
      </c>
      <c r="U38" s="26">
        <f t="shared" si="12"/>
        <v>675716.89446519536</v>
      </c>
      <c r="V38" s="26">
        <f t="shared" si="13"/>
        <v>57501.495000000003</v>
      </c>
      <c r="W38" s="27">
        <f t="shared" si="14"/>
        <v>712631.05814431247</v>
      </c>
      <c r="X38" s="27">
        <f t="shared" si="15"/>
        <v>60668.243999999999</v>
      </c>
      <c r="Y38" s="27">
        <f t="shared" si="18"/>
        <v>813362.92852292024</v>
      </c>
      <c r="Z38" s="27">
        <f t="shared" si="19"/>
        <v>70224.04800000001</v>
      </c>
      <c r="AA38" s="27">
        <f t="shared" si="16"/>
        <v>813362.92852292024</v>
      </c>
      <c r="AB38" s="27">
        <f t="shared" si="17"/>
        <v>70446.276000000013</v>
      </c>
      <c r="AC38" s="61"/>
      <c r="AD38" s="59" t="s">
        <v>278</v>
      </c>
      <c r="AE38" s="59" t="s">
        <v>278</v>
      </c>
      <c r="AF38" s="59" t="s">
        <v>276</v>
      </c>
      <c r="AG38" s="59" t="s">
        <v>277</v>
      </c>
    </row>
    <row r="39" spans="1:33">
      <c r="A39" s="22" t="s">
        <v>57</v>
      </c>
      <c r="B39" s="23" t="s">
        <v>203</v>
      </c>
      <c r="C39" s="24" t="s">
        <v>58</v>
      </c>
      <c r="D39" s="22" t="s">
        <v>11</v>
      </c>
      <c r="E39" s="3">
        <v>963381</v>
      </c>
      <c r="F39" s="3">
        <v>971559.10696095077</v>
      </c>
      <c r="G39" s="3">
        <f t="shared" si="21"/>
        <v>983008.45670628198</v>
      </c>
      <c r="H39" s="3">
        <f t="shared" si="2"/>
        <v>989550.94227504265</v>
      </c>
      <c r="I39" s="4">
        <f t="shared" si="3"/>
        <v>1006724.9668930392</v>
      </c>
      <c r="J39" s="3">
        <f t="shared" si="4"/>
        <v>1028805.8556876064</v>
      </c>
      <c r="K39" s="3">
        <v>114625.30765582771</v>
      </c>
      <c r="L39" s="25">
        <v>115531.83469352758</v>
      </c>
      <c r="M39" s="25">
        <f t="shared" si="5"/>
        <v>116539.08695763853</v>
      </c>
      <c r="N39" s="25">
        <f t="shared" si="6"/>
        <v>116539.08695763853</v>
      </c>
      <c r="O39" s="25">
        <f t="shared" si="7"/>
        <v>117445.6139953384</v>
      </c>
      <c r="P39" s="25">
        <f t="shared" si="8"/>
        <v>119157.94284432704</v>
      </c>
      <c r="Q39" s="26">
        <f t="shared" si="20"/>
        <v>1156384.3242784385</v>
      </c>
      <c r="R39" s="26">
        <f t="shared" si="22"/>
        <v>1214203.5404923605</v>
      </c>
      <c r="S39" s="26">
        <f t="shared" si="10"/>
        <v>124496.37984411514</v>
      </c>
      <c r="T39" s="26">
        <f t="shared" si="11"/>
        <v>126488.32192162098</v>
      </c>
      <c r="U39" s="26">
        <f t="shared" si="12"/>
        <v>1248895.0702207135</v>
      </c>
      <c r="V39" s="26">
        <f t="shared" si="13"/>
        <v>128853.75313865917</v>
      </c>
      <c r="W39" s="27">
        <f t="shared" si="14"/>
        <v>1317121.7453531413</v>
      </c>
      <c r="X39" s="27">
        <f t="shared" si="15"/>
        <v>135950.04678977374</v>
      </c>
      <c r="Y39" s="27">
        <f t="shared" si="18"/>
        <v>1503299.6215619699</v>
      </c>
      <c r="Z39" s="27">
        <f t="shared" si="19"/>
        <v>157363.42412296156</v>
      </c>
      <c r="AA39" s="27">
        <f t="shared" si="16"/>
        <v>1503299.6215619699</v>
      </c>
      <c r="AB39" s="27">
        <f t="shared" si="17"/>
        <v>157861.40964233803</v>
      </c>
      <c r="AC39" s="61"/>
      <c r="AD39" s="64" t="s">
        <v>277</v>
      </c>
      <c r="AE39" s="64" t="s">
        <v>280</v>
      </c>
      <c r="AF39" s="64" t="s">
        <v>276</v>
      </c>
      <c r="AG39" s="64" t="s">
        <v>277</v>
      </c>
    </row>
    <row r="40" spans="1:33" ht="31.5">
      <c r="A40" s="22" t="s">
        <v>59</v>
      </c>
      <c r="B40" s="23" t="s">
        <v>204</v>
      </c>
      <c r="C40" s="24" t="s">
        <v>60</v>
      </c>
      <c r="D40" s="22" t="s">
        <v>11</v>
      </c>
      <c r="E40" s="3">
        <v>0</v>
      </c>
      <c r="F40" s="3">
        <v>0</v>
      </c>
      <c r="G40" s="3">
        <f t="shared" si="21"/>
        <v>0</v>
      </c>
      <c r="H40" s="3">
        <f t="shared" si="2"/>
        <v>0</v>
      </c>
      <c r="I40" s="4">
        <f t="shared" si="3"/>
        <v>0</v>
      </c>
      <c r="J40" s="3">
        <f t="shared" si="4"/>
        <v>0</v>
      </c>
      <c r="K40" s="3">
        <v>5000</v>
      </c>
      <c r="L40" s="25">
        <v>5039.543057996485</v>
      </c>
      <c r="M40" s="25">
        <f t="shared" si="5"/>
        <v>5083.4797891036906</v>
      </c>
      <c r="N40" s="25">
        <f t="shared" si="6"/>
        <v>5083.4797891036906</v>
      </c>
      <c r="O40" s="25">
        <f t="shared" si="7"/>
        <v>5123.0228471001756</v>
      </c>
      <c r="P40" s="25">
        <f t="shared" si="8"/>
        <v>5197.7152899824259</v>
      </c>
      <c r="Q40" s="26">
        <f t="shared" si="20"/>
        <v>0</v>
      </c>
      <c r="R40" s="26">
        <f t="shared" si="22"/>
        <v>0</v>
      </c>
      <c r="S40" s="26">
        <f t="shared" si="10"/>
        <v>5430.5799648506154</v>
      </c>
      <c r="T40" s="26">
        <f t="shared" si="11"/>
        <v>5517.4692442882251</v>
      </c>
      <c r="U40" s="26">
        <f t="shared" si="12"/>
        <v>0</v>
      </c>
      <c r="V40" s="26">
        <f t="shared" si="13"/>
        <v>5620.6502636203868</v>
      </c>
      <c r="W40" s="27">
        <f t="shared" si="14"/>
        <v>0</v>
      </c>
      <c r="X40" s="27">
        <f t="shared" si="15"/>
        <v>5930.1933216168718</v>
      </c>
      <c r="Y40" s="27">
        <f t="shared" si="18"/>
        <v>0</v>
      </c>
      <c r="Z40" s="27">
        <f t="shared" si="19"/>
        <v>6864.2530755711787</v>
      </c>
      <c r="AA40" s="27">
        <f t="shared" si="16"/>
        <v>0</v>
      </c>
      <c r="AB40" s="27">
        <f t="shared" si="17"/>
        <v>6885.9753954305816</v>
      </c>
      <c r="AC40" s="61" t="s">
        <v>221</v>
      </c>
      <c r="AD40" s="59" t="s">
        <v>276</v>
      </c>
      <c r="AE40" s="59" t="s">
        <v>276</v>
      </c>
      <c r="AF40" s="59" t="s">
        <v>276</v>
      </c>
      <c r="AG40" s="59" t="s">
        <v>277</v>
      </c>
    </row>
    <row r="41" spans="1:33">
      <c r="A41" s="22" t="s">
        <v>59</v>
      </c>
      <c r="B41" s="23" t="s">
        <v>204</v>
      </c>
      <c r="C41" s="17" t="s">
        <v>154</v>
      </c>
      <c r="D41" s="22"/>
      <c r="E41" s="3"/>
      <c r="F41" s="3"/>
      <c r="G41" s="3"/>
      <c r="H41" s="3"/>
      <c r="I41" s="4"/>
      <c r="J41" s="3"/>
      <c r="K41" s="3"/>
      <c r="L41" s="25"/>
      <c r="M41" s="25"/>
      <c r="N41" s="25"/>
      <c r="O41" s="25"/>
      <c r="P41" s="25"/>
      <c r="Q41" s="26"/>
      <c r="R41" s="26"/>
      <c r="S41" s="26"/>
      <c r="T41" s="26"/>
      <c r="U41" s="26"/>
      <c r="V41" s="26"/>
      <c r="W41" s="27"/>
      <c r="X41" s="27"/>
      <c r="Y41" s="27">
        <v>30500</v>
      </c>
      <c r="Z41" s="27"/>
      <c r="AA41" s="27">
        <f t="shared" si="16"/>
        <v>30500</v>
      </c>
      <c r="AB41" s="27">
        <f t="shared" si="17"/>
        <v>0</v>
      </c>
      <c r="AC41" s="61" t="s">
        <v>237</v>
      </c>
      <c r="AD41" s="59" t="s">
        <v>276</v>
      </c>
      <c r="AE41" s="59" t="s">
        <v>276</v>
      </c>
      <c r="AF41" s="59" t="s">
        <v>276</v>
      </c>
      <c r="AG41" s="59" t="s">
        <v>276</v>
      </c>
    </row>
    <row r="42" spans="1:33">
      <c r="A42" s="22" t="s">
        <v>61</v>
      </c>
      <c r="B42" s="23" t="s">
        <v>205</v>
      </c>
      <c r="C42" s="24" t="s">
        <v>62</v>
      </c>
      <c r="D42" s="22" t="s">
        <v>11</v>
      </c>
      <c r="E42" s="3">
        <v>1273866</v>
      </c>
      <c r="F42" s="3">
        <v>1284679.803056027</v>
      </c>
      <c r="G42" s="3">
        <f t="shared" si="21"/>
        <v>1299819.1273344653</v>
      </c>
      <c r="H42" s="3">
        <f t="shared" si="2"/>
        <v>1308470.169779287</v>
      </c>
      <c r="I42" s="4">
        <f t="shared" si="3"/>
        <v>1331179.1561969439</v>
      </c>
      <c r="J42" s="3">
        <f t="shared" si="4"/>
        <v>1360376.4244482175</v>
      </c>
      <c r="K42" s="3">
        <v>200000</v>
      </c>
      <c r="L42" s="25">
        <v>201581.7223198594</v>
      </c>
      <c r="M42" s="25">
        <f t="shared" si="5"/>
        <v>203339.19156414762</v>
      </c>
      <c r="N42" s="25">
        <f t="shared" si="6"/>
        <v>203339.19156414762</v>
      </c>
      <c r="O42" s="25">
        <f t="shared" si="7"/>
        <v>204920.91388400702</v>
      </c>
      <c r="P42" s="25">
        <f t="shared" si="8"/>
        <v>207908.61159929703</v>
      </c>
      <c r="Q42" s="26">
        <f t="shared" si="20"/>
        <v>1529071.7521222413</v>
      </c>
      <c r="R42" s="26">
        <f t="shared" si="22"/>
        <v>1605525.3397283535</v>
      </c>
      <c r="S42" s="26">
        <v>322716</v>
      </c>
      <c r="T42" s="26">
        <f t="shared" si="11"/>
        <v>327879.45600000001</v>
      </c>
      <c r="U42" s="26">
        <f t="shared" si="12"/>
        <v>1651397.4922920207</v>
      </c>
      <c r="V42" s="26">
        <f t="shared" si="13"/>
        <v>334011.06</v>
      </c>
      <c r="W42" s="27">
        <f t="shared" si="14"/>
        <v>1741612.7256672329</v>
      </c>
      <c r="X42" s="27">
        <f t="shared" si="15"/>
        <v>352405.87199999997</v>
      </c>
      <c r="Y42" s="27">
        <f t="shared" si="18"/>
        <v>1987793.2777589136</v>
      </c>
      <c r="Z42" s="27">
        <f t="shared" si="19"/>
        <v>407913.02400000003</v>
      </c>
      <c r="AA42" s="27">
        <f t="shared" si="16"/>
        <v>1987793.2777589136</v>
      </c>
      <c r="AB42" s="27">
        <f t="shared" si="17"/>
        <v>409203.88800000004</v>
      </c>
      <c r="AC42" s="61"/>
      <c r="AD42" s="64" t="s">
        <v>277</v>
      </c>
      <c r="AE42" s="64" t="s">
        <v>280</v>
      </c>
      <c r="AF42" s="64" t="s">
        <v>276</v>
      </c>
      <c r="AG42" s="64" t="s">
        <v>277</v>
      </c>
    </row>
    <row r="43" spans="1:33">
      <c r="A43" s="22" t="s">
        <v>63</v>
      </c>
      <c r="B43" s="23" t="s">
        <v>206</v>
      </c>
      <c r="C43" s="24" t="s">
        <v>64</v>
      </c>
      <c r="D43" s="22"/>
      <c r="E43" s="3">
        <v>4501833</v>
      </c>
      <c r="F43" s="3">
        <v>4540048.8998302203</v>
      </c>
      <c r="G43" s="3">
        <f t="shared" si="21"/>
        <v>4593551.1595925298</v>
      </c>
      <c r="H43" s="3">
        <f t="shared" si="2"/>
        <v>4624123.8794567063</v>
      </c>
      <c r="I43" s="4">
        <f t="shared" si="3"/>
        <v>4704377.2691001697</v>
      </c>
      <c r="J43" s="3">
        <f t="shared" si="4"/>
        <v>4807560.1986417659</v>
      </c>
      <c r="K43" s="3">
        <v>327809.18345492176</v>
      </c>
      <c r="L43" s="25">
        <v>330401.69896554941</v>
      </c>
      <c r="M43" s="25">
        <f t="shared" si="5"/>
        <v>333282.27175513573</v>
      </c>
      <c r="N43" s="25">
        <f t="shared" si="6"/>
        <v>333282.27175513573</v>
      </c>
      <c r="O43" s="25">
        <f t="shared" si="7"/>
        <v>335874.78726576339</v>
      </c>
      <c r="P43" s="25">
        <f t="shared" si="8"/>
        <v>340771.76100806013</v>
      </c>
      <c r="Q43" s="26">
        <f t="shared" si="20"/>
        <v>5403728.2359932093</v>
      </c>
      <c r="R43" s="26">
        <f t="shared" si="22"/>
        <v>5673914.6477928702</v>
      </c>
      <c r="S43" s="26">
        <f t="shared" si="10"/>
        <v>356038.79679286754</v>
      </c>
      <c r="T43" s="26">
        <f t="shared" si="11"/>
        <v>361735.41754155344</v>
      </c>
      <c r="U43" s="26">
        <f t="shared" si="12"/>
        <v>5836026.494872666</v>
      </c>
      <c r="V43" s="26">
        <v>820000</v>
      </c>
      <c r="W43" s="27">
        <f t="shared" si="14"/>
        <v>6154846.4607962649</v>
      </c>
      <c r="X43" s="27">
        <f t="shared" si="15"/>
        <v>865159.4202898551</v>
      </c>
      <c r="Y43" s="27">
        <f t="shared" si="18"/>
        <v>7024846.7067911709</v>
      </c>
      <c r="Z43" s="27">
        <f t="shared" si="19"/>
        <v>1001429.9516908213</v>
      </c>
      <c r="AA43" s="27">
        <f t="shared" si="16"/>
        <v>7024846.7067911709</v>
      </c>
      <c r="AB43" s="27">
        <f t="shared" si="17"/>
        <v>1004599.0338164252</v>
      </c>
      <c r="AC43" s="61"/>
      <c r="AD43" s="64" t="s">
        <v>277</v>
      </c>
      <c r="AE43" s="64" t="s">
        <v>276</v>
      </c>
      <c r="AF43" s="64" t="s">
        <v>276</v>
      </c>
      <c r="AG43" s="64" t="s">
        <v>276</v>
      </c>
    </row>
    <row r="44" spans="1:33" s="14" customFormat="1">
      <c r="A44" s="22" t="s">
        <v>65</v>
      </c>
      <c r="B44" s="23" t="s">
        <v>207</v>
      </c>
      <c r="C44" s="24" t="s">
        <v>66</v>
      </c>
      <c r="D44" s="22" t="s">
        <v>11</v>
      </c>
      <c r="E44" s="3">
        <v>213781</v>
      </c>
      <c r="F44" s="3">
        <v>215595.77928692699</v>
      </c>
      <c r="G44" s="3">
        <f t="shared" si="21"/>
        <v>218136.47028862481</v>
      </c>
      <c r="H44" s="3">
        <f t="shared" si="2"/>
        <v>219588.29371816642</v>
      </c>
      <c r="I44" s="4">
        <f t="shared" si="3"/>
        <v>223399.33022071308</v>
      </c>
      <c r="J44" s="3">
        <f t="shared" si="4"/>
        <v>228299.23429541598</v>
      </c>
      <c r="K44" s="3">
        <v>5777.0721088275059</v>
      </c>
      <c r="L44" s="25">
        <v>5822.7607283173547</v>
      </c>
      <c r="M44" s="25">
        <f t="shared" ref="M44:M51" si="23">115.7/114.7*L44</f>
        <v>5873.5258610838528</v>
      </c>
      <c r="N44" s="25">
        <f t="shared" si="6"/>
        <v>5873.5258610838528</v>
      </c>
      <c r="O44" s="25">
        <f t="shared" si="7"/>
        <v>5919.2144805737007</v>
      </c>
      <c r="P44" s="25">
        <v>15000</v>
      </c>
      <c r="Q44" s="26">
        <f t="shared" si="20"/>
        <v>256609.79117147712</v>
      </c>
      <c r="R44" s="26">
        <f t="shared" si="22"/>
        <v>269440.28073005099</v>
      </c>
      <c r="S44" s="26">
        <f t="shared" si="10"/>
        <v>15672.020287404903</v>
      </c>
      <c r="T44" s="26">
        <f t="shared" si="11"/>
        <v>15922.772612003382</v>
      </c>
      <c r="U44" s="26">
        <f t="shared" si="12"/>
        <v>277138.5744651953</v>
      </c>
      <c r="V44" s="26">
        <f t="shared" si="13"/>
        <v>16220.540997464075</v>
      </c>
      <c r="W44" s="27">
        <f t="shared" si="14"/>
        <v>292278.55214431242</v>
      </c>
      <c r="X44" s="27">
        <f t="shared" si="15"/>
        <v>17113.846153846156</v>
      </c>
      <c r="Y44" s="27">
        <f t="shared" si="18"/>
        <v>333592.72852292022</v>
      </c>
      <c r="Z44" s="27">
        <f t="shared" si="19"/>
        <v>19809.433643279801</v>
      </c>
      <c r="AA44" s="27">
        <f t="shared" si="16"/>
        <v>333592.72852292022</v>
      </c>
      <c r="AB44" s="27">
        <f t="shared" si="17"/>
        <v>19872.12172442942</v>
      </c>
      <c r="AC44" s="61" t="s">
        <v>222</v>
      </c>
      <c r="AD44" s="60" t="s">
        <v>276</v>
      </c>
      <c r="AE44" s="60" t="s">
        <v>276</v>
      </c>
      <c r="AF44" s="60" t="s">
        <v>276</v>
      </c>
      <c r="AG44" s="60" t="s">
        <v>277</v>
      </c>
    </row>
    <row r="45" spans="1:33">
      <c r="A45" s="22"/>
      <c r="B45" s="23"/>
      <c r="C45" s="24" t="s">
        <v>67</v>
      </c>
      <c r="D45" s="22"/>
      <c r="E45" s="3">
        <v>0</v>
      </c>
      <c r="F45" s="3">
        <v>0</v>
      </c>
      <c r="G45" s="3">
        <f t="shared" si="21"/>
        <v>0</v>
      </c>
      <c r="H45" s="3">
        <f t="shared" si="2"/>
        <v>0</v>
      </c>
      <c r="I45" s="4">
        <f t="shared" si="3"/>
        <v>0</v>
      </c>
      <c r="J45" s="3">
        <f t="shared" si="4"/>
        <v>0</v>
      </c>
      <c r="K45" s="3">
        <v>0</v>
      </c>
      <c r="L45" s="25">
        <v>0</v>
      </c>
      <c r="M45" s="25">
        <f t="shared" si="23"/>
        <v>0</v>
      </c>
      <c r="N45" s="25">
        <f t="shared" si="6"/>
        <v>0</v>
      </c>
      <c r="O45" s="25">
        <f t="shared" si="7"/>
        <v>0</v>
      </c>
      <c r="P45" s="25">
        <f t="shared" si="8"/>
        <v>0</v>
      </c>
      <c r="Q45" s="26">
        <f t="shared" si="20"/>
        <v>0</v>
      </c>
      <c r="R45" s="26">
        <f t="shared" si="22"/>
        <v>0</v>
      </c>
      <c r="S45" s="26">
        <f t="shared" si="10"/>
        <v>0</v>
      </c>
      <c r="T45" s="26">
        <f t="shared" si="11"/>
        <v>0</v>
      </c>
      <c r="U45" s="26">
        <f t="shared" si="12"/>
        <v>0</v>
      </c>
      <c r="V45" s="26">
        <f t="shared" si="13"/>
        <v>0</v>
      </c>
      <c r="W45" s="27">
        <f t="shared" si="14"/>
        <v>0</v>
      </c>
      <c r="X45" s="27">
        <f t="shared" si="15"/>
        <v>0</v>
      </c>
      <c r="Y45" s="27">
        <f t="shared" si="18"/>
        <v>0</v>
      </c>
      <c r="Z45" s="27">
        <f t="shared" si="19"/>
        <v>0</v>
      </c>
      <c r="AA45" s="27">
        <f t="shared" si="16"/>
        <v>0</v>
      </c>
      <c r="AB45" s="27">
        <f t="shared" si="17"/>
        <v>0</v>
      </c>
      <c r="AC45" s="61"/>
      <c r="AD45" s="59"/>
      <c r="AE45" s="59"/>
      <c r="AF45" s="59"/>
      <c r="AG45" s="59"/>
    </row>
    <row r="46" spans="1:33">
      <c r="A46" s="22" t="s">
        <v>68</v>
      </c>
      <c r="B46" s="23" t="s">
        <v>208</v>
      </c>
      <c r="C46" s="24" t="s">
        <v>69</v>
      </c>
      <c r="D46" s="22"/>
      <c r="E46" s="3">
        <v>10000</v>
      </c>
      <c r="F46" s="3">
        <v>10084.889643463497</v>
      </c>
      <c r="G46" s="3">
        <f t="shared" si="21"/>
        <v>10203.735144312395</v>
      </c>
      <c r="H46" s="3">
        <f t="shared" si="2"/>
        <v>10271.646859083194</v>
      </c>
      <c r="I46" s="4">
        <f t="shared" si="3"/>
        <v>10449.915110356538</v>
      </c>
      <c r="J46" s="3">
        <f t="shared" si="4"/>
        <v>10679.117147707982</v>
      </c>
      <c r="K46" s="3">
        <v>0</v>
      </c>
      <c r="L46" s="25">
        <v>0</v>
      </c>
      <c r="M46" s="25">
        <f t="shared" si="23"/>
        <v>0</v>
      </c>
      <c r="N46" s="25">
        <f t="shared" si="6"/>
        <v>0</v>
      </c>
      <c r="O46" s="25">
        <f t="shared" si="7"/>
        <v>0</v>
      </c>
      <c r="P46" s="25">
        <f t="shared" si="8"/>
        <v>0</v>
      </c>
      <c r="Q46" s="26">
        <f t="shared" si="20"/>
        <v>12003.395585738543</v>
      </c>
      <c r="R46" s="26">
        <f t="shared" si="22"/>
        <v>12603.56536502547</v>
      </c>
      <c r="S46" s="26">
        <f t="shared" si="10"/>
        <v>0</v>
      </c>
      <c r="T46" s="26">
        <f t="shared" si="11"/>
        <v>0</v>
      </c>
      <c r="U46" s="26">
        <f t="shared" si="12"/>
        <v>12963.667232597625</v>
      </c>
      <c r="V46" s="26">
        <f t="shared" si="13"/>
        <v>0</v>
      </c>
      <c r="W46" s="27">
        <f t="shared" si="14"/>
        <v>13671.867572156198</v>
      </c>
      <c r="X46" s="27">
        <f t="shared" si="15"/>
        <v>0</v>
      </c>
      <c r="Y46" s="27">
        <f t="shared" si="18"/>
        <v>15604.414261460101</v>
      </c>
      <c r="Z46" s="27">
        <f t="shared" si="19"/>
        <v>0</v>
      </c>
      <c r="AA46" s="27">
        <f t="shared" si="16"/>
        <v>15604.414261460101</v>
      </c>
      <c r="AB46" s="27">
        <f t="shared" si="17"/>
        <v>0</v>
      </c>
      <c r="AC46" s="61"/>
      <c r="AD46" s="59" t="s">
        <v>276</v>
      </c>
      <c r="AE46" s="59" t="s">
        <v>276</v>
      </c>
      <c r="AF46" s="59" t="s">
        <v>276</v>
      </c>
      <c r="AG46" s="59" t="s">
        <v>277</v>
      </c>
    </row>
    <row r="47" spans="1:33">
      <c r="A47" s="22" t="s">
        <v>70</v>
      </c>
      <c r="B47" s="23" t="s">
        <v>209</v>
      </c>
      <c r="C47" s="22" t="s">
        <v>71</v>
      </c>
      <c r="D47" s="22"/>
      <c r="E47" s="3"/>
      <c r="F47" s="3">
        <v>0</v>
      </c>
      <c r="G47" s="3">
        <f t="shared" si="21"/>
        <v>0</v>
      </c>
      <c r="H47" s="3">
        <f t="shared" si="2"/>
        <v>0</v>
      </c>
      <c r="I47" s="4">
        <f t="shared" si="3"/>
        <v>0</v>
      </c>
      <c r="J47" s="3">
        <f t="shared" si="4"/>
        <v>0</v>
      </c>
      <c r="K47" s="3">
        <v>24291.491525423724</v>
      </c>
      <c r="L47" s="25">
        <v>24483.603497065917</v>
      </c>
      <c r="M47" s="25">
        <f t="shared" si="23"/>
        <v>24697.061243335018</v>
      </c>
      <c r="N47" s="25">
        <f t="shared" si="6"/>
        <v>24697.061243335018</v>
      </c>
      <c r="O47" s="25">
        <f t="shared" si="7"/>
        <v>24889.173214977207</v>
      </c>
      <c r="P47" s="25">
        <f t="shared" si="8"/>
        <v>25252.05138363468</v>
      </c>
      <c r="Q47" s="26">
        <f t="shared" si="20"/>
        <v>0</v>
      </c>
      <c r="R47" s="26">
        <f t="shared" si="22"/>
        <v>0</v>
      </c>
      <c r="S47" s="26">
        <f t="shared" si="10"/>
        <v>26383.377438860916</v>
      </c>
      <c r="T47" s="26">
        <f t="shared" si="11"/>
        <v>26805.51147788269</v>
      </c>
      <c r="U47" s="26">
        <f t="shared" si="12"/>
        <v>0</v>
      </c>
      <c r="V47" s="26">
        <f t="shared" si="13"/>
        <v>27306.795649221047</v>
      </c>
      <c r="W47" s="27">
        <f t="shared" si="14"/>
        <v>0</v>
      </c>
      <c r="X47" s="27">
        <f t="shared" si="15"/>
        <v>28810.648163236117</v>
      </c>
      <c r="Y47" s="27">
        <f t="shared" si="18"/>
        <v>0</v>
      </c>
      <c r="Z47" s="27">
        <f t="shared" si="19"/>
        <v>33348.589082720195</v>
      </c>
      <c r="AA47" s="27">
        <f t="shared" si="16"/>
        <v>0</v>
      </c>
      <c r="AB47" s="27">
        <f t="shared" si="17"/>
        <v>33454.122592475636</v>
      </c>
      <c r="AC47" s="61"/>
      <c r="AD47" s="64" t="s">
        <v>277</v>
      </c>
      <c r="AE47" s="64" t="s">
        <v>276</v>
      </c>
      <c r="AF47" s="64" t="s">
        <v>276</v>
      </c>
      <c r="AG47" s="64" t="s">
        <v>276</v>
      </c>
    </row>
    <row r="48" spans="1:33">
      <c r="A48" s="22" t="s">
        <v>72</v>
      </c>
      <c r="B48" s="23" t="s">
        <v>185</v>
      </c>
      <c r="C48" s="24" t="s">
        <v>71</v>
      </c>
      <c r="D48" s="22"/>
      <c r="E48" s="3"/>
      <c r="F48" s="3">
        <v>0</v>
      </c>
      <c r="G48" s="3">
        <f t="shared" si="21"/>
        <v>0</v>
      </c>
      <c r="H48" s="3">
        <f t="shared" si="2"/>
        <v>0</v>
      </c>
      <c r="I48" s="4">
        <f t="shared" si="3"/>
        <v>0</v>
      </c>
      <c r="J48" s="3">
        <f t="shared" si="4"/>
        <v>0</v>
      </c>
      <c r="K48" s="3">
        <v>33872.248587570619</v>
      </c>
      <c r="L48" s="25">
        <v>34140.13104564455</v>
      </c>
      <c r="M48" s="25">
        <f t="shared" si="23"/>
        <v>34437.778221282249</v>
      </c>
      <c r="N48" s="25">
        <f t="shared" si="6"/>
        <v>34437.778221282249</v>
      </c>
      <c r="O48" s="25">
        <f t="shared" si="7"/>
        <v>34705.66067935618</v>
      </c>
      <c r="P48" s="25">
        <f t="shared" si="8"/>
        <v>35211.660877940281</v>
      </c>
      <c r="Q48" s="26">
        <f t="shared" si="20"/>
        <v>0</v>
      </c>
      <c r="R48" s="26">
        <f t="shared" si="22"/>
        <v>0</v>
      </c>
      <c r="S48" s="26">
        <f t="shared" si="10"/>
        <v>36789.190908820106</v>
      </c>
      <c r="T48" s="26">
        <f t="shared" si="11"/>
        <v>37377.817963361231</v>
      </c>
      <c r="U48" s="26">
        <f t="shared" si="12"/>
        <v>0</v>
      </c>
      <c r="V48" s="26">
        <f t="shared" si="13"/>
        <v>38076.812590628811</v>
      </c>
      <c r="W48" s="27">
        <f t="shared" si="14"/>
        <v>0</v>
      </c>
      <c r="X48" s="27">
        <f t="shared" si="15"/>
        <v>40173.796472431553</v>
      </c>
      <c r="Y48" s="27">
        <f t="shared" si="18"/>
        <v>0</v>
      </c>
      <c r="Z48" s="27">
        <f t="shared" si="19"/>
        <v>46501.537308748615</v>
      </c>
      <c r="AA48" s="27">
        <f t="shared" si="16"/>
        <v>0</v>
      </c>
      <c r="AB48" s="27">
        <f t="shared" si="17"/>
        <v>46648.6940723839</v>
      </c>
      <c r="AC48" s="61"/>
      <c r="AD48" s="64" t="s">
        <v>277</v>
      </c>
      <c r="AE48" s="64" t="s">
        <v>276</v>
      </c>
      <c r="AF48" s="64" t="s">
        <v>276</v>
      </c>
      <c r="AG48" s="64" t="s">
        <v>276</v>
      </c>
    </row>
    <row r="49" spans="1:33">
      <c r="A49" s="22" t="s">
        <v>73</v>
      </c>
      <c r="B49" s="23" t="s">
        <v>210</v>
      </c>
      <c r="C49" s="24" t="s">
        <v>74</v>
      </c>
      <c r="D49" s="22"/>
      <c r="E49" s="3">
        <v>409659</v>
      </c>
      <c r="F49" s="3">
        <v>413136.58064516127</v>
      </c>
      <c r="G49" s="3">
        <f t="shared" si="21"/>
        <v>418005.19354838715</v>
      </c>
      <c r="H49" s="3">
        <f t="shared" si="2"/>
        <v>420787.25806451618</v>
      </c>
      <c r="I49" s="4">
        <f t="shared" si="3"/>
        <v>428090.17741935485</v>
      </c>
      <c r="J49" s="3">
        <f t="shared" si="4"/>
        <v>437479.64516129036</v>
      </c>
      <c r="K49" s="3">
        <v>20000</v>
      </c>
      <c r="L49" s="25">
        <v>20158.17223198594</v>
      </c>
      <c r="M49" s="25">
        <f t="shared" si="23"/>
        <v>20333.919156414762</v>
      </c>
      <c r="N49" s="25">
        <f t="shared" si="6"/>
        <v>20333.919156414762</v>
      </c>
      <c r="O49" s="25">
        <f t="shared" si="7"/>
        <v>20492.091388400702</v>
      </c>
      <c r="P49" s="25">
        <f t="shared" si="8"/>
        <v>20790.861159929704</v>
      </c>
      <c r="Q49" s="26">
        <f t="shared" si="20"/>
        <v>491729.90322580654</v>
      </c>
      <c r="R49" s="26">
        <f t="shared" si="22"/>
        <v>516316.39838709688</v>
      </c>
      <c r="S49" s="26">
        <f t="shared" si="10"/>
        <v>21722.319859402462</v>
      </c>
      <c r="T49" s="26">
        <f t="shared" si="11"/>
        <v>22069.876977152901</v>
      </c>
      <c r="U49" s="26">
        <f t="shared" si="12"/>
        <v>531068.29548387101</v>
      </c>
      <c r="V49" s="26">
        <f t="shared" si="13"/>
        <v>22482.601054481547</v>
      </c>
      <c r="W49" s="27">
        <f t="shared" si="14"/>
        <v>560080.35977419361</v>
      </c>
      <c r="X49" s="27">
        <f t="shared" si="15"/>
        <v>23720.773286467487</v>
      </c>
      <c r="Y49" s="27">
        <f t="shared" si="18"/>
        <v>639248.87419354834</v>
      </c>
      <c r="Z49" s="27">
        <f t="shared" si="19"/>
        <v>27457.012302284715</v>
      </c>
      <c r="AA49" s="27">
        <f t="shared" si="16"/>
        <v>639248.87419354834</v>
      </c>
      <c r="AB49" s="27">
        <f t="shared" si="17"/>
        <v>27543.901581722326</v>
      </c>
      <c r="AC49" s="61"/>
      <c r="AD49" s="59" t="s">
        <v>278</v>
      </c>
      <c r="AE49" s="59" t="s">
        <v>278</v>
      </c>
      <c r="AF49" s="59" t="s">
        <v>276</v>
      </c>
      <c r="AG49" s="59" t="s">
        <v>276</v>
      </c>
    </row>
    <row r="50" spans="1:33">
      <c r="A50" s="22" t="s">
        <v>75</v>
      </c>
      <c r="B50" s="23" t="s">
        <v>211</v>
      </c>
      <c r="C50" s="24" t="s">
        <v>76</v>
      </c>
      <c r="D50" s="22" t="s">
        <v>77</v>
      </c>
      <c r="E50" s="3">
        <v>6894391</v>
      </c>
      <c r="F50" s="3">
        <v>6952917.2393887946</v>
      </c>
      <c r="G50" s="3">
        <f t="shared" si="21"/>
        <v>7034853.9745331081</v>
      </c>
      <c r="H50" s="3">
        <f t="shared" si="2"/>
        <v>7081674.9660441438</v>
      </c>
      <c r="I50" s="4">
        <f t="shared" si="3"/>
        <v>7204580.068760612</v>
      </c>
      <c r="J50" s="3">
        <f t="shared" si="4"/>
        <v>7362600.915110358</v>
      </c>
      <c r="K50" s="5">
        <v>535500</v>
      </c>
      <c r="L50" s="25">
        <v>539735.06151142356</v>
      </c>
      <c r="M50" s="25">
        <f t="shared" si="23"/>
        <v>544440.6854130053</v>
      </c>
      <c r="N50" s="25">
        <f t="shared" si="6"/>
        <v>544440.6854130053</v>
      </c>
      <c r="O50" s="25">
        <f t="shared" si="7"/>
        <v>548675.74692442885</v>
      </c>
      <c r="P50" s="25">
        <f t="shared" si="8"/>
        <v>556675.30755711778</v>
      </c>
      <c r="Q50" s="26">
        <f t="shared" si="20"/>
        <v>8275610.2495755535</v>
      </c>
      <c r="R50" s="26">
        <f t="shared" si="22"/>
        <v>8689390.7620543316</v>
      </c>
      <c r="S50" s="26">
        <f t="shared" si="10"/>
        <v>581615.11423550092</v>
      </c>
      <c r="T50" s="26">
        <f t="shared" si="11"/>
        <v>590920.95606326894</v>
      </c>
      <c r="U50" s="26">
        <f t="shared" si="12"/>
        <v>8937659.0695415977</v>
      </c>
      <c r="V50" s="26">
        <f t="shared" si="13"/>
        <v>601971.64323374338</v>
      </c>
      <c r="W50" s="27">
        <f t="shared" si="14"/>
        <v>9425920.0742665548</v>
      </c>
      <c r="X50" s="27">
        <f t="shared" si="15"/>
        <v>635123.70474516694</v>
      </c>
      <c r="Y50" s="27">
        <f t="shared" si="18"/>
        <v>10758293.324448219</v>
      </c>
      <c r="Z50" s="27">
        <f t="shared" si="19"/>
        <v>735161.50439367315</v>
      </c>
      <c r="AA50" s="27">
        <f t="shared" si="16"/>
        <v>10758293.324448219</v>
      </c>
      <c r="AB50" s="27">
        <f t="shared" si="17"/>
        <v>737487.96485061513</v>
      </c>
      <c r="AC50" s="62"/>
      <c r="AD50" s="59" t="s">
        <v>280</v>
      </c>
      <c r="AE50" s="59" t="s">
        <v>280</v>
      </c>
      <c r="AF50" s="59" t="s">
        <v>276</v>
      </c>
      <c r="AG50" s="59" t="s">
        <v>276</v>
      </c>
    </row>
    <row r="51" spans="1:33">
      <c r="A51" s="22" t="s">
        <v>78</v>
      </c>
      <c r="B51" s="23" t="s">
        <v>212</v>
      </c>
      <c r="C51" s="29" t="s">
        <v>79</v>
      </c>
      <c r="D51" s="22"/>
      <c r="E51" s="5"/>
      <c r="F51" s="3">
        <v>0</v>
      </c>
      <c r="G51" s="3">
        <f t="shared" si="21"/>
        <v>0</v>
      </c>
      <c r="H51" s="3">
        <f t="shared" si="2"/>
        <v>0</v>
      </c>
      <c r="I51" s="4">
        <f t="shared" si="3"/>
        <v>0</v>
      </c>
      <c r="J51" s="3">
        <f t="shared" ref="J51" si="24">I51</f>
        <v>0</v>
      </c>
      <c r="K51" s="5">
        <v>80000</v>
      </c>
      <c r="L51" s="25">
        <v>80632.68892794376</v>
      </c>
      <c r="M51" s="25">
        <f t="shared" si="23"/>
        <v>81335.676625659049</v>
      </c>
      <c r="N51" s="25">
        <f t="shared" si="6"/>
        <v>81335.676625659049</v>
      </c>
      <c r="O51" s="25">
        <f t="shared" si="7"/>
        <v>81968.365553602809</v>
      </c>
      <c r="P51" s="25">
        <f t="shared" si="8"/>
        <v>83163.444639718815</v>
      </c>
      <c r="Q51" s="26">
        <f t="shared" si="20"/>
        <v>0</v>
      </c>
      <c r="R51" s="26">
        <f t="shared" si="22"/>
        <v>0</v>
      </c>
      <c r="S51" s="26">
        <f t="shared" si="10"/>
        <v>86889.279437609846</v>
      </c>
      <c r="T51" s="26">
        <f t="shared" si="11"/>
        <v>88279.507908611602</v>
      </c>
      <c r="U51" s="26">
        <f t="shared" si="12"/>
        <v>0</v>
      </c>
      <c r="V51" s="26">
        <f t="shared" si="13"/>
        <v>89930.404217926189</v>
      </c>
      <c r="W51" s="27">
        <f t="shared" si="14"/>
        <v>0</v>
      </c>
      <c r="X51" s="27">
        <f t="shared" si="15"/>
        <v>94883.093145869949</v>
      </c>
      <c r="Y51" s="27">
        <f t="shared" si="18"/>
        <v>0</v>
      </c>
      <c r="Z51" s="27">
        <f t="shared" si="19"/>
        <v>109828.04920913886</v>
      </c>
      <c r="AA51" s="27">
        <f t="shared" si="16"/>
        <v>0</v>
      </c>
      <c r="AB51" s="27">
        <f t="shared" si="17"/>
        <v>110175.6063268893</v>
      </c>
      <c r="AC51" s="62"/>
      <c r="AD51" s="59" t="s">
        <v>280</v>
      </c>
      <c r="AE51" s="59" t="s">
        <v>276</v>
      </c>
      <c r="AF51" s="59" t="s">
        <v>276</v>
      </c>
      <c r="AG51" s="59" t="s">
        <v>277</v>
      </c>
    </row>
    <row r="52" spans="1:33" ht="31.5">
      <c r="A52" s="22" t="s">
        <v>235</v>
      </c>
      <c r="B52" s="23" t="s">
        <v>236</v>
      </c>
      <c r="C52" s="29" t="s">
        <v>252</v>
      </c>
      <c r="D52" s="22" t="s">
        <v>11</v>
      </c>
      <c r="E52" s="5"/>
      <c r="F52" s="3"/>
      <c r="G52" s="3"/>
      <c r="H52" s="3"/>
      <c r="I52" s="4"/>
      <c r="J52" s="3"/>
      <c r="K52" s="5"/>
      <c r="L52" s="25"/>
      <c r="M52" s="25"/>
      <c r="N52" s="25"/>
      <c r="O52" s="25"/>
      <c r="P52" s="25"/>
      <c r="Q52" s="26"/>
      <c r="R52" s="26"/>
      <c r="S52" s="26"/>
      <c r="T52" s="26"/>
      <c r="U52" s="26"/>
      <c r="V52" s="26"/>
      <c r="W52" s="27"/>
      <c r="X52" s="27"/>
      <c r="Y52" s="30">
        <v>60000</v>
      </c>
      <c r="Z52" s="27"/>
      <c r="AA52" s="27">
        <f t="shared" si="16"/>
        <v>60000</v>
      </c>
      <c r="AB52" s="27">
        <f t="shared" si="17"/>
        <v>0</v>
      </c>
      <c r="AC52" s="18" t="s">
        <v>169</v>
      </c>
      <c r="AD52" s="59" t="s">
        <v>276</v>
      </c>
      <c r="AE52" s="59" t="s">
        <v>276</v>
      </c>
      <c r="AF52" s="59" t="s">
        <v>276</v>
      </c>
      <c r="AG52" s="59" t="s">
        <v>277</v>
      </c>
    </row>
    <row r="53" spans="1:33" ht="31.5">
      <c r="A53" s="22" t="s">
        <v>158</v>
      </c>
      <c r="B53" s="23" t="s">
        <v>236</v>
      </c>
      <c r="C53" s="29" t="s">
        <v>251</v>
      </c>
      <c r="D53" s="22" t="s">
        <v>11</v>
      </c>
      <c r="E53" s="5"/>
      <c r="F53" s="3"/>
      <c r="G53" s="3"/>
      <c r="H53" s="3"/>
      <c r="I53" s="4"/>
      <c r="J53" s="3"/>
      <c r="K53" s="5"/>
      <c r="L53" s="25"/>
      <c r="M53" s="25"/>
      <c r="N53" s="25"/>
      <c r="O53" s="25"/>
      <c r="P53" s="25"/>
      <c r="Q53" s="26"/>
      <c r="R53" s="26"/>
      <c r="S53" s="26"/>
      <c r="T53" s="26"/>
      <c r="U53" s="26"/>
      <c r="V53" s="26"/>
      <c r="W53" s="27"/>
      <c r="X53" s="27"/>
      <c r="Y53" s="30"/>
      <c r="Z53" s="27"/>
      <c r="AA53" s="27">
        <f t="shared" si="16"/>
        <v>0</v>
      </c>
      <c r="AB53" s="27">
        <f t="shared" si="17"/>
        <v>0</v>
      </c>
      <c r="AC53" s="18" t="s">
        <v>170</v>
      </c>
      <c r="AD53" s="59" t="s">
        <v>276</v>
      </c>
      <c r="AE53" s="59" t="s">
        <v>276</v>
      </c>
      <c r="AF53" s="59" t="s">
        <v>280</v>
      </c>
      <c r="AG53" s="59" t="s">
        <v>277</v>
      </c>
    </row>
    <row r="54" spans="1:33" ht="31.5">
      <c r="A54" s="22" t="s">
        <v>250</v>
      </c>
      <c r="B54" s="23" t="s">
        <v>236</v>
      </c>
      <c r="C54" s="29" t="s">
        <v>253</v>
      </c>
      <c r="D54" s="22" t="s">
        <v>11</v>
      </c>
      <c r="E54" s="5"/>
      <c r="F54" s="3"/>
      <c r="G54" s="3"/>
      <c r="H54" s="3"/>
      <c r="I54" s="4"/>
      <c r="J54" s="3"/>
      <c r="K54" s="5"/>
      <c r="L54" s="25"/>
      <c r="M54" s="25"/>
      <c r="N54" s="25"/>
      <c r="O54" s="25"/>
      <c r="P54" s="25"/>
      <c r="Q54" s="26"/>
      <c r="R54" s="26"/>
      <c r="S54" s="26"/>
      <c r="T54" s="26"/>
      <c r="U54" s="26"/>
      <c r="V54" s="26"/>
      <c r="W54" s="27"/>
      <c r="X54" s="27"/>
      <c r="Y54" s="30"/>
      <c r="Z54" s="27"/>
      <c r="AA54" s="27">
        <f t="shared" si="16"/>
        <v>0</v>
      </c>
      <c r="AB54" s="27">
        <f t="shared" si="17"/>
        <v>0</v>
      </c>
      <c r="AD54" s="59" t="s">
        <v>276</v>
      </c>
      <c r="AE54" s="59" t="s">
        <v>276</v>
      </c>
      <c r="AF54" s="59" t="s">
        <v>276</v>
      </c>
      <c r="AG54" s="59" t="s">
        <v>277</v>
      </c>
    </row>
    <row r="55" spans="1:33" ht="31.5">
      <c r="A55" s="22" t="s">
        <v>227</v>
      </c>
      <c r="B55" s="23" t="s">
        <v>213</v>
      </c>
      <c r="C55" s="24" t="s">
        <v>220</v>
      </c>
      <c r="D55" s="22" t="s">
        <v>254</v>
      </c>
      <c r="E55" s="5"/>
      <c r="F55" s="3"/>
      <c r="G55" s="3"/>
      <c r="H55" s="3"/>
      <c r="I55" s="4"/>
      <c r="J55" s="3"/>
      <c r="K55" s="5"/>
      <c r="L55" s="25"/>
      <c r="M55" s="25"/>
      <c r="N55" s="25"/>
      <c r="O55" s="25"/>
      <c r="P55" s="25"/>
      <c r="Q55" s="26"/>
      <c r="R55" s="26"/>
      <c r="S55" s="26"/>
      <c r="T55" s="26"/>
      <c r="U55" s="26"/>
      <c r="V55" s="26"/>
      <c r="W55" s="27"/>
      <c r="X55" s="27"/>
      <c r="Y55" s="25">
        <v>50000</v>
      </c>
      <c r="Z55" s="27"/>
      <c r="AA55" s="27">
        <f t="shared" si="16"/>
        <v>50000</v>
      </c>
      <c r="AB55" s="27">
        <f t="shared" si="17"/>
        <v>0</v>
      </c>
      <c r="AC55" s="56" t="s">
        <v>165</v>
      </c>
      <c r="AD55" s="59" t="s">
        <v>276</v>
      </c>
      <c r="AE55" s="59" t="s">
        <v>276</v>
      </c>
      <c r="AF55" s="59" t="s">
        <v>276</v>
      </c>
      <c r="AG55" s="59" t="s">
        <v>282</v>
      </c>
    </row>
    <row r="56" spans="1:33">
      <c r="A56" s="22" t="s">
        <v>155</v>
      </c>
      <c r="B56" s="23" t="s">
        <v>231</v>
      </c>
      <c r="C56" s="24" t="s">
        <v>156</v>
      </c>
      <c r="D56" s="22" t="s">
        <v>254</v>
      </c>
      <c r="E56" s="5"/>
      <c r="F56" s="3"/>
      <c r="G56" s="3"/>
      <c r="H56" s="3"/>
      <c r="I56" s="4"/>
      <c r="J56" s="3"/>
      <c r="K56" s="5"/>
      <c r="L56" s="25"/>
      <c r="M56" s="25"/>
      <c r="N56" s="25"/>
      <c r="O56" s="25"/>
      <c r="P56" s="25"/>
      <c r="Q56" s="26"/>
      <c r="R56" s="26"/>
      <c r="S56" s="26"/>
      <c r="T56" s="26"/>
      <c r="U56" s="26"/>
      <c r="V56" s="26"/>
      <c r="W56" s="27"/>
      <c r="X56" s="27"/>
      <c r="Y56" s="27"/>
      <c r="Z56" s="27"/>
      <c r="AA56" s="27">
        <f t="shared" si="16"/>
        <v>0</v>
      </c>
      <c r="AB56" s="27">
        <f t="shared" si="17"/>
        <v>0</v>
      </c>
      <c r="AC56" s="63"/>
      <c r="AD56" s="59" t="s">
        <v>276</v>
      </c>
      <c r="AE56" s="59" t="s">
        <v>276</v>
      </c>
      <c r="AF56" s="59" t="s">
        <v>276</v>
      </c>
      <c r="AG56" s="59" t="s">
        <v>282</v>
      </c>
    </row>
    <row r="57" spans="1:33">
      <c r="A57" s="22" t="s">
        <v>228</v>
      </c>
      <c r="B57" s="23" t="s">
        <v>232</v>
      </c>
      <c r="C57" s="24" t="s">
        <v>157</v>
      </c>
      <c r="D57" s="22" t="s">
        <v>254</v>
      </c>
      <c r="E57" s="5"/>
      <c r="F57" s="3"/>
      <c r="G57" s="3"/>
      <c r="H57" s="3"/>
      <c r="I57" s="4"/>
      <c r="J57" s="3"/>
      <c r="K57" s="5"/>
      <c r="L57" s="25"/>
      <c r="M57" s="25"/>
      <c r="N57" s="25"/>
      <c r="O57" s="25"/>
      <c r="P57" s="25"/>
      <c r="Q57" s="26"/>
      <c r="R57" s="26"/>
      <c r="S57" s="26"/>
      <c r="T57" s="26"/>
      <c r="U57" s="26"/>
      <c r="V57" s="26"/>
      <c r="W57" s="27"/>
      <c r="X57" s="27"/>
      <c r="Y57" s="27">
        <v>90000</v>
      </c>
      <c r="Z57" s="27"/>
      <c r="AA57" s="27">
        <f t="shared" si="16"/>
        <v>90000</v>
      </c>
      <c r="AB57" s="27">
        <f t="shared" si="17"/>
        <v>0</v>
      </c>
      <c r="AC57" s="57" t="s">
        <v>166</v>
      </c>
      <c r="AD57" s="59" t="s">
        <v>276</v>
      </c>
      <c r="AE57" s="59" t="s">
        <v>276</v>
      </c>
      <c r="AF57" s="59" t="s">
        <v>276</v>
      </c>
      <c r="AG57" s="59" t="s">
        <v>282</v>
      </c>
    </row>
    <row r="58" spans="1:33">
      <c r="A58" s="22" t="s">
        <v>229</v>
      </c>
      <c r="B58" s="23" t="s">
        <v>233</v>
      </c>
      <c r="C58" s="24" t="s">
        <v>156</v>
      </c>
      <c r="D58" s="22" t="s">
        <v>254</v>
      </c>
      <c r="E58" s="5"/>
      <c r="F58" s="3"/>
      <c r="G58" s="3"/>
      <c r="H58" s="3"/>
      <c r="I58" s="4"/>
      <c r="J58" s="3"/>
      <c r="K58" s="5"/>
      <c r="L58" s="25"/>
      <c r="M58" s="25"/>
      <c r="N58" s="25"/>
      <c r="O58" s="25"/>
      <c r="P58" s="25"/>
      <c r="Q58" s="26"/>
      <c r="R58" s="26"/>
      <c r="S58" s="26"/>
      <c r="T58" s="26"/>
      <c r="U58" s="26"/>
      <c r="V58" s="26"/>
      <c r="W58" s="27"/>
      <c r="X58" s="27"/>
      <c r="Y58" s="27"/>
      <c r="Z58" s="27"/>
      <c r="AA58" s="27">
        <f t="shared" si="16"/>
        <v>0</v>
      </c>
      <c r="AB58" s="27">
        <f t="shared" si="17"/>
        <v>0</v>
      </c>
      <c r="AC58" s="57" t="s">
        <v>167</v>
      </c>
      <c r="AD58" s="59" t="s">
        <v>276</v>
      </c>
      <c r="AE58" s="59" t="s">
        <v>276</v>
      </c>
      <c r="AF58" s="59" t="s">
        <v>276</v>
      </c>
      <c r="AG58" s="59" t="s">
        <v>282</v>
      </c>
    </row>
    <row r="59" spans="1:33">
      <c r="A59" s="22" t="s">
        <v>230</v>
      </c>
      <c r="B59" s="23" t="s">
        <v>234</v>
      </c>
      <c r="C59" s="24" t="s">
        <v>156</v>
      </c>
      <c r="D59" s="22" t="s">
        <v>254</v>
      </c>
      <c r="E59" s="5"/>
      <c r="F59" s="3"/>
      <c r="G59" s="3"/>
      <c r="H59" s="3"/>
      <c r="I59" s="4"/>
      <c r="J59" s="3"/>
      <c r="K59" s="5"/>
      <c r="L59" s="25"/>
      <c r="M59" s="25"/>
      <c r="N59" s="25"/>
      <c r="O59" s="25"/>
      <c r="P59" s="25"/>
      <c r="Q59" s="26"/>
      <c r="R59" s="26"/>
      <c r="S59" s="26"/>
      <c r="T59" s="26"/>
      <c r="U59" s="26"/>
      <c r="V59" s="26"/>
      <c r="W59" s="27"/>
      <c r="X59" s="27"/>
      <c r="Y59" s="27"/>
      <c r="Z59" s="27"/>
      <c r="AA59" s="27">
        <f t="shared" si="16"/>
        <v>0</v>
      </c>
      <c r="AB59" s="27">
        <f t="shared" si="17"/>
        <v>0</v>
      </c>
      <c r="AC59" s="57" t="s">
        <v>168</v>
      </c>
      <c r="AD59" s="59" t="s">
        <v>276</v>
      </c>
      <c r="AE59" s="59" t="s">
        <v>276</v>
      </c>
      <c r="AF59" s="59" t="s">
        <v>276</v>
      </c>
      <c r="AG59" s="59" t="s">
        <v>282</v>
      </c>
    </row>
    <row r="60" spans="1:33" s="14" customFormat="1" ht="31.5">
      <c r="A60" s="22" t="s">
        <v>110</v>
      </c>
      <c r="B60" s="23" t="s">
        <v>213</v>
      </c>
      <c r="C60" s="24" t="s">
        <v>117</v>
      </c>
      <c r="D60" s="22" t="s">
        <v>254</v>
      </c>
      <c r="E60" s="5"/>
      <c r="F60" s="5"/>
      <c r="G60" s="5"/>
      <c r="H60" s="5"/>
      <c r="I60" s="7"/>
      <c r="J60" s="5">
        <v>400000</v>
      </c>
      <c r="K60" s="11"/>
      <c r="L60" s="31"/>
      <c r="M60" s="11"/>
      <c r="N60" s="11"/>
      <c r="O60" s="11"/>
      <c r="P60" s="25"/>
      <c r="Q60" s="26">
        <f t="shared" si="20"/>
        <v>449602.54372019082</v>
      </c>
      <c r="R60" s="26">
        <f t="shared" si="22"/>
        <v>472082.67090620036</v>
      </c>
      <c r="S60" s="26"/>
      <c r="T60" s="26">
        <f t="shared" si="11"/>
        <v>0</v>
      </c>
      <c r="U60" s="26">
        <v>90000</v>
      </c>
      <c r="V60" s="26">
        <f t="shared" si="13"/>
        <v>0</v>
      </c>
      <c r="W60" s="27">
        <f t="shared" si="14"/>
        <v>94916.666666666657</v>
      </c>
      <c r="X60" s="27">
        <f t="shared" si="15"/>
        <v>0</v>
      </c>
      <c r="Y60" s="27">
        <f t="shared" si="18"/>
        <v>108333.33333333331</v>
      </c>
      <c r="Z60" s="27">
        <f t="shared" si="19"/>
        <v>0</v>
      </c>
      <c r="AA60" s="27">
        <f t="shared" si="16"/>
        <v>108333.33333333331</v>
      </c>
      <c r="AB60" s="27">
        <f t="shared" si="17"/>
        <v>0</v>
      </c>
      <c r="AC60" s="61" t="s">
        <v>159</v>
      </c>
      <c r="AD60" s="59" t="s">
        <v>276</v>
      </c>
      <c r="AE60" s="59" t="s">
        <v>276</v>
      </c>
      <c r="AF60" s="59" t="s">
        <v>276</v>
      </c>
      <c r="AG60" s="59" t="s">
        <v>282</v>
      </c>
    </row>
    <row r="61" spans="1:33" s="14" customFormat="1">
      <c r="A61" s="22" t="s">
        <v>111</v>
      </c>
      <c r="B61" s="23" t="s">
        <v>213</v>
      </c>
      <c r="C61" s="24" t="s">
        <v>112</v>
      </c>
      <c r="D61" s="22" t="s">
        <v>254</v>
      </c>
      <c r="E61" s="5"/>
      <c r="F61" s="5"/>
      <c r="G61" s="5"/>
      <c r="H61" s="5"/>
      <c r="I61" s="7"/>
      <c r="J61" s="5">
        <v>150000</v>
      </c>
      <c r="K61" s="11"/>
      <c r="L61" s="31"/>
      <c r="M61" s="31"/>
      <c r="N61" s="31"/>
      <c r="O61" s="31"/>
      <c r="P61" s="25"/>
      <c r="Q61" s="26">
        <f t="shared" si="20"/>
        <v>168600.95389507155</v>
      </c>
      <c r="R61" s="26">
        <f t="shared" si="22"/>
        <v>177031.00158982514</v>
      </c>
      <c r="S61" s="26"/>
      <c r="T61" s="26">
        <f t="shared" si="11"/>
        <v>0</v>
      </c>
      <c r="U61" s="26"/>
      <c r="V61" s="26">
        <f t="shared" si="13"/>
        <v>0</v>
      </c>
      <c r="W61" s="27">
        <f t="shared" si="14"/>
        <v>0</v>
      </c>
      <c r="X61" s="27">
        <f t="shared" si="15"/>
        <v>0</v>
      </c>
      <c r="Y61" s="27">
        <f t="shared" si="18"/>
        <v>0</v>
      </c>
      <c r="Z61" s="27">
        <f t="shared" si="19"/>
        <v>0</v>
      </c>
      <c r="AA61" s="27">
        <f t="shared" si="16"/>
        <v>0</v>
      </c>
      <c r="AB61" s="27">
        <f t="shared" si="17"/>
        <v>0</v>
      </c>
      <c r="AC61" s="61" t="s">
        <v>161</v>
      </c>
      <c r="AD61" s="59" t="s">
        <v>276</v>
      </c>
      <c r="AE61" s="59" t="s">
        <v>276</v>
      </c>
      <c r="AF61" s="59" t="s">
        <v>280</v>
      </c>
      <c r="AG61" s="59" t="s">
        <v>282</v>
      </c>
    </row>
    <row r="62" spans="1:33" s="14" customFormat="1">
      <c r="A62" s="22" t="s">
        <v>113</v>
      </c>
      <c r="B62" s="23" t="s">
        <v>213</v>
      </c>
      <c r="C62" s="24" t="s">
        <v>112</v>
      </c>
      <c r="D62" s="22" t="s">
        <v>254</v>
      </c>
      <c r="E62" s="5"/>
      <c r="F62" s="5"/>
      <c r="G62" s="5"/>
      <c r="H62" s="5"/>
      <c r="I62" s="7"/>
      <c r="J62" s="5">
        <v>150000</v>
      </c>
      <c r="K62" s="11"/>
      <c r="L62" s="31"/>
      <c r="M62" s="31"/>
      <c r="N62" s="31"/>
      <c r="O62" s="31"/>
      <c r="P62" s="25"/>
      <c r="Q62" s="26">
        <f t="shared" si="20"/>
        <v>168600.95389507155</v>
      </c>
      <c r="R62" s="26">
        <f t="shared" si="22"/>
        <v>177031.00158982514</v>
      </c>
      <c r="S62" s="26"/>
      <c r="T62" s="26">
        <f t="shared" si="11"/>
        <v>0</v>
      </c>
      <c r="U62" s="26"/>
      <c r="V62" s="26">
        <f t="shared" si="13"/>
        <v>0</v>
      </c>
      <c r="W62" s="27">
        <f t="shared" si="14"/>
        <v>0</v>
      </c>
      <c r="X62" s="27">
        <f t="shared" si="15"/>
        <v>0</v>
      </c>
      <c r="Y62" s="27">
        <f t="shared" si="18"/>
        <v>0</v>
      </c>
      <c r="Z62" s="27">
        <f t="shared" si="19"/>
        <v>0</v>
      </c>
      <c r="AA62" s="27">
        <f t="shared" si="16"/>
        <v>0</v>
      </c>
      <c r="AB62" s="27">
        <f t="shared" si="17"/>
        <v>0</v>
      </c>
      <c r="AC62" s="61" t="s">
        <v>160</v>
      </c>
      <c r="AD62" s="59" t="s">
        <v>276</v>
      </c>
      <c r="AE62" s="59" t="s">
        <v>276</v>
      </c>
      <c r="AF62" s="59" t="s">
        <v>276</v>
      </c>
      <c r="AG62" s="59" t="s">
        <v>282</v>
      </c>
    </row>
    <row r="63" spans="1:33" s="14" customFormat="1" ht="31.5">
      <c r="A63" s="22" t="s">
        <v>114</v>
      </c>
      <c r="B63" s="23" t="s">
        <v>213</v>
      </c>
      <c r="C63" s="24" t="s">
        <v>118</v>
      </c>
      <c r="D63" s="22" t="s">
        <v>254</v>
      </c>
      <c r="E63" s="5"/>
      <c r="F63" s="5"/>
      <c r="G63" s="5"/>
      <c r="H63" s="5"/>
      <c r="I63" s="7"/>
      <c r="J63" s="5">
        <v>700000</v>
      </c>
      <c r="K63" s="11"/>
      <c r="L63" s="31"/>
      <c r="M63" s="31"/>
      <c r="N63" s="31"/>
      <c r="O63" s="31"/>
      <c r="P63" s="25"/>
      <c r="Q63" s="26">
        <f t="shared" si="20"/>
        <v>786804.45151033392</v>
      </c>
      <c r="R63" s="26">
        <f t="shared" si="22"/>
        <v>826144.67408585059</v>
      </c>
      <c r="S63" s="26"/>
      <c r="T63" s="26">
        <f t="shared" si="11"/>
        <v>0</v>
      </c>
      <c r="U63" s="26">
        <v>100000</v>
      </c>
      <c r="V63" s="26">
        <f t="shared" si="13"/>
        <v>0</v>
      </c>
      <c r="W63" s="27">
        <f t="shared" si="14"/>
        <v>105462.96296296296</v>
      </c>
      <c r="X63" s="27">
        <f t="shared" si="15"/>
        <v>0</v>
      </c>
      <c r="Y63" s="27">
        <f t="shared" si="18"/>
        <v>120370.37037037036</v>
      </c>
      <c r="Z63" s="27">
        <f t="shared" si="19"/>
        <v>0</v>
      </c>
      <c r="AA63" s="27">
        <f t="shared" si="16"/>
        <v>120370.37037037036</v>
      </c>
      <c r="AB63" s="27">
        <f t="shared" si="17"/>
        <v>0</v>
      </c>
      <c r="AC63" s="61" t="s">
        <v>162</v>
      </c>
      <c r="AD63" s="59" t="s">
        <v>276</v>
      </c>
      <c r="AE63" s="59" t="s">
        <v>276</v>
      </c>
      <c r="AF63" s="59" t="s">
        <v>276</v>
      </c>
      <c r="AG63" s="59" t="s">
        <v>282</v>
      </c>
    </row>
    <row r="64" spans="1:33" s="14" customFormat="1">
      <c r="A64" s="22" t="s">
        <v>115</v>
      </c>
      <c r="B64" s="23" t="s">
        <v>213</v>
      </c>
      <c r="C64" s="24" t="s">
        <v>119</v>
      </c>
      <c r="D64" s="22" t="s">
        <v>254</v>
      </c>
      <c r="E64" s="5"/>
      <c r="F64" s="5"/>
      <c r="G64" s="5"/>
      <c r="H64" s="5"/>
      <c r="I64" s="7"/>
      <c r="J64" s="5">
        <v>225000</v>
      </c>
      <c r="K64" s="11"/>
      <c r="L64" s="31"/>
      <c r="M64" s="31"/>
      <c r="N64" s="31"/>
      <c r="O64" s="31"/>
      <c r="P64" s="25"/>
      <c r="Q64" s="26">
        <f t="shared" si="20"/>
        <v>252901.43084260731</v>
      </c>
      <c r="R64" s="26">
        <f t="shared" si="22"/>
        <v>265546.50238473772</v>
      </c>
      <c r="S64" s="26"/>
      <c r="T64" s="26">
        <f t="shared" si="11"/>
        <v>0</v>
      </c>
      <c r="U64" s="26"/>
      <c r="V64" s="26">
        <f t="shared" si="13"/>
        <v>0</v>
      </c>
      <c r="W64" s="27">
        <f t="shared" si="14"/>
        <v>0</v>
      </c>
      <c r="X64" s="27">
        <f t="shared" si="15"/>
        <v>0</v>
      </c>
      <c r="Y64" s="27">
        <f t="shared" si="18"/>
        <v>0</v>
      </c>
      <c r="Z64" s="27">
        <f t="shared" si="19"/>
        <v>0</v>
      </c>
      <c r="AA64" s="27">
        <f t="shared" si="16"/>
        <v>0</v>
      </c>
      <c r="AB64" s="27">
        <f t="shared" si="17"/>
        <v>0</v>
      </c>
      <c r="AC64" s="62" t="s">
        <v>163</v>
      </c>
      <c r="AD64" s="59" t="s">
        <v>276</v>
      </c>
      <c r="AE64" s="59" t="s">
        <v>276</v>
      </c>
      <c r="AF64" s="59" t="s">
        <v>276</v>
      </c>
      <c r="AG64" s="59" t="s">
        <v>282</v>
      </c>
    </row>
    <row r="65" spans="1:33" s="14" customFormat="1">
      <c r="A65" s="22" t="s">
        <v>116</v>
      </c>
      <c r="B65" s="23" t="s">
        <v>214</v>
      </c>
      <c r="C65" s="24" t="s">
        <v>119</v>
      </c>
      <c r="D65" s="22" t="s">
        <v>254</v>
      </c>
      <c r="E65" s="5"/>
      <c r="F65" s="5"/>
      <c r="G65" s="5"/>
      <c r="H65" s="5"/>
      <c r="I65" s="7"/>
      <c r="J65" s="5">
        <v>225000</v>
      </c>
      <c r="K65" s="11"/>
      <c r="L65" s="31"/>
      <c r="M65" s="31"/>
      <c r="N65" s="31"/>
      <c r="O65" s="31"/>
      <c r="P65" s="25"/>
      <c r="Q65" s="26">
        <f t="shared" si="20"/>
        <v>252901.43084260731</v>
      </c>
      <c r="R65" s="26">
        <f t="shared" si="22"/>
        <v>265546.50238473772</v>
      </c>
      <c r="S65" s="26"/>
      <c r="T65" s="26">
        <f t="shared" si="11"/>
        <v>0</v>
      </c>
      <c r="U65" s="26"/>
      <c r="V65" s="26">
        <f t="shared" si="13"/>
        <v>0</v>
      </c>
      <c r="W65" s="27">
        <f t="shared" si="14"/>
        <v>0</v>
      </c>
      <c r="X65" s="27">
        <f t="shared" si="15"/>
        <v>0</v>
      </c>
      <c r="Y65" s="27">
        <f t="shared" si="18"/>
        <v>0</v>
      </c>
      <c r="Z65" s="27">
        <f t="shared" si="19"/>
        <v>0</v>
      </c>
      <c r="AA65" s="27">
        <f t="shared" si="16"/>
        <v>0</v>
      </c>
      <c r="AB65" s="27">
        <f t="shared" si="17"/>
        <v>0</v>
      </c>
      <c r="AC65" s="62" t="s">
        <v>164</v>
      </c>
      <c r="AD65" s="59" t="s">
        <v>276</v>
      </c>
      <c r="AE65" s="59" t="s">
        <v>276</v>
      </c>
      <c r="AF65" s="59" t="s">
        <v>276</v>
      </c>
      <c r="AG65" s="59" t="s">
        <v>282</v>
      </c>
    </row>
    <row r="66" spans="1:33">
      <c r="A66" s="22" t="s">
        <v>123</v>
      </c>
      <c r="B66" s="23" t="s">
        <v>215</v>
      </c>
      <c r="C66" s="24" t="s">
        <v>124</v>
      </c>
      <c r="D66" s="22" t="s">
        <v>255</v>
      </c>
      <c r="E66" s="5"/>
      <c r="F66" s="5"/>
      <c r="G66" s="5"/>
      <c r="H66" s="5"/>
      <c r="I66" s="5"/>
      <c r="J66" s="5">
        <v>203000</v>
      </c>
      <c r="K66" s="5"/>
      <c r="L66" s="22"/>
      <c r="M66" s="22"/>
      <c r="N66" s="22"/>
      <c r="O66" s="22"/>
      <c r="P66" s="22"/>
      <c r="Q66" s="26">
        <f t="shared" si="20"/>
        <v>228173.29093799682</v>
      </c>
      <c r="R66" s="26">
        <f t="shared" si="22"/>
        <v>239581.95548489667</v>
      </c>
      <c r="S66" s="26"/>
      <c r="T66" s="26">
        <f t="shared" si="11"/>
        <v>0</v>
      </c>
      <c r="U66" s="26">
        <f t="shared" si="12"/>
        <v>246427.15421303656</v>
      </c>
      <c r="V66" s="26">
        <f t="shared" si="13"/>
        <v>0</v>
      </c>
      <c r="W66" s="27">
        <f t="shared" si="14"/>
        <v>259889.37837837834</v>
      </c>
      <c r="X66" s="27">
        <f t="shared" si="15"/>
        <v>0</v>
      </c>
      <c r="Y66" s="27">
        <f t="shared" si="18"/>
        <v>296625.27821939578</v>
      </c>
      <c r="Z66" s="27">
        <f t="shared" si="19"/>
        <v>0</v>
      </c>
      <c r="AA66" s="27">
        <f t="shared" si="16"/>
        <v>296625.27821939578</v>
      </c>
      <c r="AB66" s="27">
        <f t="shared" si="17"/>
        <v>0</v>
      </c>
      <c r="AC66" s="57" t="s">
        <v>260</v>
      </c>
      <c r="AD66" s="59" t="s">
        <v>276</v>
      </c>
      <c r="AE66" s="59" t="s">
        <v>276</v>
      </c>
      <c r="AF66" s="59" t="s">
        <v>280</v>
      </c>
      <c r="AG66" s="59" t="s">
        <v>277</v>
      </c>
    </row>
    <row r="67" spans="1:33" s="14" customFormat="1">
      <c r="B67" s="15"/>
      <c r="C67" s="32"/>
      <c r="E67" s="8"/>
      <c r="F67" s="8"/>
      <c r="G67" s="8"/>
      <c r="H67" s="8"/>
      <c r="I67" s="8"/>
      <c r="J67" s="12"/>
      <c r="K67" s="12"/>
      <c r="L67" s="33"/>
      <c r="M67" s="12"/>
      <c r="N67" s="12"/>
      <c r="O67" s="12"/>
      <c r="P67" s="13"/>
      <c r="Q67" s="26"/>
      <c r="R67" s="26">
        <f t="shared" si="22"/>
        <v>0</v>
      </c>
      <c r="S67" s="26"/>
      <c r="T67" s="26">
        <f t="shared" si="11"/>
        <v>0</v>
      </c>
      <c r="U67" s="26">
        <f t="shared" si="12"/>
        <v>0</v>
      </c>
      <c r="V67" s="26">
        <f t="shared" si="13"/>
        <v>0</v>
      </c>
      <c r="W67" s="27">
        <f t="shared" si="14"/>
        <v>0</v>
      </c>
      <c r="X67" s="27">
        <f t="shared" si="15"/>
        <v>0</v>
      </c>
      <c r="Y67" s="27">
        <f t="shared" ref="Y67" si="25">113.9/108*W67</f>
        <v>0</v>
      </c>
      <c r="Z67" s="27">
        <f t="shared" ref="Z67:Z71" si="26">109.2/103.5*X67</f>
        <v>0</v>
      </c>
      <c r="AA67" s="27">
        <f t="shared" si="16"/>
        <v>0</v>
      </c>
      <c r="AB67" s="27"/>
      <c r="AC67" s="61"/>
      <c r="AD67" s="60"/>
      <c r="AE67" s="60"/>
      <c r="AF67" s="60"/>
      <c r="AG67" s="60"/>
    </row>
    <row r="68" spans="1:33">
      <c r="C68" s="32"/>
      <c r="D68" s="14" t="s">
        <v>125</v>
      </c>
      <c r="E68" s="8" t="s">
        <v>85</v>
      </c>
      <c r="F68" s="8"/>
      <c r="G68" s="8">
        <f>SUM(G5:G51)</f>
        <v>49403991.775891364</v>
      </c>
      <c r="H68" s="8">
        <f>SUM(H5:H51)</f>
        <v>49732803.70118846</v>
      </c>
      <c r="I68" s="9">
        <f t="shared" ref="I68:J89" si="27">H68*(123.1/121)</f>
        <v>50595935.005093381</v>
      </c>
      <c r="J68" s="10">
        <f>SUM(J5:J67)</f>
        <v>53533106.492359929</v>
      </c>
      <c r="K68" s="11" t="s">
        <v>86</v>
      </c>
      <c r="L68" s="35"/>
      <c r="M68" s="35">
        <f>SUM(M5:M51)</f>
        <v>6562373.4830118036</v>
      </c>
      <c r="N68" s="35">
        <f>SUM(N5:N51)</f>
        <v>6425194.2211488849</v>
      </c>
      <c r="O68" s="35">
        <f t="shared" ref="O68:O75" si="28">N68*(116.6/115.7)</f>
        <v>6475174.1243384611</v>
      </c>
      <c r="P68" s="35">
        <f>SUM(P5:P67)</f>
        <v>6578575.0929347221</v>
      </c>
      <c r="Q68" s="26">
        <f>SUM(Q5:Q66)</f>
        <v>61634052.130522214</v>
      </c>
      <c r="R68" s="26">
        <f t="shared" si="22"/>
        <v>64715754.737048328</v>
      </c>
      <c r="S68" s="26">
        <f>SUM(S5:S67)</f>
        <v>7114129.612490939</v>
      </c>
      <c r="T68" s="26">
        <f t="shared" si="11"/>
        <v>7227955.6862907941</v>
      </c>
      <c r="U68" s="26">
        <f t="shared" si="12"/>
        <v>66564776.30096399</v>
      </c>
      <c r="V68" s="26">
        <f t="shared" si="13"/>
        <v>7363124.1489281217</v>
      </c>
      <c r="W68" s="27">
        <f>SUM(W5:W67)</f>
        <v>68033115.006294459</v>
      </c>
      <c r="X68" s="27">
        <f t="shared" si="15"/>
        <v>7768629.5368401054</v>
      </c>
      <c r="Y68" s="27">
        <f>SUM(Y5:Y67)</f>
        <v>77880236.179264918</v>
      </c>
      <c r="Z68" s="27">
        <f>SUM(Z5:Z67)</f>
        <v>9567934.3442450352</v>
      </c>
      <c r="AA68" s="27">
        <f>SUM(AA5:AA67)</f>
        <v>77880236.179264918</v>
      </c>
      <c r="AB68" s="27">
        <f>SUM(AB5:AB67)</f>
        <v>9598212.6174863204</v>
      </c>
      <c r="AC68" s="61"/>
      <c r="AD68" s="59"/>
      <c r="AE68" s="59"/>
      <c r="AF68" s="59"/>
      <c r="AG68" s="59"/>
    </row>
    <row r="69" spans="1:33">
      <c r="I69" s="4"/>
      <c r="J69" s="3"/>
      <c r="K69" s="5"/>
      <c r="L69" s="22"/>
      <c r="M69" s="22"/>
      <c r="N69" s="22"/>
      <c r="O69" s="25"/>
      <c r="P69" s="25"/>
      <c r="Q69" s="26"/>
      <c r="R69" s="26">
        <f t="shared" si="22"/>
        <v>0</v>
      </c>
      <c r="S69" s="26"/>
      <c r="T69" s="26">
        <f t="shared" si="11"/>
        <v>0</v>
      </c>
      <c r="U69" s="26">
        <f t="shared" si="12"/>
        <v>0</v>
      </c>
      <c r="V69" s="26">
        <f t="shared" si="13"/>
        <v>0</v>
      </c>
      <c r="W69" s="27">
        <f t="shared" si="14"/>
        <v>0</v>
      </c>
      <c r="X69" s="27">
        <f t="shared" si="15"/>
        <v>0</v>
      </c>
      <c r="Y69" s="27">
        <f t="shared" ref="Y69:Y77" si="29">113.9/108*W69</f>
        <v>0</v>
      </c>
      <c r="Z69" s="27">
        <f t="shared" si="26"/>
        <v>0</v>
      </c>
      <c r="AA69" s="27">
        <f t="shared" ref="AA69:AA87" si="30">Y69</f>
        <v>0</v>
      </c>
      <c r="AB69" s="27"/>
      <c r="AC69" s="61"/>
      <c r="AD69" s="59"/>
      <c r="AE69" s="59"/>
      <c r="AF69" s="59"/>
      <c r="AG69" s="59"/>
    </row>
    <row r="70" spans="1:33">
      <c r="A70" s="14"/>
      <c r="B70" s="15"/>
      <c r="C70" s="36"/>
      <c r="I70" s="4"/>
      <c r="J70" s="3"/>
      <c r="K70" s="5"/>
      <c r="L70" s="22"/>
      <c r="M70" s="22"/>
      <c r="N70" s="22"/>
      <c r="O70" s="25"/>
      <c r="P70" s="25"/>
      <c r="Q70" s="26"/>
      <c r="R70" s="26">
        <f t="shared" si="22"/>
        <v>0</v>
      </c>
      <c r="S70" s="26"/>
      <c r="T70" s="26">
        <f t="shared" si="11"/>
        <v>0</v>
      </c>
      <c r="U70" s="26">
        <f t="shared" si="12"/>
        <v>0</v>
      </c>
      <c r="V70" s="26">
        <f t="shared" si="13"/>
        <v>0</v>
      </c>
      <c r="W70" s="27">
        <f t="shared" si="14"/>
        <v>0</v>
      </c>
      <c r="X70" s="27">
        <f t="shared" si="15"/>
        <v>0</v>
      </c>
      <c r="Y70" s="27">
        <f t="shared" si="29"/>
        <v>0</v>
      </c>
      <c r="Z70" s="27">
        <f t="shared" si="26"/>
        <v>0</v>
      </c>
      <c r="AA70" s="27">
        <f t="shared" si="30"/>
        <v>0</v>
      </c>
      <c r="AB70" s="27"/>
      <c r="AC70" s="61"/>
      <c r="AD70" s="59"/>
      <c r="AE70" s="59"/>
      <c r="AF70" s="59"/>
      <c r="AG70" s="59"/>
    </row>
    <row r="71" spans="1:33">
      <c r="A71" s="17" t="s">
        <v>84</v>
      </c>
      <c r="D71" s="17" t="s">
        <v>256</v>
      </c>
      <c r="I71" s="4"/>
      <c r="J71" s="3"/>
      <c r="K71" s="5"/>
      <c r="L71" s="22"/>
      <c r="M71" s="22"/>
      <c r="N71" s="22"/>
      <c r="O71" s="25"/>
      <c r="P71" s="25"/>
      <c r="Q71" s="26"/>
      <c r="R71" s="26">
        <f t="shared" si="22"/>
        <v>0</v>
      </c>
      <c r="S71" s="26"/>
      <c r="T71" s="26">
        <f t="shared" ref="T71:T89" si="31">S71*1.016</f>
        <v>0</v>
      </c>
      <c r="U71" s="26">
        <f t="shared" si="12"/>
        <v>0</v>
      </c>
      <c r="V71" s="26">
        <f t="shared" si="13"/>
        <v>0</v>
      </c>
      <c r="W71" s="27">
        <f t="shared" si="14"/>
        <v>0</v>
      </c>
      <c r="X71" s="27">
        <f t="shared" si="15"/>
        <v>0</v>
      </c>
      <c r="Y71" s="27">
        <f t="shared" si="29"/>
        <v>0</v>
      </c>
      <c r="Z71" s="27">
        <f t="shared" si="26"/>
        <v>0</v>
      </c>
      <c r="AA71" s="27">
        <f t="shared" si="30"/>
        <v>0</v>
      </c>
      <c r="AB71" s="27"/>
      <c r="AC71" s="62"/>
      <c r="AD71" s="59"/>
      <c r="AE71" s="59"/>
      <c r="AF71" s="59"/>
      <c r="AG71" s="59"/>
    </row>
    <row r="72" spans="1:33">
      <c r="A72" s="22" t="s">
        <v>80</v>
      </c>
      <c r="B72" s="23" t="s">
        <v>193</v>
      </c>
      <c r="C72" s="22" t="s">
        <v>261</v>
      </c>
      <c r="D72" s="22" t="s">
        <v>11</v>
      </c>
      <c r="E72" s="37">
        <v>1811022</v>
      </c>
      <c r="F72" s="37">
        <f>(118.8/117.8)*E72</f>
        <v>1826395.7011884549</v>
      </c>
      <c r="G72" s="37">
        <f t="shared" ref="G72:G75" si="32" xml:space="preserve"> 120.2/118.8*F72</f>
        <v>1847918.8828522922</v>
      </c>
      <c r="H72" s="37">
        <f t="shared" ref="H72:H75" si="33">(121/120.2)*G72</f>
        <v>1860217.8438030561</v>
      </c>
      <c r="I72" s="4">
        <f t="shared" si="27"/>
        <v>1892502.6162988115</v>
      </c>
      <c r="J72" s="3">
        <f>(125.8/123.1)*I72</f>
        <v>1934011.6095076401</v>
      </c>
      <c r="K72" s="37">
        <v>265640.96999999997</v>
      </c>
      <c r="L72" s="37">
        <f t="shared" ref="L72:M75" si="34">(114.7/113.8)*K72</f>
        <v>267741.82125659048</v>
      </c>
      <c r="M72" s="37">
        <f t="shared" si="34"/>
        <v>269859.28732979728</v>
      </c>
      <c r="N72" s="37">
        <f t="shared" ref="N72:N75" si="35">M72</f>
        <v>269859.28732979728</v>
      </c>
      <c r="O72" s="25">
        <f t="shared" si="28"/>
        <v>271958.45205405675</v>
      </c>
      <c r="P72" s="25">
        <f>(118.3/116.6)*O72</f>
        <v>275923.54097765795</v>
      </c>
      <c r="Q72" s="26">
        <f t="shared" si="20"/>
        <v>2173841.3480475382</v>
      </c>
      <c r="R72" s="26">
        <f t="shared" si="22"/>
        <v>2282533.415449915</v>
      </c>
      <c r="S72" s="26">
        <f t="shared" ref="S72:S78" si="36">(123.6/118.3)*P72</f>
        <v>288285.28879829688</v>
      </c>
      <c r="T72" s="26">
        <f t="shared" si="31"/>
        <v>292897.85341906961</v>
      </c>
      <c r="U72" s="26">
        <f t="shared" si="12"/>
        <v>2347748.6558913407</v>
      </c>
      <c r="V72" s="26">
        <v>194000</v>
      </c>
      <c r="W72" s="27">
        <f t="shared" si="14"/>
        <v>2476005.2954261452</v>
      </c>
      <c r="X72" s="27">
        <f t="shared" si="15"/>
        <v>204684.0579710145</v>
      </c>
      <c r="Y72" s="27">
        <f>130/113.9*W72</f>
        <v>2825993.7524617985</v>
      </c>
      <c r="Z72" s="27"/>
      <c r="AA72" s="27">
        <f t="shared" si="30"/>
        <v>2825993.7524617985</v>
      </c>
      <c r="AB72" s="27"/>
      <c r="AC72" s="62" t="s">
        <v>262</v>
      </c>
      <c r="AD72" s="64" t="s">
        <v>277</v>
      </c>
      <c r="AE72" s="64" t="s">
        <v>276</v>
      </c>
      <c r="AF72" s="64" t="s">
        <v>276</v>
      </c>
      <c r="AG72" s="64" t="s">
        <v>277</v>
      </c>
    </row>
    <row r="73" spans="1:33">
      <c r="A73" s="22" t="s">
        <v>93</v>
      </c>
      <c r="B73" s="23" t="s">
        <v>216</v>
      </c>
      <c r="C73" s="24" t="s">
        <v>92</v>
      </c>
      <c r="D73" s="22" t="s">
        <v>257</v>
      </c>
      <c r="E73" s="5"/>
      <c r="F73" s="5">
        <v>4575000</v>
      </c>
      <c r="G73" s="37">
        <f t="shared" si="32"/>
        <v>4628914.1414141422</v>
      </c>
      <c r="H73" s="37">
        <f t="shared" si="33"/>
        <v>4659722.2222222229</v>
      </c>
      <c r="I73" s="4">
        <f t="shared" si="27"/>
        <v>4740593.4343434349</v>
      </c>
      <c r="J73" s="3">
        <f t="shared" ref="J73:J75" si="37">(125.8/123.1)*I73</f>
        <v>4844570.7070707083</v>
      </c>
      <c r="K73" s="5"/>
      <c r="L73" s="38">
        <v>640000</v>
      </c>
      <c r="M73" s="38">
        <v>640000</v>
      </c>
      <c r="N73" s="37">
        <f t="shared" si="35"/>
        <v>640000</v>
      </c>
      <c r="O73" s="25">
        <f t="shared" si="28"/>
        <v>644978.39239412267</v>
      </c>
      <c r="P73" s="25">
        <f t="shared" ref="P73:P75" si="38">(118.3/116.6)*O73</f>
        <v>654382.02247191011</v>
      </c>
      <c r="Q73" s="26">
        <f t="shared" si="20"/>
        <v>5445328.2828282844</v>
      </c>
      <c r="R73" s="26">
        <f t="shared" si="22"/>
        <v>5717594.6969696991</v>
      </c>
      <c r="S73" s="26">
        <v>645432</v>
      </c>
      <c r="T73" s="26">
        <f t="shared" si="31"/>
        <v>655758.91200000001</v>
      </c>
      <c r="U73" s="26">
        <f t="shared" ref="U73:U86" si="39">108/105*R73</f>
        <v>5880954.5454545468</v>
      </c>
      <c r="V73" s="26">
        <f t="shared" ref="V73:V87" si="40">103.5/101.6*T73</f>
        <v>668022.12</v>
      </c>
      <c r="W73" s="27">
        <f t="shared" si="14"/>
        <v>6202228.9141414156</v>
      </c>
      <c r="X73" s="27">
        <f t="shared" si="15"/>
        <v>704811.74399999995</v>
      </c>
      <c r="Y73" s="27">
        <f t="shared" ref="Y73:Y75" si="41">130/113.9*W73</f>
        <v>7078926.7676767688</v>
      </c>
      <c r="Z73" s="27">
        <f t="shared" ref="Z73:Z75" si="42">126.4/109.2*X73</f>
        <v>815826.04800000007</v>
      </c>
      <c r="AA73" s="27">
        <f t="shared" si="30"/>
        <v>7078926.7676767688</v>
      </c>
      <c r="AB73" s="27">
        <f>(126.8/126.4)*Z73</f>
        <v>818407.77600000007</v>
      </c>
      <c r="AC73" s="61"/>
      <c r="AD73" s="64" t="s">
        <v>277</v>
      </c>
      <c r="AE73" s="64" t="s">
        <v>280</v>
      </c>
      <c r="AF73" s="64" t="s">
        <v>276</v>
      </c>
      <c r="AG73" s="64" t="s">
        <v>276</v>
      </c>
    </row>
    <row r="74" spans="1:33">
      <c r="A74" s="22" t="s">
        <v>91</v>
      </c>
      <c r="B74" s="23" t="s">
        <v>217</v>
      </c>
      <c r="C74" s="24" t="s">
        <v>92</v>
      </c>
      <c r="D74" s="22" t="s">
        <v>258</v>
      </c>
      <c r="E74" s="5"/>
      <c r="F74" s="5"/>
      <c r="G74" s="5"/>
      <c r="H74" s="37">
        <v>2200000</v>
      </c>
      <c r="I74" s="4">
        <f t="shared" si="27"/>
        <v>2238181.8181818179</v>
      </c>
      <c r="J74" s="3">
        <f t="shared" si="37"/>
        <v>2287272.7272727271</v>
      </c>
      <c r="K74" s="5"/>
      <c r="L74" s="22"/>
      <c r="M74" s="22"/>
      <c r="N74" s="37">
        <v>329000</v>
      </c>
      <c r="O74" s="25">
        <f t="shared" si="28"/>
        <v>331559.20484010369</v>
      </c>
      <c r="P74" s="25">
        <f t="shared" si="38"/>
        <v>336393.25842696632</v>
      </c>
      <c r="Q74" s="26">
        <f t="shared" si="20"/>
        <v>2570909.0909090908</v>
      </c>
      <c r="R74" s="26">
        <f t="shared" si="22"/>
        <v>2699454.5454545454</v>
      </c>
      <c r="S74" s="26">
        <f t="shared" si="36"/>
        <v>351464.13137424376</v>
      </c>
      <c r="T74" s="26">
        <f t="shared" si="31"/>
        <v>357087.55747623165</v>
      </c>
      <c r="U74" s="26">
        <f t="shared" si="39"/>
        <v>2776581.8181818179</v>
      </c>
      <c r="V74" s="26">
        <f t="shared" si="40"/>
        <v>363765.37597234227</v>
      </c>
      <c r="W74" s="27">
        <f t="shared" ref="W74:W87" si="43">113.9/108*U74</f>
        <v>2928265.4545454541</v>
      </c>
      <c r="X74" s="27">
        <f t="shared" ref="X74:X87" si="44">109.2/103.5*V74</f>
        <v>383798.83146067418</v>
      </c>
      <c r="Y74" s="27">
        <f t="shared" si="41"/>
        <v>3342181.8181818174</v>
      </c>
      <c r="Z74" s="27">
        <f t="shared" si="42"/>
        <v>444250.66205704416</v>
      </c>
      <c r="AA74" s="27">
        <f t="shared" si="30"/>
        <v>3342181.8181818174</v>
      </c>
      <c r="AB74" s="27">
        <f t="shared" ref="AB74:AB75" si="45">(126.8/126.4)*Z74</f>
        <v>445656.51858254115</v>
      </c>
      <c r="AC74" s="61"/>
      <c r="AD74" s="64" t="s">
        <v>277</v>
      </c>
      <c r="AE74" s="64" t="s">
        <v>276</v>
      </c>
      <c r="AF74" s="64" t="s">
        <v>276</v>
      </c>
      <c r="AG74" s="64" t="s">
        <v>276</v>
      </c>
    </row>
    <row r="75" spans="1:33">
      <c r="A75" s="22" t="s">
        <v>81</v>
      </c>
      <c r="B75" s="23" t="s">
        <v>211</v>
      </c>
      <c r="C75" s="22" t="s">
        <v>82</v>
      </c>
      <c r="D75" s="22" t="s">
        <v>259</v>
      </c>
      <c r="E75" s="37">
        <v>18254998</v>
      </c>
      <c r="F75" s="37">
        <f>(118.8/117.8)*E75</f>
        <v>18409964.027164686</v>
      </c>
      <c r="G75" s="37">
        <f t="shared" si="32"/>
        <v>18626916.46519525</v>
      </c>
      <c r="H75" s="37">
        <f t="shared" si="33"/>
        <v>18750889.286927</v>
      </c>
      <c r="I75" s="4">
        <f t="shared" si="27"/>
        <v>19076317.943972837</v>
      </c>
      <c r="J75" s="3">
        <f t="shared" si="37"/>
        <v>19494726.217317492</v>
      </c>
      <c r="K75" s="37">
        <v>2500000</v>
      </c>
      <c r="L75" s="37">
        <f t="shared" si="34"/>
        <v>2519771.5289982427</v>
      </c>
      <c r="M75" s="37">
        <f t="shared" si="34"/>
        <v>2539699.4233400566</v>
      </c>
      <c r="N75" s="37">
        <f t="shared" si="35"/>
        <v>2539699.4233400566</v>
      </c>
      <c r="O75" s="25">
        <f t="shared" si="28"/>
        <v>2559455.0800471096</v>
      </c>
      <c r="P75" s="25">
        <f t="shared" si="38"/>
        <v>2596771.3204937656</v>
      </c>
      <c r="Q75" s="26">
        <f t="shared" si="20"/>
        <v>21912196.241086595</v>
      </c>
      <c r="R75" s="26">
        <f t="shared" si="22"/>
        <v>23007806.053140927</v>
      </c>
      <c r="S75" s="26">
        <v>2534752</v>
      </c>
      <c r="T75" s="26">
        <f t="shared" si="31"/>
        <v>2575308.0320000001</v>
      </c>
      <c r="U75" s="26">
        <f t="shared" si="39"/>
        <v>23665171.940373521</v>
      </c>
      <c r="V75" s="26">
        <v>2461146</v>
      </c>
      <c r="W75" s="27">
        <f t="shared" si="43"/>
        <v>24957991.518597629</v>
      </c>
      <c r="X75" s="27">
        <f t="shared" si="44"/>
        <v>2596687.3739130436</v>
      </c>
      <c r="Y75" s="27">
        <f t="shared" si="41"/>
        <v>28485855.113412566</v>
      </c>
      <c r="Z75" s="27">
        <f t="shared" si="42"/>
        <v>3005689.4144927543</v>
      </c>
      <c r="AA75" s="27">
        <f t="shared" si="30"/>
        <v>28485855.113412566</v>
      </c>
      <c r="AB75" s="27">
        <f t="shared" si="45"/>
        <v>3015201.089855073</v>
      </c>
      <c r="AC75" s="61"/>
      <c r="AD75" s="64" t="s">
        <v>277</v>
      </c>
      <c r="AE75" s="64" t="s">
        <v>276</v>
      </c>
      <c r="AF75" s="64" t="s">
        <v>276</v>
      </c>
      <c r="AG75" s="64" t="s">
        <v>276</v>
      </c>
    </row>
    <row r="76" spans="1:33">
      <c r="A76" s="22"/>
      <c r="B76" s="23"/>
      <c r="C76" s="22"/>
      <c r="D76" s="22"/>
      <c r="E76" s="37"/>
      <c r="F76" s="37"/>
      <c r="G76" s="37"/>
      <c r="H76" s="37"/>
      <c r="I76" s="4">
        <f t="shared" si="27"/>
        <v>0</v>
      </c>
      <c r="J76" s="3"/>
      <c r="K76" s="37"/>
      <c r="L76" s="37"/>
      <c r="M76" s="37"/>
      <c r="N76" s="37"/>
      <c r="O76" s="37"/>
      <c r="P76" s="37"/>
      <c r="Q76" s="26"/>
      <c r="R76" s="26">
        <f t="shared" si="22"/>
        <v>0</v>
      </c>
      <c r="S76" s="26"/>
      <c r="T76" s="26">
        <f t="shared" si="31"/>
        <v>0</v>
      </c>
      <c r="U76" s="26">
        <f t="shared" si="39"/>
        <v>0</v>
      </c>
      <c r="V76" s="26">
        <f t="shared" si="40"/>
        <v>0</v>
      </c>
      <c r="W76" s="27">
        <f t="shared" si="43"/>
        <v>0</v>
      </c>
      <c r="X76" s="27">
        <f t="shared" si="44"/>
        <v>0</v>
      </c>
      <c r="Y76" s="27">
        <f t="shared" si="29"/>
        <v>0</v>
      </c>
      <c r="Z76" s="27">
        <f t="shared" ref="Z76:Z87" si="46">109.2/103.5*X76</f>
        <v>0</v>
      </c>
      <c r="AA76" s="27">
        <f t="shared" si="30"/>
        <v>0</v>
      </c>
      <c r="AB76" s="27"/>
      <c r="AC76" s="61"/>
      <c r="AD76" s="59"/>
      <c r="AE76" s="59"/>
      <c r="AF76" s="59"/>
      <c r="AG76" s="59"/>
    </row>
    <row r="77" spans="1:33">
      <c r="A77" s="22"/>
      <c r="B77" s="23"/>
      <c r="C77" s="22"/>
      <c r="D77" s="22"/>
      <c r="E77" s="37"/>
      <c r="F77" s="37"/>
      <c r="G77" s="37"/>
      <c r="H77" s="37"/>
      <c r="I77" s="4">
        <f t="shared" si="27"/>
        <v>0</v>
      </c>
      <c r="J77" s="3"/>
      <c r="K77" s="37"/>
      <c r="L77" s="37"/>
      <c r="M77" s="37"/>
      <c r="N77" s="37"/>
      <c r="O77" s="37"/>
      <c r="P77" s="37"/>
      <c r="Q77" s="26"/>
      <c r="R77" s="26">
        <f t="shared" si="22"/>
        <v>0</v>
      </c>
      <c r="S77" s="26"/>
      <c r="T77" s="26">
        <f t="shared" si="31"/>
        <v>0</v>
      </c>
      <c r="U77" s="26">
        <f t="shared" si="39"/>
        <v>0</v>
      </c>
      <c r="V77" s="26">
        <f t="shared" si="40"/>
        <v>0</v>
      </c>
      <c r="W77" s="27">
        <f t="shared" si="43"/>
        <v>0</v>
      </c>
      <c r="X77" s="27">
        <f t="shared" si="44"/>
        <v>0</v>
      </c>
      <c r="Y77" s="27">
        <f t="shared" si="29"/>
        <v>0</v>
      </c>
      <c r="Z77" s="27">
        <f t="shared" si="46"/>
        <v>0</v>
      </c>
      <c r="AA77" s="27">
        <f t="shared" si="30"/>
        <v>0</v>
      </c>
      <c r="AB77" s="27"/>
      <c r="AC77" s="61"/>
      <c r="AD77" s="59"/>
      <c r="AE77" s="59"/>
      <c r="AF77" s="59"/>
      <c r="AG77" s="59"/>
    </row>
    <row r="78" spans="1:33">
      <c r="A78" s="22"/>
      <c r="B78" s="23"/>
      <c r="C78" s="22"/>
      <c r="D78" s="31" t="s">
        <v>126</v>
      </c>
      <c r="E78" s="39" t="s">
        <v>87</v>
      </c>
      <c r="F78" s="39"/>
      <c r="G78" s="35">
        <f>SUM(G72:G77)</f>
        <v>25103749.489461683</v>
      </c>
      <c r="H78" s="35">
        <f>SUM(H72:H77)</f>
        <v>27470829.352952279</v>
      </c>
      <c r="I78" s="9">
        <f t="shared" si="27"/>
        <v>27947595.812796902</v>
      </c>
      <c r="J78" s="10">
        <f>SUM(J72:J77)</f>
        <v>28560581.261168569</v>
      </c>
      <c r="K78" s="39" t="s">
        <v>88</v>
      </c>
      <c r="L78" s="39" t="s">
        <v>100</v>
      </c>
      <c r="M78" s="39">
        <f>SUM(M72:M77)</f>
        <v>3449558.7106698537</v>
      </c>
      <c r="N78" s="39">
        <f>SUM(N72:N77)</f>
        <v>3778558.7106698537</v>
      </c>
      <c r="O78" s="39">
        <f>SUM(O72:O77)</f>
        <v>3807951.1293353927</v>
      </c>
      <c r="P78" s="39">
        <f>SUM(P72:P77)</f>
        <v>3863470.1423703004</v>
      </c>
      <c r="Q78" s="26">
        <f t="shared" ref="Q78:Q87" si="47">(141.4/125.8)*J78</f>
        <v>32102274.962871511</v>
      </c>
      <c r="R78" s="26">
        <f t="shared" si="22"/>
        <v>33707388.71101509</v>
      </c>
      <c r="S78" s="26">
        <f t="shared" si="36"/>
        <v>4036558.8300673636</v>
      </c>
      <c r="T78" s="26">
        <f t="shared" si="31"/>
        <v>4101143.7713484415</v>
      </c>
      <c r="U78" s="26">
        <f t="shared" si="39"/>
        <v>34670456.959901236</v>
      </c>
      <c r="V78" s="26">
        <f t="shared" si="40"/>
        <v>4177838.3891197215</v>
      </c>
      <c r="W78" s="27">
        <f>SUM(W69:W77)</f>
        <v>36564491.182710648</v>
      </c>
      <c r="X78" s="27">
        <f t="shared" si="44"/>
        <v>4407922.242433561</v>
      </c>
      <c r="Y78" s="27">
        <f>SUM(Y69:Y77)</f>
        <v>41732957.451732948</v>
      </c>
      <c r="Z78" s="27">
        <f>SUM(Z72:Z77)</f>
        <v>4265766.1245497987</v>
      </c>
      <c r="AA78" s="27">
        <f t="shared" si="30"/>
        <v>41732957.451732948</v>
      </c>
      <c r="AB78" s="27">
        <f>SUM(AB73:AB77)</f>
        <v>4279265.3844376141</v>
      </c>
      <c r="AC78" s="61"/>
      <c r="AD78" s="59"/>
      <c r="AE78" s="59"/>
      <c r="AF78" s="59"/>
      <c r="AG78" s="59"/>
    </row>
    <row r="79" spans="1:33">
      <c r="A79" s="22"/>
      <c r="B79" s="23"/>
      <c r="C79" s="22"/>
      <c r="D79" s="22"/>
      <c r="E79" s="37"/>
      <c r="F79" s="39"/>
      <c r="G79" s="39"/>
      <c r="H79" s="39"/>
      <c r="I79" s="4">
        <f t="shared" si="27"/>
        <v>0</v>
      </c>
      <c r="J79" s="3">
        <f t="shared" si="27"/>
        <v>0</v>
      </c>
      <c r="K79" s="37"/>
      <c r="L79" s="39"/>
      <c r="M79" s="39"/>
      <c r="N79" s="39"/>
      <c r="O79" s="39"/>
      <c r="P79" s="39"/>
      <c r="Q79" s="26">
        <f t="shared" si="47"/>
        <v>0</v>
      </c>
      <c r="R79" s="26">
        <f t="shared" si="22"/>
        <v>0</v>
      </c>
      <c r="S79" s="26"/>
      <c r="T79" s="26">
        <f t="shared" si="31"/>
        <v>0</v>
      </c>
      <c r="U79" s="26">
        <f t="shared" si="39"/>
        <v>0</v>
      </c>
      <c r="V79" s="26">
        <f t="shared" si="40"/>
        <v>0</v>
      </c>
      <c r="W79" s="27">
        <f t="shared" si="43"/>
        <v>0</v>
      </c>
      <c r="X79" s="27">
        <f t="shared" si="44"/>
        <v>0</v>
      </c>
      <c r="Y79" s="27">
        <f t="shared" ref="Y79:Y86" si="48">113.9/108*W79</f>
        <v>0</v>
      </c>
      <c r="Z79" s="27">
        <f t="shared" si="46"/>
        <v>0</v>
      </c>
      <c r="AA79" s="27">
        <f t="shared" si="30"/>
        <v>0</v>
      </c>
      <c r="AB79" s="27"/>
      <c r="AC79" s="62"/>
      <c r="AD79" s="59"/>
      <c r="AE79" s="59"/>
      <c r="AF79" s="59"/>
      <c r="AG79" s="59"/>
    </row>
    <row r="80" spans="1:33">
      <c r="A80" s="22"/>
      <c r="B80" s="23"/>
      <c r="C80" s="22"/>
      <c r="D80" s="22"/>
      <c r="E80" s="37"/>
      <c r="F80" s="37"/>
      <c r="G80" s="37"/>
      <c r="H80" s="37"/>
      <c r="I80" s="4">
        <f t="shared" si="27"/>
        <v>0</v>
      </c>
      <c r="J80" s="3">
        <f t="shared" si="27"/>
        <v>0</v>
      </c>
      <c r="K80" s="37"/>
      <c r="L80" s="37"/>
      <c r="M80" s="37"/>
      <c r="N80" s="37"/>
      <c r="O80" s="37"/>
      <c r="P80" s="37"/>
      <c r="Q80" s="26">
        <f t="shared" si="47"/>
        <v>0</v>
      </c>
      <c r="R80" s="26">
        <f t="shared" si="22"/>
        <v>0</v>
      </c>
      <c r="S80" s="26"/>
      <c r="T80" s="26">
        <f t="shared" si="31"/>
        <v>0</v>
      </c>
      <c r="U80" s="26">
        <f t="shared" si="39"/>
        <v>0</v>
      </c>
      <c r="V80" s="26">
        <f t="shared" si="40"/>
        <v>0</v>
      </c>
      <c r="W80" s="27">
        <f t="shared" si="43"/>
        <v>0</v>
      </c>
      <c r="X80" s="27">
        <f t="shared" si="44"/>
        <v>0</v>
      </c>
      <c r="Y80" s="27">
        <f t="shared" si="48"/>
        <v>0</v>
      </c>
      <c r="Z80" s="27">
        <f t="shared" si="46"/>
        <v>0</v>
      </c>
      <c r="AA80" s="27">
        <f t="shared" si="30"/>
        <v>0</v>
      </c>
      <c r="AB80" s="27"/>
      <c r="AC80" s="62"/>
      <c r="AD80" s="59"/>
      <c r="AE80" s="59"/>
      <c r="AF80" s="59"/>
      <c r="AG80" s="59"/>
    </row>
    <row r="81" spans="1:33">
      <c r="A81" s="22" t="s">
        <v>143</v>
      </c>
      <c r="B81" s="23" t="s">
        <v>218</v>
      </c>
      <c r="C81" s="22" t="s">
        <v>142</v>
      </c>
      <c r="D81" s="22" t="s">
        <v>83</v>
      </c>
      <c r="E81" s="37">
        <v>5045062.1602434078</v>
      </c>
      <c r="F81" s="25">
        <v>5087889.5130468318</v>
      </c>
      <c r="G81" s="25">
        <f xml:space="preserve"> 120.2/118.8*F81</f>
        <v>5147847.8069716264</v>
      </c>
      <c r="H81" s="25">
        <v>3250000</v>
      </c>
      <c r="I81" s="4">
        <f t="shared" si="27"/>
        <v>3306404.9586776858</v>
      </c>
      <c r="J81" s="3">
        <f>I81*(125.8/123.1)</f>
        <v>3378925.6198347108</v>
      </c>
      <c r="K81" s="5"/>
      <c r="L81" s="22"/>
      <c r="M81" s="22"/>
      <c r="N81" s="22"/>
      <c r="O81" s="22"/>
      <c r="P81" s="22"/>
      <c r="Q81" s="26">
        <f t="shared" si="47"/>
        <v>3797933.8842975209</v>
      </c>
      <c r="R81" s="26">
        <f t="shared" si="22"/>
        <v>3987830.5785123971</v>
      </c>
      <c r="S81" s="26"/>
      <c r="T81" s="26">
        <f t="shared" si="31"/>
        <v>0</v>
      </c>
      <c r="U81" s="26">
        <f t="shared" si="39"/>
        <v>4101768.5950413225</v>
      </c>
      <c r="V81" s="26">
        <f t="shared" si="40"/>
        <v>0</v>
      </c>
      <c r="W81" s="27">
        <f t="shared" si="43"/>
        <v>4325846.6942148758</v>
      </c>
      <c r="X81" s="27">
        <f t="shared" si="44"/>
        <v>0</v>
      </c>
      <c r="Y81" s="27">
        <f>130/113.9*W81</f>
        <v>4937314.0495867757</v>
      </c>
      <c r="Z81" s="27">
        <f t="shared" si="46"/>
        <v>0</v>
      </c>
      <c r="AA81" s="27">
        <f t="shared" si="30"/>
        <v>4937314.0495867757</v>
      </c>
      <c r="AB81" s="27">
        <f>(126.8/126.4)*Z81</f>
        <v>0</v>
      </c>
      <c r="AC81" s="61" t="s">
        <v>144</v>
      </c>
      <c r="AD81" s="59" t="s">
        <v>276</v>
      </c>
      <c r="AE81" s="59" t="s">
        <v>276</v>
      </c>
      <c r="AF81" s="59" t="s">
        <v>276</v>
      </c>
      <c r="AG81" s="59" t="s">
        <v>277</v>
      </c>
    </row>
    <row r="82" spans="1:33">
      <c r="C82" s="17"/>
      <c r="E82" s="40"/>
      <c r="F82" s="41"/>
      <c r="G82" s="41"/>
      <c r="H82" s="41"/>
      <c r="I82" s="4">
        <f t="shared" si="27"/>
        <v>0</v>
      </c>
      <c r="J82" s="3"/>
      <c r="K82" s="5"/>
      <c r="L82" s="22"/>
      <c r="M82" s="22"/>
      <c r="N82" s="22"/>
      <c r="O82" s="22"/>
      <c r="P82" s="22"/>
      <c r="Q82" s="26">
        <f t="shared" si="47"/>
        <v>0</v>
      </c>
      <c r="R82" s="26">
        <f t="shared" si="22"/>
        <v>0</v>
      </c>
      <c r="S82" s="26"/>
      <c r="T82" s="26">
        <f t="shared" si="31"/>
        <v>0</v>
      </c>
      <c r="U82" s="26">
        <f t="shared" si="39"/>
        <v>0</v>
      </c>
      <c r="V82" s="26">
        <f t="shared" si="40"/>
        <v>0</v>
      </c>
      <c r="W82" s="27">
        <f t="shared" si="43"/>
        <v>0</v>
      </c>
      <c r="X82" s="27">
        <f t="shared" si="44"/>
        <v>0</v>
      </c>
      <c r="Y82" s="27">
        <f t="shared" si="48"/>
        <v>0</v>
      </c>
      <c r="Z82" s="27">
        <f t="shared" si="46"/>
        <v>0</v>
      </c>
      <c r="AA82" s="27">
        <f t="shared" si="30"/>
        <v>0</v>
      </c>
      <c r="AB82" s="27">
        <f t="shared" ref="AB82:AB87" si="49">(126.8/126.4)*Z82</f>
        <v>0</v>
      </c>
      <c r="AC82" s="61"/>
      <c r="AD82" s="59"/>
      <c r="AE82" s="59"/>
      <c r="AF82" s="59"/>
      <c r="AG82" s="59"/>
    </row>
    <row r="83" spans="1:33">
      <c r="C83" s="17"/>
      <c r="D83" s="14" t="s">
        <v>99</v>
      </c>
      <c r="E83" s="42" t="s">
        <v>89</v>
      </c>
      <c r="F83" s="43">
        <f>SUM(F81:F82)</f>
        <v>5087889.5130468318</v>
      </c>
      <c r="G83" s="43">
        <f>SUM(G81:G82)</f>
        <v>5147847.8069716264</v>
      </c>
      <c r="H83" s="43">
        <v>3250000</v>
      </c>
      <c r="I83" s="9">
        <f t="shared" si="27"/>
        <v>3306404.9586776858</v>
      </c>
      <c r="J83" s="10">
        <f>J81</f>
        <v>3378925.6198347108</v>
      </c>
      <c r="K83" s="5"/>
      <c r="L83" s="22"/>
      <c r="M83" s="22"/>
      <c r="N83" s="22"/>
      <c r="O83" s="22"/>
      <c r="P83" s="22"/>
      <c r="Q83" s="26">
        <f t="shared" si="47"/>
        <v>3797933.8842975209</v>
      </c>
      <c r="R83" s="26">
        <f t="shared" si="22"/>
        <v>3987830.5785123971</v>
      </c>
      <c r="S83" s="26"/>
      <c r="T83" s="26">
        <f t="shared" si="31"/>
        <v>0</v>
      </c>
      <c r="U83" s="26">
        <f t="shared" si="39"/>
        <v>4101768.5950413225</v>
      </c>
      <c r="V83" s="26">
        <f t="shared" si="40"/>
        <v>0</v>
      </c>
      <c r="W83" s="27">
        <f t="shared" si="43"/>
        <v>4325846.6942148758</v>
      </c>
      <c r="X83" s="27">
        <f t="shared" si="44"/>
        <v>0</v>
      </c>
      <c r="Y83" s="27">
        <f>Y81</f>
        <v>4937314.0495867757</v>
      </c>
      <c r="Z83" s="27">
        <f t="shared" si="46"/>
        <v>0</v>
      </c>
      <c r="AA83" s="27">
        <f t="shared" si="30"/>
        <v>4937314.0495867757</v>
      </c>
      <c r="AB83" s="27">
        <f t="shared" si="49"/>
        <v>0</v>
      </c>
      <c r="AC83" s="61"/>
      <c r="AD83" s="59"/>
      <c r="AE83" s="59"/>
      <c r="AF83" s="59"/>
      <c r="AG83" s="59"/>
    </row>
    <row r="84" spans="1:33">
      <c r="I84" s="4">
        <f t="shared" si="27"/>
        <v>0</v>
      </c>
      <c r="J84" s="3"/>
      <c r="K84" s="5"/>
      <c r="L84" s="38"/>
      <c r="M84" s="22"/>
      <c r="N84" s="22"/>
      <c r="O84" s="22"/>
      <c r="P84" s="22"/>
      <c r="Q84" s="26">
        <f t="shared" si="47"/>
        <v>0</v>
      </c>
      <c r="R84" s="26">
        <f t="shared" si="22"/>
        <v>0</v>
      </c>
      <c r="S84" s="26"/>
      <c r="T84" s="26">
        <f t="shared" si="31"/>
        <v>0</v>
      </c>
      <c r="U84" s="26">
        <f t="shared" si="39"/>
        <v>0</v>
      </c>
      <c r="V84" s="26">
        <f t="shared" si="40"/>
        <v>0</v>
      </c>
      <c r="W84" s="27">
        <f t="shared" si="43"/>
        <v>0</v>
      </c>
      <c r="X84" s="27">
        <f t="shared" si="44"/>
        <v>0</v>
      </c>
      <c r="Y84" s="27">
        <f t="shared" si="48"/>
        <v>0</v>
      </c>
      <c r="Z84" s="27">
        <f t="shared" si="46"/>
        <v>0</v>
      </c>
      <c r="AA84" s="27">
        <f t="shared" si="30"/>
        <v>0</v>
      </c>
      <c r="AB84" s="27">
        <f t="shared" si="49"/>
        <v>0</v>
      </c>
      <c r="AC84" s="62"/>
      <c r="AD84" s="59"/>
      <c r="AE84" s="59"/>
      <c r="AF84" s="59"/>
      <c r="AG84" s="59"/>
    </row>
    <row r="85" spans="1:33">
      <c r="A85" s="22" t="s">
        <v>141</v>
      </c>
      <c r="B85" s="23" t="s">
        <v>219</v>
      </c>
      <c r="C85" s="22" t="s">
        <v>263</v>
      </c>
      <c r="D85" s="22" t="s">
        <v>83</v>
      </c>
      <c r="F85" s="25">
        <v>824175.41</v>
      </c>
      <c r="G85" s="25">
        <f xml:space="preserve"> 120.2/118.8*F85</f>
        <v>833887.91483164998</v>
      </c>
      <c r="H85" s="41">
        <f>(121/120.2)*G85</f>
        <v>839437.91759259277</v>
      </c>
      <c r="I85" s="4">
        <f t="shared" si="27"/>
        <v>854006.6748400674</v>
      </c>
      <c r="J85" s="3">
        <f>I85*(125.8/123.1)</f>
        <v>872737.93415824929</v>
      </c>
      <c r="K85" s="5"/>
      <c r="L85" s="38"/>
      <c r="M85" s="22"/>
      <c r="N85" s="22"/>
      <c r="O85" s="22"/>
      <c r="P85" s="22"/>
      <c r="Q85" s="26">
        <f t="shared" si="47"/>
        <v>980962.98799663316</v>
      </c>
      <c r="R85" s="26">
        <f t="shared" si="22"/>
        <v>1030011.1373964648</v>
      </c>
      <c r="S85" s="26"/>
      <c r="T85" s="26">
        <f t="shared" si="31"/>
        <v>0</v>
      </c>
      <c r="U85" s="26">
        <v>150000</v>
      </c>
      <c r="V85" s="26">
        <f t="shared" si="40"/>
        <v>0</v>
      </c>
      <c r="W85" s="27">
        <f t="shared" si="43"/>
        <v>158194.44444444444</v>
      </c>
      <c r="X85" s="27">
        <f t="shared" si="44"/>
        <v>0</v>
      </c>
      <c r="Y85" s="27">
        <f>130/113.9*W85</f>
        <v>180555.55555555553</v>
      </c>
      <c r="Z85" s="27">
        <f t="shared" si="46"/>
        <v>0</v>
      </c>
      <c r="AA85" s="27">
        <f t="shared" si="30"/>
        <v>180555.55555555553</v>
      </c>
      <c r="AB85" s="27">
        <f t="shared" si="49"/>
        <v>0</v>
      </c>
      <c r="AC85" s="61" t="s">
        <v>171</v>
      </c>
      <c r="AD85" s="59" t="s">
        <v>276</v>
      </c>
      <c r="AE85" s="59" t="s">
        <v>276</v>
      </c>
      <c r="AF85" s="59" t="s">
        <v>276</v>
      </c>
      <c r="AG85" s="59" t="s">
        <v>282</v>
      </c>
    </row>
    <row r="86" spans="1:33">
      <c r="C86" s="17"/>
      <c r="F86" s="41"/>
      <c r="G86" s="41"/>
      <c r="H86" s="41"/>
      <c r="I86" s="4">
        <f t="shared" si="27"/>
        <v>0</v>
      </c>
      <c r="J86" s="3"/>
      <c r="K86" s="5"/>
      <c r="L86" s="38"/>
      <c r="M86" s="22"/>
      <c r="N86" s="22"/>
      <c r="O86" s="22"/>
      <c r="P86" s="22"/>
      <c r="Q86" s="26">
        <f t="shared" si="47"/>
        <v>0</v>
      </c>
      <c r="R86" s="26">
        <f t="shared" si="22"/>
        <v>0</v>
      </c>
      <c r="S86" s="26"/>
      <c r="T86" s="26">
        <f t="shared" si="31"/>
        <v>0</v>
      </c>
      <c r="U86" s="26">
        <f t="shared" si="39"/>
        <v>0</v>
      </c>
      <c r="V86" s="26">
        <f t="shared" si="40"/>
        <v>0</v>
      </c>
      <c r="W86" s="27">
        <f t="shared" si="43"/>
        <v>0</v>
      </c>
      <c r="X86" s="27">
        <f t="shared" si="44"/>
        <v>0</v>
      </c>
      <c r="Y86" s="27">
        <f t="shared" si="48"/>
        <v>0</v>
      </c>
      <c r="Z86" s="27">
        <f t="shared" si="46"/>
        <v>0</v>
      </c>
      <c r="AA86" s="27">
        <f t="shared" si="30"/>
        <v>0</v>
      </c>
      <c r="AB86" s="27">
        <f t="shared" si="49"/>
        <v>0</v>
      </c>
      <c r="AC86" s="61"/>
      <c r="AD86" s="22"/>
      <c r="AE86" s="22"/>
      <c r="AF86" s="22"/>
      <c r="AG86" s="22"/>
    </row>
    <row r="87" spans="1:33">
      <c r="C87" s="17"/>
      <c r="D87" s="14" t="s">
        <v>98</v>
      </c>
      <c r="E87" s="8" t="s">
        <v>90</v>
      </c>
      <c r="F87" s="43">
        <f>SUM(F85:F86)</f>
        <v>824175.41</v>
      </c>
      <c r="G87" s="43">
        <f>SUM(G85:G86)</f>
        <v>833887.91483164998</v>
      </c>
      <c r="H87" s="43">
        <f>SUM(H85:H86)</f>
        <v>839437.91759259277</v>
      </c>
      <c r="I87" s="9">
        <f t="shared" si="27"/>
        <v>854006.6748400674</v>
      </c>
      <c r="J87" s="10">
        <f>J85</f>
        <v>872737.93415824929</v>
      </c>
      <c r="K87" s="5"/>
      <c r="L87" s="22"/>
      <c r="M87" s="22"/>
      <c r="N87" s="22"/>
      <c r="O87" s="22"/>
      <c r="P87" s="22"/>
      <c r="Q87" s="26">
        <f t="shared" si="47"/>
        <v>980962.98799663316</v>
      </c>
      <c r="R87" s="26">
        <f t="shared" si="22"/>
        <v>1030011.1373964648</v>
      </c>
      <c r="S87" s="26"/>
      <c r="T87" s="26">
        <f t="shared" si="31"/>
        <v>0</v>
      </c>
      <c r="U87" s="26">
        <f>U85</f>
        <v>150000</v>
      </c>
      <c r="V87" s="26">
        <f t="shared" si="40"/>
        <v>0</v>
      </c>
      <c r="W87" s="27">
        <f t="shared" si="43"/>
        <v>158194.44444444444</v>
      </c>
      <c r="X87" s="27">
        <f t="shared" si="44"/>
        <v>0</v>
      </c>
      <c r="Y87" s="27">
        <f>Y85</f>
        <v>180555.55555555553</v>
      </c>
      <c r="Z87" s="27">
        <f t="shared" si="46"/>
        <v>0</v>
      </c>
      <c r="AA87" s="27">
        <f t="shared" si="30"/>
        <v>180555.55555555553</v>
      </c>
      <c r="AB87" s="27">
        <f t="shared" si="49"/>
        <v>0</v>
      </c>
    </row>
    <row r="88" spans="1:33">
      <c r="C88" s="17"/>
      <c r="F88" s="41"/>
      <c r="G88" s="41"/>
      <c r="H88" s="41"/>
      <c r="I88" s="9">
        <f t="shared" si="27"/>
        <v>0</v>
      </c>
      <c r="J88" s="10"/>
      <c r="K88" s="5"/>
      <c r="L88" s="22"/>
      <c r="M88" s="22"/>
      <c r="N88" s="22"/>
      <c r="O88" s="22"/>
      <c r="P88" s="22"/>
      <c r="T88" s="26">
        <f t="shared" si="31"/>
        <v>0</v>
      </c>
      <c r="U88" s="41"/>
      <c r="V88" s="41"/>
      <c r="W88" s="41"/>
      <c r="X88" s="41"/>
      <c r="Y88" s="41"/>
      <c r="Z88" s="41"/>
      <c r="AA88" s="41">
        <f>SUM(AA5:AA68)</f>
        <v>155760472.35852984</v>
      </c>
      <c r="AB88" s="41"/>
    </row>
    <row r="89" spans="1:33">
      <c r="E89" s="44"/>
      <c r="F89" s="44"/>
      <c r="G89" s="44"/>
      <c r="H89" s="44"/>
      <c r="I89" s="45">
        <f t="shared" si="27"/>
        <v>0</v>
      </c>
      <c r="J89" s="46" t="s">
        <v>120</v>
      </c>
      <c r="K89" s="47"/>
      <c r="L89" s="48"/>
      <c r="M89" s="49"/>
      <c r="N89" s="50"/>
      <c r="O89" s="50"/>
      <c r="P89" s="50"/>
      <c r="Q89" s="51"/>
      <c r="R89" s="51"/>
      <c r="S89" s="51"/>
      <c r="T89" s="26">
        <f t="shared" si="31"/>
        <v>0</v>
      </c>
      <c r="U89" s="41"/>
      <c r="V89" s="41"/>
      <c r="W89" s="41"/>
      <c r="X89" s="41"/>
      <c r="Y89" s="41"/>
      <c r="Z89" s="41"/>
      <c r="AA89" s="41"/>
      <c r="AB89" s="41"/>
      <c r="AC89" s="14"/>
    </row>
    <row r="90" spans="1:33">
      <c r="C90" s="52"/>
      <c r="E90" s="53"/>
      <c r="F90" s="41"/>
      <c r="G90" s="41"/>
      <c r="H90" s="41"/>
      <c r="I90" s="54"/>
      <c r="J90" s="54"/>
      <c r="L90" s="18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4"/>
    </row>
  </sheetData>
  <pageMargins left="0.7" right="0.7" top="0.75" bottom="0.75" header="0.3" footer="0.3"/>
  <pageSetup paperSize="9" scale="38" fitToHeight="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Menno Rozema</cp:lastModifiedBy>
  <cp:lastPrinted>2015-05-21T07:57:08Z</cp:lastPrinted>
  <dcterms:created xsi:type="dcterms:W3CDTF">2014-09-23T13:05:41Z</dcterms:created>
  <dcterms:modified xsi:type="dcterms:W3CDTF">2024-09-30T13:29:27Z</dcterms:modified>
</cp:coreProperties>
</file>