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Oost Gelre\5) Definitieve stukken\"/>
    </mc:Choice>
  </mc:AlternateContent>
  <bookViews>
    <workbookView xWindow="0" yWindow="0" windowWidth="28800" windowHeight="1230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Blad1!$A$1:$AW$30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6" i="1" l="1"/>
  <c r="AP25" i="1"/>
  <c r="AP24" i="1"/>
  <c r="AP23" i="1"/>
  <c r="AO29" i="1"/>
  <c r="AO26" i="1"/>
  <c r="AO25" i="1"/>
  <c r="AO24" i="1"/>
  <c r="AO23" i="1"/>
  <c r="AO7" i="1" l="1"/>
  <c r="AO8" i="1"/>
  <c r="AO9" i="1"/>
  <c r="AO10" i="1"/>
  <c r="AO11" i="1"/>
  <c r="AO12" i="1"/>
  <c r="AO13" i="1"/>
  <c r="AO14" i="1"/>
  <c r="AO15" i="1"/>
  <c r="AO16" i="1"/>
  <c r="AO17" i="1"/>
  <c r="AO18" i="1"/>
  <c r="AO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1" i="1"/>
  <c r="AP22" i="1"/>
  <c r="AP6" i="1"/>
  <c r="AO20" i="1" l="1"/>
  <c r="AO30" i="1" s="1"/>
  <c r="AP29" i="1"/>
  <c r="AN29" i="1"/>
  <c r="AM29" i="1"/>
  <c r="AN20" i="1"/>
  <c r="AM20" i="1"/>
  <c r="AK18" i="1"/>
  <c r="AK19" i="1"/>
  <c r="AK21" i="1"/>
  <c r="AK22" i="1"/>
  <c r="AN30" i="1" l="1"/>
  <c r="AP20" i="1"/>
  <c r="AP30" i="1" s="1"/>
  <c r="AM30" i="1"/>
  <c r="AI18" i="1"/>
  <c r="AL18" i="1" s="1"/>
  <c r="AI19" i="1"/>
  <c r="AL19" i="1" s="1"/>
  <c r="AI21" i="1"/>
  <c r="AL21" i="1" s="1"/>
  <c r="AI22" i="1"/>
  <c r="AL22" i="1" s="1"/>
  <c r="AH28" i="1" l="1"/>
  <c r="AI28" i="1" s="1"/>
  <c r="AL28" i="1" s="1"/>
  <c r="AH27" i="1"/>
  <c r="AI27" i="1" s="1"/>
  <c r="AL27" i="1" s="1"/>
  <c r="AB7" i="1" l="1"/>
  <c r="AH7" i="1" s="1"/>
  <c r="AI7" i="1" s="1"/>
  <c r="AL7" i="1" s="1"/>
  <c r="AB8" i="1"/>
  <c r="AH8" i="1" s="1"/>
  <c r="AI8" i="1" s="1"/>
  <c r="AL8" i="1" s="1"/>
  <c r="AB9" i="1"/>
  <c r="AH9" i="1" s="1"/>
  <c r="AI9" i="1" s="1"/>
  <c r="AL9" i="1" s="1"/>
  <c r="AB10" i="1"/>
  <c r="AH10" i="1" s="1"/>
  <c r="AI10" i="1" s="1"/>
  <c r="AL10" i="1" s="1"/>
  <c r="AB11" i="1"/>
  <c r="AH11" i="1" s="1"/>
  <c r="AI11" i="1" s="1"/>
  <c r="AL11" i="1" s="1"/>
  <c r="AB12" i="1"/>
  <c r="AH12" i="1" s="1"/>
  <c r="AI12" i="1" s="1"/>
  <c r="AL12" i="1" s="1"/>
  <c r="AB13" i="1"/>
  <c r="AH13" i="1" s="1"/>
  <c r="AI13" i="1" s="1"/>
  <c r="AL13" i="1" s="1"/>
  <c r="AB14" i="1"/>
  <c r="AH14" i="1" s="1"/>
  <c r="AI14" i="1" s="1"/>
  <c r="AL14" i="1" s="1"/>
  <c r="AB15" i="1"/>
  <c r="AH15" i="1" s="1"/>
  <c r="AI15" i="1" s="1"/>
  <c r="AL15" i="1" s="1"/>
  <c r="AB16" i="1"/>
  <c r="AH16" i="1" s="1"/>
  <c r="AI16" i="1" s="1"/>
  <c r="AL16" i="1" s="1"/>
  <c r="AB17" i="1"/>
  <c r="AH17" i="1" s="1"/>
  <c r="AI17" i="1" s="1"/>
  <c r="AL17" i="1" s="1"/>
  <c r="AB23" i="1"/>
  <c r="AH23" i="1" s="1"/>
  <c r="AI23" i="1" s="1"/>
  <c r="AL23" i="1" s="1"/>
  <c r="AB24" i="1"/>
  <c r="AH24" i="1" s="1"/>
  <c r="AI24" i="1" s="1"/>
  <c r="AL24" i="1" s="1"/>
  <c r="AB25" i="1"/>
  <c r="AH25" i="1" s="1"/>
  <c r="AI25" i="1" s="1"/>
  <c r="AL25" i="1" s="1"/>
  <c r="AB26" i="1"/>
  <c r="AH26" i="1" s="1"/>
  <c r="AI26" i="1" s="1"/>
  <c r="AL26" i="1" s="1"/>
  <c r="AB27" i="1"/>
  <c r="AB28" i="1"/>
  <c r="AB6" i="1"/>
  <c r="AH6" i="1" s="1"/>
  <c r="AI6" i="1" s="1"/>
  <c r="AL6" i="1" s="1"/>
  <c r="AL29" i="1" l="1"/>
  <c r="AI20" i="1"/>
  <c r="AL20" i="1" s="1"/>
  <c r="AL30" i="1" s="1"/>
  <c r="AH20" i="1"/>
  <c r="AH29" i="1"/>
  <c r="AI29" i="1" s="1"/>
  <c r="AB29" i="1"/>
  <c r="AB20" i="1"/>
  <c r="X29" i="1"/>
  <c r="X20" i="1"/>
  <c r="AA20" i="1"/>
  <c r="X30" i="1" l="1"/>
  <c r="AI30" i="1"/>
  <c r="AH30" i="1"/>
  <c r="AB30" i="1"/>
  <c r="Z7" i="1"/>
  <c r="AK7" i="1" s="1"/>
  <c r="Z8" i="1"/>
  <c r="AK8" i="1" s="1"/>
  <c r="Z9" i="1"/>
  <c r="AK9" i="1" s="1"/>
  <c r="Z10" i="1"/>
  <c r="AK10" i="1" s="1"/>
  <c r="Z11" i="1"/>
  <c r="AK11" i="1" s="1"/>
  <c r="Z12" i="1"/>
  <c r="AK12" i="1" s="1"/>
  <c r="Z13" i="1"/>
  <c r="AK13" i="1" s="1"/>
  <c r="Z14" i="1"/>
  <c r="AK14" i="1" s="1"/>
  <c r="Z15" i="1"/>
  <c r="AK15" i="1" s="1"/>
  <c r="Z16" i="1"/>
  <c r="AK16" i="1" s="1"/>
  <c r="Z17" i="1"/>
  <c r="AK17" i="1" s="1"/>
  <c r="Z23" i="1"/>
  <c r="AK23" i="1" s="1"/>
  <c r="Z24" i="1"/>
  <c r="AK24" i="1" s="1"/>
  <c r="Z25" i="1"/>
  <c r="AK25" i="1" s="1"/>
  <c r="Z26" i="1"/>
  <c r="AK26" i="1" s="1"/>
  <c r="Z27" i="1"/>
  <c r="AK27" i="1" s="1"/>
  <c r="Z28" i="1"/>
  <c r="AK28" i="1" s="1"/>
  <c r="Z6" i="1"/>
  <c r="AK6" i="1" s="1"/>
  <c r="AA29" i="1"/>
  <c r="AA30" i="1" s="1"/>
  <c r="AF20" i="1"/>
  <c r="AF29" i="1"/>
  <c r="Z20" i="1" l="1"/>
  <c r="AK20" i="1" s="1"/>
  <c r="AF30" i="1"/>
  <c r="Z29" i="1"/>
  <c r="AK29" i="1" s="1"/>
  <c r="AK30" i="1" s="1"/>
  <c r="AD29" i="1"/>
  <c r="AE29" i="1"/>
  <c r="Z30" i="1" l="1"/>
  <c r="AD20" i="1"/>
  <c r="AE20" i="1"/>
  <c r="AE30" i="1" s="1"/>
  <c r="AD30" i="1" l="1"/>
  <c r="AC20" i="1"/>
  <c r="AC29" i="1"/>
  <c r="AC30" i="1" l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3" i="1"/>
  <c r="Y24" i="1"/>
  <c r="Y26" i="1"/>
  <c r="Y27" i="1"/>
  <c r="Y28" i="1"/>
  <c r="Y6" i="1"/>
  <c r="Y20" i="1" l="1"/>
  <c r="Y29" i="1"/>
  <c r="F14" i="1"/>
  <c r="G14" i="1" s="1"/>
  <c r="H14" i="1" s="1"/>
  <c r="J14" i="1" s="1"/>
  <c r="Q14" i="1"/>
  <c r="S14" i="1" s="1"/>
  <c r="V14" i="1" s="1"/>
  <c r="F15" i="1"/>
  <c r="G15" i="1" s="1"/>
  <c r="H15" i="1" s="1"/>
  <c r="J15" i="1" s="1"/>
  <c r="Q15" i="1"/>
  <c r="S15" i="1" s="1"/>
  <c r="V15" i="1" s="1"/>
  <c r="F16" i="1"/>
  <c r="G16" i="1" s="1"/>
  <c r="H16" i="1" s="1"/>
  <c r="J16" i="1" s="1"/>
  <c r="Q16" i="1"/>
  <c r="S16" i="1" s="1"/>
  <c r="V16" i="1" s="1"/>
  <c r="F17" i="1"/>
  <c r="G17" i="1" s="1"/>
  <c r="H17" i="1" s="1"/>
  <c r="J17" i="1" s="1"/>
  <c r="Q17" i="1"/>
  <c r="S17" i="1" s="1"/>
  <c r="V17" i="1" s="1"/>
  <c r="P18" i="1"/>
  <c r="R18" i="1" s="1"/>
  <c r="S18" i="1"/>
  <c r="V18" i="1" s="1"/>
  <c r="P19" i="1"/>
  <c r="R19" i="1" s="1"/>
  <c r="S19" i="1"/>
  <c r="V19" i="1" s="1"/>
  <c r="D20" i="1"/>
  <c r="L20" i="1"/>
  <c r="H22" i="1"/>
  <c r="K22" i="1"/>
  <c r="N22" i="1" s="1"/>
  <c r="O22" i="1" s="1"/>
  <c r="P22" i="1" s="1"/>
  <c r="Q22" i="1"/>
  <c r="S22" i="1" s="1"/>
  <c r="V22" i="1" s="1"/>
  <c r="F23" i="1"/>
  <c r="G23" i="1" s="1"/>
  <c r="Q23" i="1"/>
  <c r="S23" i="1" s="1"/>
  <c r="F24" i="1"/>
  <c r="G24" i="1" s="1"/>
  <c r="H24" i="1" s="1"/>
  <c r="Q24" i="1"/>
  <c r="S24" i="1" s="1"/>
  <c r="V24" i="1" s="1"/>
  <c r="F26" i="1"/>
  <c r="G26" i="1" s="1"/>
  <c r="H26" i="1" s="1"/>
  <c r="J26" i="1" s="1"/>
  <c r="K26" i="1" s="1"/>
  <c r="N26" i="1" s="1"/>
  <c r="O26" i="1" s="1"/>
  <c r="P26" i="1" s="1"/>
  <c r="R26" i="1" s="1"/>
  <c r="Q26" i="1"/>
  <c r="S26" i="1" s="1"/>
  <c r="V26" i="1" s="1"/>
  <c r="F27" i="1"/>
  <c r="G27" i="1" s="1"/>
  <c r="H27" i="1" s="1"/>
  <c r="Q27" i="1"/>
  <c r="S27" i="1" s="1"/>
  <c r="V27" i="1" s="1"/>
  <c r="J28" i="1"/>
  <c r="K28" i="1" s="1"/>
  <c r="N28" i="1" s="1"/>
  <c r="P28" i="1"/>
  <c r="Q28" i="1"/>
  <c r="S28" i="1" s="1"/>
  <c r="V28" i="1" s="1"/>
  <c r="D29" i="1"/>
  <c r="L29" i="1"/>
  <c r="Q29" i="1" s="1"/>
  <c r="Y30" i="1" l="1"/>
  <c r="T17" i="1"/>
  <c r="T27" i="1"/>
  <c r="J27" i="1"/>
  <c r="K27" i="1" s="1"/>
  <c r="N27" i="1" s="1"/>
  <c r="O27" i="1" s="1"/>
  <c r="P27" i="1" s="1"/>
  <c r="L30" i="1"/>
  <c r="S29" i="1"/>
  <c r="V29" i="1" s="1"/>
  <c r="V23" i="1"/>
  <c r="J24" i="1"/>
  <c r="K24" i="1" s="1"/>
  <c r="N24" i="1" s="1"/>
  <c r="O24" i="1" s="1"/>
  <c r="P24" i="1" s="1"/>
  <c r="R24" i="1" s="1"/>
  <c r="T24" i="1"/>
  <c r="K15" i="1"/>
  <c r="N15" i="1" s="1"/>
  <c r="O15" i="1" s="1"/>
  <c r="P15" i="1" s="1"/>
  <c r="R15" i="1" s="1"/>
  <c r="T15" i="1"/>
  <c r="G29" i="1"/>
  <c r="H23" i="1"/>
  <c r="K14" i="1"/>
  <c r="N14" i="1" s="1"/>
  <c r="O14" i="1" s="1"/>
  <c r="P14" i="1" s="1"/>
  <c r="R14" i="1" s="1"/>
  <c r="T14" i="1"/>
  <c r="T16" i="1"/>
  <c r="K16" i="1"/>
  <c r="N16" i="1" s="1"/>
  <c r="O16" i="1" s="1"/>
  <c r="P16" i="1" s="1"/>
  <c r="R16" i="1" s="1"/>
  <c r="K17" i="1"/>
  <c r="N17" i="1" s="1"/>
  <c r="O17" i="1" s="1"/>
  <c r="P17" i="1" s="1"/>
  <c r="R17" i="1" s="1"/>
  <c r="T26" i="1"/>
  <c r="F29" i="1"/>
  <c r="J23" i="1" l="1"/>
  <c r="H29" i="1"/>
  <c r="T23" i="1"/>
  <c r="T29" i="1" s="1"/>
  <c r="J29" i="1" l="1"/>
  <c r="K23" i="1"/>
  <c r="N23" i="1" l="1"/>
  <c r="O23" i="1" s="1"/>
  <c r="K29" i="1"/>
  <c r="N29" i="1" s="1"/>
  <c r="O29" i="1" l="1"/>
  <c r="P23" i="1"/>
  <c r="P29" i="1" l="1"/>
  <c r="R23" i="1"/>
  <c r="R29" i="1" s="1"/>
  <c r="S7" i="1" l="1"/>
  <c r="V7" i="1" s="1"/>
  <c r="Q6" i="1" l="1"/>
  <c r="S6" i="1" s="1"/>
  <c r="V6" i="1" l="1"/>
  <c r="Q8" i="1"/>
  <c r="S8" i="1" s="1"/>
  <c r="V8" i="1" s="1"/>
  <c r="Q9" i="1"/>
  <c r="S9" i="1" s="1"/>
  <c r="V9" i="1" s="1"/>
  <c r="Q10" i="1"/>
  <c r="S10" i="1" s="1"/>
  <c r="V10" i="1" s="1"/>
  <c r="Q11" i="1"/>
  <c r="S11" i="1" s="1"/>
  <c r="V11" i="1" s="1"/>
  <c r="Q12" i="1"/>
  <c r="S12" i="1" s="1"/>
  <c r="V12" i="1" s="1"/>
  <c r="Q13" i="1"/>
  <c r="S13" i="1" s="1"/>
  <c r="V13" i="1" s="1"/>
  <c r="Q20" i="1" l="1"/>
  <c r="Q30" i="1" s="1"/>
  <c r="F7" i="1"/>
  <c r="F8" i="1"/>
  <c r="G8" i="1" s="1"/>
  <c r="H8" i="1" s="1"/>
  <c r="J8" i="1" s="1"/>
  <c r="F9" i="1"/>
  <c r="G9" i="1" s="1"/>
  <c r="H9" i="1" s="1"/>
  <c r="J9" i="1" s="1"/>
  <c r="F10" i="1"/>
  <c r="G10" i="1" s="1"/>
  <c r="H10" i="1" s="1"/>
  <c r="J10" i="1" s="1"/>
  <c r="F11" i="1"/>
  <c r="G11" i="1" s="1"/>
  <c r="H11" i="1" s="1"/>
  <c r="J11" i="1" s="1"/>
  <c r="F12" i="1"/>
  <c r="G12" i="1" s="1"/>
  <c r="H12" i="1" s="1"/>
  <c r="J12" i="1" s="1"/>
  <c r="F13" i="1"/>
  <c r="G13" i="1" s="1"/>
  <c r="H13" i="1" s="1"/>
  <c r="J13" i="1" s="1"/>
  <c r="F6" i="1"/>
  <c r="G6" i="1" s="1"/>
  <c r="H6" i="1" s="1"/>
  <c r="J6" i="1" l="1"/>
  <c r="T6" i="1" s="1"/>
  <c r="G7" i="1"/>
  <c r="G20" i="1" s="1"/>
  <c r="G30" i="1" s="1"/>
  <c r="F20" i="1"/>
  <c r="S20" i="1"/>
  <c r="K11" i="1"/>
  <c r="N11" i="1" s="1"/>
  <c r="O11" i="1" s="1"/>
  <c r="P11" i="1" s="1"/>
  <c r="R11" i="1" s="1"/>
  <c r="T11" i="1"/>
  <c r="K10" i="1"/>
  <c r="N10" i="1" s="1"/>
  <c r="O10" i="1" s="1"/>
  <c r="P10" i="1" s="1"/>
  <c r="R10" i="1" s="1"/>
  <c r="T10" i="1"/>
  <c r="K13" i="1"/>
  <c r="N13" i="1" s="1"/>
  <c r="O13" i="1" s="1"/>
  <c r="P13" i="1" s="1"/>
  <c r="R13" i="1" s="1"/>
  <c r="T13" i="1"/>
  <c r="K12" i="1"/>
  <c r="N12" i="1" s="1"/>
  <c r="O12" i="1" s="1"/>
  <c r="P12" i="1" s="1"/>
  <c r="R12" i="1" s="1"/>
  <c r="T12" i="1"/>
  <c r="K9" i="1"/>
  <c r="N9" i="1" s="1"/>
  <c r="O9" i="1" s="1"/>
  <c r="P9" i="1" s="1"/>
  <c r="R9" i="1" s="1"/>
  <c r="T9" i="1"/>
  <c r="K8" i="1"/>
  <c r="N8" i="1" s="1"/>
  <c r="O8" i="1" s="1"/>
  <c r="P8" i="1" s="1"/>
  <c r="R8" i="1" s="1"/>
  <c r="T8" i="1"/>
  <c r="H7" i="1" l="1"/>
  <c r="H20" i="1" s="1"/>
  <c r="H30" i="1" s="1"/>
  <c r="K6" i="1"/>
  <c r="N6" i="1" s="1"/>
  <c r="O6" i="1" s="1"/>
  <c r="P6" i="1" s="1"/>
  <c r="V20" i="1"/>
  <c r="V30" i="1" s="1"/>
  <c r="S30" i="1"/>
  <c r="J7" i="1"/>
  <c r="J20" i="1" s="1"/>
  <c r="J30" i="1" s="1"/>
  <c r="R6" i="1" l="1"/>
  <c r="K7" i="1"/>
  <c r="T7" i="1"/>
  <c r="T20" i="1" s="1"/>
  <c r="N7" i="1" l="1"/>
  <c r="P7" i="1" s="1"/>
  <c r="K20" i="1"/>
  <c r="K30" i="1" l="1"/>
  <c r="N20" i="1"/>
  <c r="R7" i="1"/>
  <c r="R20" i="1" s="1"/>
  <c r="R30" i="1" s="1"/>
  <c r="P20" i="1"/>
  <c r="P30" i="1" s="1"/>
  <c r="N30" i="1" l="1"/>
  <c r="O20" i="1"/>
  <c r="O30" i="1" s="1"/>
</calcChain>
</file>

<file path=xl/sharedStrings.xml><?xml version="1.0" encoding="utf-8"?>
<sst xmlns="http://schemas.openxmlformats.org/spreadsheetml/2006/main" count="224" uniqueCount="114">
  <si>
    <t>Omschrijving</t>
  </si>
  <si>
    <t>Adres</t>
  </si>
  <si>
    <t>Plaats</t>
  </si>
  <si>
    <t>Waarde opstal 01-01-08</t>
  </si>
  <si>
    <t>Index</t>
  </si>
  <si>
    <t>Waarde opstal 01-01-09</t>
  </si>
  <si>
    <t>Totaal</t>
  </si>
  <si>
    <t>BB Hoeksteen</t>
  </si>
  <si>
    <t>Basisschool D'n Nije Veste</t>
  </si>
  <si>
    <t>Buitenschans 7-9</t>
  </si>
  <si>
    <t>Wheme 30</t>
  </si>
  <si>
    <t>BB Antonius</t>
  </si>
  <si>
    <t>Vicariestraat 2</t>
  </si>
  <si>
    <t>t Hof 2</t>
  </si>
  <si>
    <t>BB Frans ten Bosch</t>
  </si>
  <si>
    <t>BB Sint Jozef</t>
  </si>
  <si>
    <t>Dorpsstraat 66</t>
  </si>
  <si>
    <t>BB Sint Canisius</t>
  </si>
  <si>
    <t>Kerkstraat 44</t>
  </si>
  <si>
    <t>Winterswijkseweg 20</t>
  </si>
  <si>
    <t>BB Sint Ludgerusschool</t>
  </si>
  <si>
    <t>Meddoseweg 21</t>
  </si>
  <si>
    <t>BB Theresiaschool</t>
  </si>
  <si>
    <t>Waalderweg 20</t>
  </si>
  <si>
    <t>BB St. Joris (Flierbeek)</t>
  </si>
  <si>
    <t>Waterhoen 1</t>
  </si>
  <si>
    <t>Totaal Basis Onderwijs</t>
  </si>
  <si>
    <t>SGM Marianum</t>
  </si>
  <si>
    <t>Deken Hooijmansingel 1</t>
  </si>
  <si>
    <t>RK SGM Marianum</t>
  </si>
  <si>
    <t>Scholengemeenschap Harreveld</t>
  </si>
  <si>
    <t>Kerkstraat 53</t>
  </si>
  <si>
    <t>Totaal Voortgezet Onderwijs</t>
  </si>
  <si>
    <t>Index 162</t>
  </si>
  <si>
    <t>Index 163</t>
  </si>
  <si>
    <t>Waarde opstal 01-01-2010</t>
  </si>
  <si>
    <t>Bisschop Ph. Roveniusstraat 8</t>
  </si>
  <si>
    <t>Groenlo</t>
  </si>
  <si>
    <t>Lichtenvoorde</t>
  </si>
  <si>
    <t>Zieuwent</t>
  </si>
  <si>
    <t>Harreveld</t>
  </si>
  <si>
    <t>Vragender</t>
  </si>
  <si>
    <t>Marienvelde</t>
  </si>
  <si>
    <t>lichtenvoorde</t>
  </si>
  <si>
    <t>Inventaris 01-01-2011</t>
  </si>
  <si>
    <t>Waarde opstal 01-01-2011</t>
  </si>
  <si>
    <t>Mutaties 2011</t>
  </si>
  <si>
    <t>Waarde per 31-12-2011</t>
  </si>
  <si>
    <t>Index 153 Troostwijk 112,2</t>
  </si>
  <si>
    <t>Waarde 01-01-2012</t>
  </si>
  <si>
    <t>Geïndexeerd Troostwijk 113,8</t>
  </si>
  <si>
    <t>Waarde 01-01-2013</t>
  </si>
  <si>
    <t>Geïndexeerd Troostwijk 117,8</t>
  </si>
  <si>
    <t>Geen indexatie</t>
  </si>
  <si>
    <t>Geïndexeerd Troostwijk 118,7</t>
  </si>
  <si>
    <t>Waarde 01-01-2014</t>
  </si>
  <si>
    <t>Inventaris 01-01-2014</t>
  </si>
  <si>
    <t>Lievelde</t>
  </si>
  <si>
    <t>Stand per 1-1-2015</t>
  </si>
  <si>
    <t>op 1-10-2014 opstal  getaxeerd op € 2.926.850 en inventaris op € 469.514</t>
  </si>
  <si>
    <t>Geindexeerd Troostwijk 120,2</t>
  </si>
  <si>
    <t>Waarde 01-01-2015</t>
  </si>
  <si>
    <t>Inventaris 01-01-2015</t>
  </si>
  <si>
    <t>Geindexeerd Troostwijk 121</t>
  </si>
  <si>
    <t>Waarde 01-01-2016</t>
  </si>
  <si>
    <t>Inventaris 01-01-2016</t>
  </si>
  <si>
    <t>Waarde 01-01-2017</t>
  </si>
  <si>
    <t>Geindexeerd Troostwijk 123</t>
  </si>
  <si>
    <t>Inventaris 01-01-2017</t>
  </si>
  <si>
    <t xml:space="preserve">niet geindexeerd Troostwijk </t>
  </si>
  <si>
    <t>Opstal 01-01-2017</t>
  </si>
  <si>
    <t>Taxatiewaarde</t>
  </si>
  <si>
    <t>Inventaris</t>
  </si>
  <si>
    <t>Dr. Ariensstraat 1</t>
  </si>
  <si>
    <t>Dr. Ariensstraat 3a</t>
  </si>
  <si>
    <t>niet getaxeerd door van der Mark</t>
  </si>
  <si>
    <t>VSO Het Bariet + Marianum</t>
  </si>
  <si>
    <t>de R. van Heeckerenstraat 26/</t>
  </si>
  <si>
    <t>Diversen</t>
  </si>
  <si>
    <t>automatisering</t>
  </si>
  <si>
    <t>vlg v.d. Mark</t>
  </si>
  <si>
    <t>getaxeerd 12-03-2018</t>
  </si>
  <si>
    <t>opstal 01-01-2018</t>
  </si>
  <si>
    <t>opstal 01-01-2019</t>
  </si>
  <si>
    <t>index 141,4       getaxeerd 12-03-2018</t>
  </si>
  <si>
    <t xml:space="preserve">inventaris </t>
  </si>
  <si>
    <t>index 105       getaxeerd 12-03-2018</t>
  </si>
  <si>
    <t>opstal 01-01-2020</t>
  </si>
  <si>
    <t>Varsseveldseweg 47</t>
  </si>
  <si>
    <t>Pand wordt momenteel gebouwd en  is 1 mei 2021 gereed</t>
  </si>
  <si>
    <t>inventaris 01-01-2021</t>
  </si>
  <si>
    <t>opstal 01-01-2021</t>
  </si>
  <si>
    <t>index 108</t>
  </si>
  <si>
    <t>BB het Hof, nieuwe naam: De Leeuw</t>
  </si>
  <si>
    <t>IEKC Het Gele Park</t>
  </si>
  <si>
    <t>opstal</t>
  </si>
  <si>
    <t>index 113,9</t>
  </si>
  <si>
    <t>inventaris</t>
  </si>
  <si>
    <t>Pand en inventaris getaxeerd op 1-2-2023</t>
  </si>
  <si>
    <t>index 130</t>
  </si>
  <si>
    <t>index 126,4</t>
  </si>
  <si>
    <t>index 126,8</t>
  </si>
  <si>
    <t>Beveliging</t>
  </si>
  <si>
    <t>Zonnepanelen</t>
  </si>
  <si>
    <t>Leegstand</t>
  </si>
  <si>
    <t>Asbest</t>
  </si>
  <si>
    <t>soort</t>
  </si>
  <si>
    <t>J/N</t>
  </si>
  <si>
    <t>Bijlage C2.9 Gemeente Oost Gelre scholen</t>
  </si>
  <si>
    <t>per 01-01-2024</t>
  </si>
  <si>
    <t>nee</t>
  </si>
  <si>
    <t>BMI, IBV</t>
  </si>
  <si>
    <t>ja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</si>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</sst>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#,##0_);\(#,##0\)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8"/>
      <color rgb="FFFF0000"/>
      <name val="Arial"/>
      <family val="2"/>
    </font>
    <font>
      <b/>
      <sz val="8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Arial"/>
      <family val="2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4" fillId="0" borderId="0"/>
    <xf numFmtId="0" fontId="1" fillId="0" borderId="0"/>
  </cellStyleXfs>
  <cellXfs count="134">
    <xf numFmtId="0" fontId="0" fillId="0" borderId="0" xfId="0"/>
    <xf numFmtId="0" fontId="3" fillId="0" borderId="0" xfId="2" applyFont="1"/>
    <xf numFmtId="0" fontId="2" fillId="0" borderId="0" xfId="2" applyFont="1" applyAlignment="1">
      <alignment horizontal="left"/>
    </xf>
    <xf numFmtId="0" fontId="2" fillId="0" borderId="0" xfId="2" applyFont="1"/>
    <xf numFmtId="166" fontId="2" fillId="0" borderId="0" xfId="2" applyNumberFormat="1" applyFont="1"/>
    <xf numFmtId="0" fontId="5" fillId="0" borderId="0" xfId="2" applyFont="1"/>
    <xf numFmtId="166" fontId="5" fillId="0" borderId="0" xfId="2" applyNumberFormat="1" applyFont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2" applyFont="1"/>
    <xf numFmtId="0" fontId="8" fillId="0" borderId="0" xfId="2" applyFont="1" applyAlignment="1">
      <alignment horizontal="left"/>
    </xf>
    <xf numFmtId="166" fontId="8" fillId="0" borderId="0" xfId="2" applyNumberFormat="1" applyFont="1"/>
    <xf numFmtId="0" fontId="4" fillId="0" borderId="0" xfId="2"/>
    <xf numFmtId="166" fontId="4" fillId="0" borderId="0" xfId="2" applyNumberFormat="1"/>
    <xf numFmtId="0" fontId="7" fillId="0" borderId="1" xfId="0" applyFont="1" applyBorder="1" applyAlignment="1">
      <alignment horizontal="left"/>
    </xf>
    <xf numFmtId="49" fontId="7" fillId="0" borderId="1" xfId="2" applyNumberFormat="1" applyFont="1" applyBorder="1"/>
    <xf numFmtId="0" fontId="7" fillId="0" borderId="1" xfId="2" applyFont="1" applyBorder="1" applyAlignment="1">
      <alignment horizontal="left"/>
    </xf>
    <xf numFmtId="166" fontId="7" fillId="0" borderId="1" xfId="2" applyNumberFormat="1" applyFont="1" applyBorder="1"/>
    <xf numFmtId="166" fontId="7" fillId="0" borderId="0" xfId="2" applyNumberFormat="1" applyFont="1"/>
    <xf numFmtId="0" fontId="9" fillId="0" borderId="0" xfId="2" applyFont="1"/>
    <xf numFmtId="166" fontId="9" fillId="0" borderId="0" xfId="2" applyNumberFormat="1" applyFont="1"/>
    <xf numFmtId="0" fontId="8" fillId="0" borderId="1" xfId="0" applyFont="1" applyBorder="1" applyAlignment="1">
      <alignment horizontal="left"/>
    </xf>
    <xf numFmtId="49" fontId="8" fillId="0" borderId="1" xfId="3" applyNumberFormat="1" applyFont="1" applyBorder="1" applyAlignment="1">
      <alignment horizontal="left"/>
    </xf>
    <xf numFmtId="0" fontId="8" fillId="0" borderId="1" xfId="3" applyFont="1" applyBorder="1" applyAlignment="1">
      <alignment horizontal="left"/>
    </xf>
    <xf numFmtId="164" fontId="8" fillId="0" borderId="1" xfId="1" applyNumberFormat="1" applyFont="1" applyBorder="1" applyProtection="1"/>
    <xf numFmtId="2" fontId="8" fillId="0" borderId="1" xfId="2" applyNumberFormat="1" applyFont="1" applyBorder="1"/>
    <xf numFmtId="49" fontId="8" fillId="0" borderId="1" xfId="3" applyNumberFormat="1" applyFont="1" applyBorder="1"/>
    <xf numFmtId="49" fontId="8" fillId="0" borderId="1" xfId="3" quotePrefix="1" applyNumberFormat="1" applyFont="1" applyBorder="1"/>
    <xf numFmtId="164" fontId="7" fillId="0" borderId="1" xfId="1" applyNumberFormat="1" applyFont="1" applyBorder="1" applyProtection="1"/>
    <xf numFmtId="0" fontId="8" fillId="0" borderId="0" xfId="0" applyFont="1" applyAlignment="1">
      <alignment horizontal="left"/>
    </xf>
    <xf numFmtId="49" fontId="8" fillId="0" borderId="0" xfId="3" applyNumberFormat="1" applyFont="1"/>
    <xf numFmtId="0" fontId="8" fillId="0" borderId="0" xfId="3" applyFont="1" applyAlignment="1">
      <alignment horizontal="left"/>
    </xf>
    <xf numFmtId="164" fontId="8" fillId="0" borderId="0" xfId="1" applyNumberFormat="1" applyFont="1" applyBorder="1" applyProtection="1"/>
    <xf numFmtId="2" fontId="8" fillId="0" borderId="0" xfId="2" applyNumberFormat="1" applyFont="1"/>
    <xf numFmtId="164" fontId="8" fillId="0" borderId="1" xfId="1" applyNumberFormat="1" applyFont="1" applyBorder="1"/>
    <xf numFmtId="0" fontId="0" fillId="0" borderId="0" xfId="0" applyAlignment="1">
      <alignment horizontal="left"/>
    </xf>
    <xf numFmtId="0" fontId="2" fillId="2" borderId="0" xfId="2" applyFont="1" applyFill="1"/>
    <xf numFmtId="166" fontId="7" fillId="2" borderId="0" xfId="2" applyNumberFormat="1" applyFont="1" applyFill="1"/>
    <xf numFmtId="166" fontId="7" fillId="2" borderId="1" xfId="2" applyNumberFormat="1" applyFont="1" applyFill="1" applyBorder="1"/>
    <xf numFmtId="164" fontId="8" fillId="2" borderId="1" xfId="1" applyNumberFormat="1" applyFont="1" applyFill="1" applyBorder="1" applyProtection="1"/>
    <xf numFmtId="164" fontId="8" fillId="2" borderId="0" xfId="1" applyNumberFormat="1" applyFont="1" applyFill="1" applyBorder="1" applyProtection="1"/>
    <xf numFmtId="164" fontId="7" fillId="2" borderId="1" xfId="1" applyNumberFormat="1" applyFont="1" applyFill="1" applyBorder="1" applyProtection="1"/>
    <xf numFmtId="164" fontId="7" fillId="0" borderId="0" xfId="1" applyNumberFormat="1" applyFont="1" applyBorder="1" applyProtection="1"/>
    <xf numFmtId="0" fontId="2" fillId="3" borderId="0" xfId="2" applyFont="1" applyFill="1"/>
    <xf numFmtId="166" fontId="2" fillId="3" borderId="0" xfId="2" applyNumberFormat="1" applyFont="1" applyFill="1"/>
    <xf numFmtId="166" fontId="7" fillId="3" borderId="0" xfId="2" applyNumberFormat="1" applyFont="1" applyFill="1"/>
    <xf numFmtId="166" fontId="8" fillId="3" borderId="0" xfId="2" applyNumberFormat="1" applyFont="1" applyFill="1"/>
    <xf numFmtId="166" fontId="7" fillId="3" borderId="1" xfId="2" applyNumberFormat="1" applyFont="1" applyFill="1" applyBorder="1"/>
    <xf numFmtId="166" fontId="7" fillId="3" borderId="2" xfId="2" applyNumberFormat="1" applyFont="1" applyFill="1" applyBorder="1"/>
    <xf numFmtId="164" fontId="8" fillId="3" borderId="1" xfId="1" applyNumberFormat="1" applyFont="1" applyFill="1" applyBorder="1" applyProtection="1"/>
    <xf numFmtId="164" fontId="8" fillId="3" borderId="2" xfId="1" applyNumberFormat="1" applyFont="1" applyFill="1" applyBorder="1" applyProtection="1"/>
    <xf numFmtId="164" fontId="7" fillId="3" borderId="1" xfId="1" applyNumberFormat="1" applyFont="1" applyFill="1" applyBorder="1" applyProtection="1"/>
    <xf numFmtId="164" fontId="7" fillId="3" borderId="2" xfId="1" applyNumberFormat="1" applyFont="1" applyFill="1" applyBorder="1" applyProtection="1"/>
    <xf numFmtId="164" fontId="8" fillId="3" borderId="0" xfId="1" applyNumberFormat="1" applyFont="1" applyFill="1" applyBorder="1" applyProtection="1"/>
    <xf numFmtId="164" fontId="8" fillId="3" borderId="1" xfId="1" applyNumberFormat="1" applyFont="1" applyFill="1" applyBorder="1"/>
    <xf numFmtId="0" fontId="0" fillId="3" borderId="0" xfId="0" applyFill="1"/>
    <xf numFmtId="44" fontId="7" fillId="0" borderId="0" xfId="3" applyNumberFormat="1" applyFont="1"/>
    <xf numFmtId="164" fontId="7" fillId="3" borderId="0" xfId="1" applyNumberFormat="1" applyFont="1" applyFill="1" applyBorder="1" applyProtection="1"/>
    <xf numFmtId="44" fontId="2" fillId="0" borderId="0" xfId="2" applyNumberFormat="1" applyFont="1"/>
    <xf numFmtId="0" fontId="7" fillId="0" borderId="1" xfId="2" applyFont="1" applyBorder="1" applyAlignment="1">
      <alignment horizontal="center"/>
    </xf>
    <xf numFmtId="44" fontId="8" fillId="0" borderId="1" xfId="1" applyNumberFormat="1" applyFont="1" applyFill="1" applyBorder="1" applyProtection="1"/>
    <xf numFmtId="44" fontId="8" fillId="0" borderId="0" xfId="1" applyNumberFormat="1" applyFont="1" applyFill="1" applyBorder="1" applyProtection="1"/>
    <xf numFmtId="44" fontId="0" fillId="0" borderId="0" xfId="0" applyNumberFormat="1"/>
    <xf numFmtId="44" fontId="7" fillId="0" borderId="0" xfId="1" applyNumberFormat="1" applyFont="1" applyFill="1" applyBorder="1" applyProtection="1"/>
    <xf numFmtId="0" fontId="11" fillId="0" borderId="0" xfId="2" applyFont="1"/>
    <xf numFmtId="166" fontId="11" fillId="0" borderId="0" xfId="2" applyNumberFormat="1" applyFont="1"/>
    <xf numFmtId="0" fontId="8" fillId="0" borderId="0" xfId="0" applyFont="1"/>
    <xf numFmtId="0" fontId="8" fillId="3" borderId="0" xfId="0" applyFont="1" applyFill="1"/>
    <xf numFmtId="0" fontId="7" fillId="3" borderId="0" xfId="0" applyFont="1" applyFill="1"/>
    <xf numFmtId="44" fontId="7" fillId="0" borderId="0" xfId="0" applyNumberFormat="1" applyFont="1"/>
    <xf numFmtId="164" fontId="7" fillId="3" borderId="0" xfId="0" applyNumberFormat="1" applyFont="1" applyFill="1"/>
    <xf numFmtId="14" fontId="2" fillId="0" borderId="0" xfId="2" applyNumberFormat="1" applyFont="1"/>
    <xf numFmtId="164" fontId="8" fillId="0" borderId="0" xfId="1" applyNumberFormat="1" applyFont="1" applyBorder="1" applyAlignment="1" applyProtection="1">
      <alignment wrapText="1"/>
    </xf>
    <xf numFmtId="44" fontId="7" fillId="0" borderId="1" xfId="1" applyNumberFormat="1" applyFont="1" applyFill="1" applyBorder="1" applyProtection="1"/>
    <xf numFmtId="42" fontId="8" fillId="0" borderId="1" xfId="1" applyNumberFormat="1" applyFont="1" applyFill="1" applyBorder="1" applyProtection="1"/>
    <xf numFmtId="42" fontId="7" fillId="0" borderId="1" xfId="1" applyNumberFormat="1" applyFont="1" applyFill="1" applyBorder="1" applyProtection="1"/>
    <xf numFmtId="49" fontId="7" fillId="0" borderId="1" xfId="3" applyNumberFormat="1" applyFont="1" applyBorder="1"/>
    <xf numFmtId="0" fontId="7" fillId="0" borderId="1" xfId="3" applyFont="1" applyBorder="1" applyAlignment="1">
      <alignment horizontal="left"/>
    </xf>
    <xf numFmtId="2" fontId="7" fillId="0" borderId="1" xfId="2" applyNumberFormat="1" applyFont="1" applyBorder="1"/>
    <xf numFmtId="164" fontId="7" fillId="2" borderId="0" xfId="1" applyNumberFormat="1" applyFont="1" applyFill="1" applyBorder="1" applyProtection="1"/>
    <xf numFmtId="42" fontId="7" fillId="0" borderId="0" xfId="1" applyNumberFormat="1" applyFont="1" applyFill="1" applyBorder="1" applyProtection="1"/>
    <xf numFmtId="164" fontId="8" fillId="0" borderId="1" xfId="1" applyNumberFormat="1" applyFont="1" applyFill="1" applyBorder="1" applyProtection="1"/>
    <xf numFmtId="0" fontId="11" fillId="5" borderId="0" xfId="2" applyFont="1" applyFill="1"/>
    <xf numFmtId="164" fontId="8" fillId="5" borderId="1" xfId="1" applyNumberFormat="1" applyFont="1" applyFill="1" applyBorder="1" applyProtection="1"/>
    <xf numFmtId="0" fontId="4" fillId="4" borderId="0" xfId="2" applyFill="1"/>
    <xf numFmtId="0" fontId="4" fillId="4" borderId="3" xfId="2" applyFill="1" applyBorder="1"/>
    <xf numFmtId="166" fontId="7" fillId="4" borderId="1" xfId="2" applyNumberFormat="1" applyFont="1" applyFill="1" applyBorder="1"/>
    <xf numFmtId="0" fontId="12" fillId="0" borderId="0" xfId="2" applyFont="1"/>
    <xf numFmtId="164" fontId="8" fillId="3" borderId="3" xfId="1" applyNumberFormat="1" applyFont="1" applyFill="1" applyBorder="1" applyProtection="1"/>
    <xf numFmtId="0" fontId="9" fillId="0" borderId="1" xfId="2" applyFont="1" applyBorder="1"/>
    <xf numFmtId="0" fontId="7" fillId="0" borderId="1" xfId="2" applyFont="1" applyBorder="1"/>
    <xf numFmtId="0" fontId="7" fillId="0" borderId="5" xfId="2" applyFont="1" applyBorder="1"/>
    <xf numFmtId="166" fontId="13" fillId="0" borderId="1" xfId="2" applyNumberFormat="1" applyFont="1" applyBorder="1"/>
    <xf numFmtId="0" fontId="1" fillId="0" borderId="0" xfId="2" applyFont="1"/>
    <xf numFmtId="166" fontId="7" fillId="4" borderId="5" xfId="2" applyNumberFormat="1" applyFont="1" applyFill="1" applyBorder="1"/>
    <xf numFmtId="164" fontId="8" fillId="5" borderId="0" xfId="1" applyNumberFormat="1" applyFont="1" applyFill="1" applyBorder="1" applyProtection="1"/>
    <xf numFmtId="164" fontId="8" fillId="0" borderId="0" xfId="1" applyNumberFormat="1" applyFont="1" applyFill="1" applyBorder="1" applyProtection="1"/>
    <xf numFmtId="0" fontId="1" fillId="0" borderId="6" xfId="2" applyFont="1" applyBorder="1"/>
    <xf numFmtId="0" fontId="9" fillId="0" borderId="6" xfId="2" applyFont="1" applyBorder="1"/>
    <xf numFmtId="164" fontId="7" fillId="3" borderId="6" xfId="1" applyNumberFormat="1" applyFont="1" applyFill="1" applyBorder="1" applyProtection="1"/>
    <xf numFmtId="0" fontId="4" fillId="0" borderId="6" xfId="2" applyBorder="1"/>
    <xf numFmtId="164" fontId="7" fillId="3" borderId="7" xfId="1" applyNumberFormat="1" applyFont="1" applyFill="1" applyBorder="1" applyProtection="1"/>
    <xf numFmtId="0" fontId="4" fillId="0" borderId="7" xfId="2" applyBorder="1"/>
    <xf numFmtId="166" fontId="7" fillId="4" borderId="0" xfId="2" applyNumberFormat="1" applyFont="1" applyFill="1"/>
    <xf numFmtId="0" fontId="9" fillId="0" borderId="8" xfId="2" applyFont="1" applyBorder="1"/>
    <xf numFmtId="0" fontId="7" fillId="0" borderId="9" xfId="2" applyFont="1" applyBorder="1"/>
    <xf numFmtId="0" fontId="9" fillId="0" borderId="4" xfId="2" applyFont="1" applyBorder="1"/>
    <xf numFmtId="164" fontId="14" fillId="3" borderId="1" xfId="1" applyNumberFormat="1" applyFont="1" applyFill="1" applyBorder="1" applyProtection="1"/>
    <xf numFmtId="0" fontId="7" fillId="0" borderId="1" xfId="0" applyFont="1" applyBorder="1"/>
    <xf numFmtId="164" fontId="8" fillId="0" borderId="1" xfId="2" applyNumberFormat="1" applyFont="1" applyBorder="1"/>
    <xf numFmtId="164" fontId="7" fillId="0" borderId="1" xfId="2" applyNumberFormat="1" applyFont="1" applyBorder="1"/>
    <xf numFmtId="164" fontId="7" fillId="3" borderId="10" xfId="1" applyNumberFormat="1" applyFont="1" applyFill="1" applyBorder="1" applyProtection="1"/>
    <xf numFmtId="164" fontId="8" fillId="0" borderId="2" xfId="1" applyNumberFormat="1" applyFont="1" applyFill="1" applyBorder="1" applyProtection="1"/>
    <xf numFmtId="0" fontId="15" fillId="0" borderId="0" xfId="2" applyFont="1"/>
    <xf numFmtId="0" fontId="15" fillId="0" borderId="1" xfId="2" applyFont="1" applyBorder="1"/>
    <xf numFmtId="166" fontId="8" fillId="0" borderId="1" xfId="2" applyNumberFormat="1" applyFont="1" applyBorder="1"/>
    <xf numFmtId="0" fontId="16" fillId="0" borderId="0" xfId="2" applyFont="1"/>
    <xf numFmtId="166" fontId="7" fillId="0" borderId="9" xfId="2" applyNumberFormat="1" applyFont="1" applyBorder="1"/>
    <xf numFmtId="164" fontId="15" fillId="0" borderId="9" xfId="2" applyNumberFormat="1" applyFont="1" applyBorder="1"/>
    <xf numFmtId="0" fontId="4" fillId="0" borderId="4" xfId="2" applyBorder="1"/>
    <xf numFmtId="166" fontId="15" fillId="0" borderId="11" xfId="2" applyNumberFormat="1" applyFont="1" applyBorder="1"/>
    <xf numFmtId="164" fontId="15" fillId="0" borderId="12" xfId="2" applyNumberFormat="1" applyFont="1" applyBorder="1"/>
    <xf numFmtId="0" fontId="7" fillId="0" borderId="0" xfId="2" applyFont="1"/>
    <xf numFmtId="0" fontId="14" fillId="0" borderId="0" xfId="0" applyFont="1"/>
    <xf numFmtId="164" fontId="17" fillId="0" borderId="1" xfId="2" applyNumberFormat="1" applyFont="1" applyBorder="1"/>
    <xf numFmtId="0" fontId="17" fillId="0" borderId="1" xfId="0" applyFont="1" applyBorder="1" applyAlignment="1">
      <alignment horizontal="left"/>
    </xf>
    <xf numFmtId="0" fontId="18" fillId="0" borderId="0" xfId="2" applyFont="1"/>
    <xf numFmtId="164" fontId="19" fillId="0" borderId="12" xfId="2" applyNumberFormat="1" applyFont="1" applyBorder="1"/>
    <xf numFmtId="164" fontId="17" fillId="0" borderId="0" xfId="2" applyNumberFormat="1" applyFont="1"/>
    <xf numFmtId="164" fontId="19" fillId="0" borderId="0" xfId="2" applyNumberFormat="1" applyFont="1"/>
    <xf numFmtId="0" fontId="20" fillId="0" borderId="1" xfId="0" applyFont="1" applyBorder="1"/>
    <xf numFmtId="0" fontId="1" fillId="0" borderId="0" xfId="0" applyFont="1" applyAlignment="1">
      <alignment horizontal="left"/>
    </xf>
    <xf numFmtId="0" fontId="1" fillId="0" borderId="0" xfId="2" applyFont="1" applyAlignment="1">
      <alignment horizontal="center" wrapText="1"/>
    </xf>
    <xf numFmtId="0" fontId="1" fillId="0" borderId="3" xfId="2" applyFont="1" applyBorder="1" applyAlignment="1">
      <alignment horizontal="center" wrapText="1"/>
    </xf>
  </cellXfs>
  <cellStyles count="4">
    <cellStyle name="Euro" xfId="1"/>
    <cellStyle name="Standaard" xfId="0" builtinId="0"/>
    <cellStyle name="Standaard_Blad1" xfId="2"/>
    <cellStyle name="Standaard_brand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33"/>
  <sheetViews>
    <sheetView tabSelected="1" zoomScale="115" zoomScaleNormal="115" workbookViewId="0">
      <pane ySplit="4" topLeftCell="A5" activePane="bottomLeft" state="frozen"/>
      <selection pane="bottomLeft" activeCell="AP29" activeCellId="1" sqref="AP20 AP29"/>
    </sheetView>
  </sheetViews>
  <sheetFormatPr defaultRowHeight="12.75" x14ac:dyDescent="0.2"/>
  <cols>
    <col min="1" max="1" width="36.7109375" style="35" customWidth="1"/>
    <col min="2" max="2" width="22.5703125" bestFit="1" customWidth="1"/>
    <col min="3" max="3" width="10.85546875" style="35" bestFit="1" customWidth="1"/>
    <col min="4" max="4" width="19.140625" hidden="1" customWidth="1"/>
    <col min="5" max="5" width="5.28515625" hidden="1" customWidth="1"/>
    <col min="6" max="6" width="19.85546875" hidden="1" customWidth="1"/>
    <col min="7" max="7" width="20.85546875" hidden="1" customWidth="1"/>
    <col min="8" max="8" width="22" hidden="1" customWidth="1"/>
    <col min="9" max="9" width="11.7109375" hidden="1" customWidth="1"/>
    <col min="10" max="10" width="18.7109375" hidden="1" customWidth="1"/>
    <col min="11" max="11" width="24.85546875" style="55" hidden="1" customWidth="1"/>
    <col min="12" max="12" width="17.5703125" style="55" hidden="1" customWidth="1"/>
    <col min="13" max="13" width="11.7109375" style="55" hidden="1" customWidth="1"/>
    <col min="14" max="16" width="24.85546875" style="62" hidden="1" customWidth="1"/>
    <col min="17" max="17" width="17.5703125" style="55" hidden="1" customWidth="1"/>
    <col min="18" max="18" width="23.5703125" style="55" hidden="1" customWidth="1"/>
    <col min="19" max="19" width="17.5703125" style="62" hidden="1" customWidth="1"/>
    <col min="20" max="20" width="11.140625" style="55" hidden="1" customWidth="1"/>
    <col min="21" max="21" width="19.5703125" hidden="1" customWidth="1"/>
    <col min="22" max="22" width="17.5703125" style="55" hidden="1" customWidth="1"/>
    <col min="23" max="23" width="24.28515625" style="55" hidden="1" customWidth="1"/>
    <col min="24" max="24" width="17.5703125" style="55" hidden="1" customWidth="1"/>
    <col min="25" max="25" width="23.5703125" style="55" hidden="1" customWidth="1"/>
    <col min="26" max="26" width="19.28515625" hidden="1" customWidth="1"/>
    <col min="27" max="27" width="17.5703125" hidden="1" customWidth="1"/>
    <col min="28" max="28" width="20.42578125" hidden="1" customWidth="1"/>
    <col min="29" max="29" width="21" hidden="1" customWidth="1"/>
    <col min="30" max="30" width="20" hidden="1" customWidth="1"/>
    <col min="31" max="31" width="14.5703125" hidden="1" customWidth="1"/>
    <col min="32" max="32" width="14.42578125" hidden="1" customWidth="1"/>
    <col min="33" max="33" width="16.140625" hidden="1" customWidth="1"/>
    <col min="34" max="34" width="20.42578125" hidden="1" customWidth="1"/>
    <col min="35" max="35" width="18" hidden="1" customWidth="1"/>
    <col min="36" max="36" width="18.140625" hidden="1" customWidth="1"/>
    <col min="37" max="37" width="18.28515625" hidden="1" customWidth="1"/>
    <col min="38" max="38" width="18.7109375" hidden="1" customWidth="1"/>
    <col min="39" max="39" width="16.85546875" hidden="1" customWidth="1"/>
    <col min="40" max="40" width="16" hidden="1" customWidth="1"/>
    <col min="41" max="41" width="19.140625" customWidth="1"/>
    <col min="42" max="42" width="16" customWidth="1"/>
    <col min="43" max="43" width="30.28515625" customWidth="1"/>
    <col min="44" max="44" width="11.85546875" bestFit="1" customWidth="1"/>
    <col min="45" max="45" width="15.5703125" bestFit="1" customWidth="1"/>
    <col min="46" max="46" width="11.7109375" bestFit="1" customWidth="1"/>
  </cols>
  <sheetData>
    <row r="1" spans="1:229" s="7" customFormat="1" ht="12.75" customHeight="1" x14ac:dyDescent="0.25">
      <c r="A1" s="131" t="s">
        <v>108</v>
      </c>
      <c r="B1" s="71"/>
      <c r="C1" s="2"/>
      <c r="D1" s="3"/>
      <c r="E1" s="3"/>
      <c r="F1" s="3"/>
      <c r="G1" s="3"/>
      <c r="H1" s="3"/>
      <c r="I1" s="36"/>
      <c r="J1" s="36"/>
      <c r="K1" s="43"/>
      <c r="L1" s="43"/>
      <c r="M1" s="43"/>
      <c r="N1" s="58"/>
      <c r="O1" s="58"/>
      <c r="P1" s="58"/>
      <c r="Q1" s="43"/>
      <c r="R1" s="43"/>
      <c r="S1" s="58"/>
      <c r="T1" s="44"/>
      <c r="U1" s="4"/>
      <c r="V1" s="43"/>
      <c r="W1" s="43"/>
      <c r="X1" s="43"/>
      <c r="Y1" s="43"/>
      <c r="Z1" s="5"/>
      <c r="AA1" s="5"/>
      <c r="AB1" s="5"/>
      <c r="AC1" s="12"/>
      <c r="AD1" s="12"/>
      <c r="AE1" s="12"/>
      <c r="AF1" s="6"/>
      <c r="AG1" s="6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6"/>
      <c r="BP1" s="6"/>
      <c r="BQ1" s="5"/>
      <c r="BR1" s="5"/>
      <c r="BS1" s="5"/>
      <c r="BT1" s="5"/>
      <c r="BU1" s="5"/>
      <c r="BV1" s="6"/>
      <c r="BW1" s="6"/>
      <c r="BX1" s="6"/>
      <c r="BY1" s="6"/>
      <c r="BZ1" s="5"/>
      <c r="CA1" s="5"/>
      <c r="CB1" s="5"/>
      <c r="CC1" s="5"/>
      <c r="CD1" s="5"/>
      <c r="CE1" s="6"/>
      <c r="CF1" s="6"/>
      <c r="CG1" s="6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</row>
    <row r="2" spans="1:229" s="7" customFormat="1" ht="12.75" customHeight="1" x14ac:dyDescent="0.25">
      <c r="A2" s="131" t="s">
        <v>109</v>
      </c>
      <c r="B2" s="1"/>
      <c r="C2" s="2"/>
      <c r="D2" s="3"/>
      <c r="E2" s="3"/>
      <c r="F2" s="3"/>
      <c r="G2" s="3"/>
      <c r="H2" s="3"/>
      <c r="I2" s="36"/>
      <c r="J2" s="36"/>
      <c r="K2" s="43"/>
      <c r="L2" s="43"/>
      <c r="M2" s="43"/>
      <c r="N2" s="58"/>
      <c r="O2" s="58"/>
      <c r="P2" s="58"/>
      <c r="Q2" s="43"/>
      <c r="R2" s="43"/>
      <c r="S2" s="58"/>
      <c r="T2" s="44"/>
      <c r="U2" s="4"/>
      <c r="V2" s="43"/>
      <c r="W2" s="43"/>
      <c r="X2" s="43"/>
      <c r="Y2" s="43"/>
      <c r="Z2" s="5"/>
      <c r="AA2" s="5"/>
      <c r="AB2" s="132" t="s">
        <v>84</v>
      </c>
      <c r="AC2" s="84" t="s">
        <v>71</v>
      </c>
      <c r="AD2" s="84" t="s">
        <v>71</v>
      </c>
      <c r="AE2" s="84" t="s">
        <v>71</v>
      </c>
      <c r="AF2" s="84" t="s">
        <v>71</v>
      </c>
      <c r="AG2" s="84"/>
      <c r="AH2" s="132" t="s">
        <v>86</v>
      </c>
      <c r="AI2" s="9" t="s">
        <v>92</v>
      </c>
      <c r="AJ2" s="5"/>
      <c r="AK2" s="5"/>
      <c r="AL2" s="5"/>
      <c r="AM2" s="5">
        <v>2023</v>
      </c>
      <c r="AN2" s="5">
        <v>2023</v>
      </c>
      <c r="AO2" s="5">
        <v>2024</v>
      </c>
      <c r="AP2" s="5">
        <v>2024</v>
      </c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6"/>
      <c r="BP2" s="6"/>
      <c r="BQ2" s="5"/>
      <c r="BR2" s="5"/>
      <c r="BS2" s="5"/>
      <c r="BT2" s="5"/>
      <c r="BU2" s="5"/>
      <c r="BV2" s="6"/>
      <c r="BW2" s="6"/>
      <c r="BX2" s="6"/>
      <c r="BY2" s="6"/>
      <c r="BZ2" s="5"/>
      <c r="CA2" s="5"/>
      <c r="CB2" s="5"/>
      <c r="CC2" s="5"/>
      <c r="CD2" s="5"/>
      <c r="CE2" s="6"/>
      <c r="CF2" s="6"/>
      <c r="CG2" s="6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</row>
    <row r="3" spans="1:229" ht="12" customHeight="1" x14ac:dyDescent="0.25">
      <c r="A3" s="8"/>
      <c r="B3" s="9"/>
      <c r="C3" s="10"/>
      <c r="D3" s="11"/>
      <c r="E3" s="11"/>
      <c r="F3" s="18" t="s">
        <v>33</v>
      </c>
      <c r="G3" s="18" t="s">
        <v>34</v>
      </c>
      <c r="H3" s="18" t="s">
        <v>48</v>
      </c>
      <c r="I3" s="37"/>
      <c r="J3" s="37"/>
      <c r="K3" s="45" t="s">
        <v>50</v>
      </c>
      <c r="L3" s="46"/>
      <c r="M3" s="46"/>
      <c r="N3" s="18" t="s">
        <v>52</v>
      </c>
      <c r="O3" s="18" t="s">
        <v>54</v>
      </c>
      <c r="P3" s="18" t="s">
        <v>60</v>
      </c>
      <c r="Q3" s="45" t="s">
        <v>53</v>
      </c>
      <c r="R3" s="18" t="s">
        <v>63</v>
      </c>
      <c r="S3" s="18" t="s">
        <v>53</v>
      </c>
      <c r="T3" s="46"/>
      <c r="U3" s="11"/>
      <c r="V3" s="45" t="s">
        <v>53</v>
      </c>
      <c r="W3" s="45" t="s">
        <v>69</v>
      </c>
      <c r="X3" s="45" t="s">
        <v>53</v>
      </c>
      <c r="Y3" s="45" t="s">
        <v>67</v>
      </c>
      <c r="Z3" s="93" t="s">
        <v>81</v>
      </c>
      <c r="AA3" s="97" t="s">
        <v>81</v>
      </c>
      <c r="AB3" s="133"/>
      <c r="AC3" s="85" t="s">
        <v>80</v>
      </c>
      <c r="AD3" s="85" t="s">
        <v>80</v>
      </c>
      <c r="AE3" s="85" t="s">
        <v>80</v>
      </c>
      <c r="AF3" s="85" t="s">
        <v>80</v>
      </c>
      <c r="AG3" s="84"/>
      <c r="AH3" s="133"/>
      <c r="AI3" s="9" t="s">
        <v>81</v>
      </c>
      <c r="AJ3" s="12"/>
      <c r="AK3" s="12"/>
      <c r="AL3" s="12"/>
      <c r="AM3" s="113" t="s">
        <v>100</v>
      </c>
      <c r="AN3" s="113" t="s">
        <v>99</v>
      </c>
      <c r="AO3" s="113" t="s">
        <v>101</v>
      </c>
      <c r="AP3" s="113" t="s">
        <v>99</v>
      </c>
      <c r="AQ3" s="12"/>
      <c r="AR3" s="130" t="s">
        <v>102</v>
      </c>
      <c r="AS3" s="130" t="s">
        <v>103</v>
      </c>
      <c r="AT3" s="130" t="s">
        <v>104</v>
      </c>
      <c r="AU3" s="130" t="s">
        <v>105</v>
      </c>
      <c r="AV3" s="12"/>
      <c r="AW3" s="13"/>
      <c r="AX3" s="13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3"/>
      <c r="BP3" s="13"/>
      <c r="BQ3" s="12"/>
      <c r="BR3" s="12"/>
      <c r="BS3" s="12"/>
      <c r="BT3" s="12"/>
      <c r="BU3" s="12"/>
      <c r="BV3" s="13"/>
      <c r="BW3" s="13"/>
      <c r="BX3" s="13"/>
      <c r="BY3" s="13"/>
      <c r="BZ3" s="12"/>
      <c r="CA3" s="12"/>
      <c r="CB3" s="12"/>
      <c r="CC3" s="12"/>
      <c r="CD3" s="12"/>
      <c r="CE3" s="13"/>
      <c r="CF3" s="13"/>
      <c r="CG3" s="13"/>
      <c r="CH3" s="12"/>
      <c r="CI3" s="12"/>
      <c r="CJ3" s="12"/>
      <c r="CK3" s="12"/>
      <c r="CL3" s="12"/>
      <c r="CM3" s="12"/>
      <c r="CN3" s="13"/>
      <c r="CO3" s="12"/>
      <c r="CP3" s="12"/>
      <c r="CQ3" s="12"/>
      <c r="CR3" s="12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</row>
    <row r="4" spans="1:229" s="7" customFormat="1" ht="12.75" customHeight="1" x14ac:dyDescent="0.25">
      <c r="A4" s="14" t="s">
        <v>0</v>
      </c>
      <c r="B4" s="15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35</v>
      </c>
      <c r="H4" s="17" t="s">
        <v>45</v>
      </c>
      <c r="I4" s="38" t="s">
        <v>46</v>
      </c>
      <c r="J4" s="38" t="s">
        <v>47</v>
      </c>
      <c r="K4" s="47" t="s">
        <v>49</v>
      </c>
      <c r="L4" s="47" t="s">
        <v>44</v>
      </c>
      <c r="M4" s="47" t="s">
        <v>46</v>
      </c>
      <c r="N4" s="17" t="s">
        <v>51</v>
      </c>
      <c r="O4" s="17" t="s">
        <v>55</v>
      </c>
      <c r="P4" s="17" t="s">
        <v>61</v>
      </c>
      <c r="Q4" s="47" t="s">
        <v>56</v>
      </c>
      <c r="R4" s="17" t="s">
        <v>64</v>
      </c>
      <c r="S4" s="17" t="s">
        <v>62</v>
      </c>
      <c r="T4" s="48" t="s">
        <v>6</v>
      </c>
      <c r="U4" s="18" t="s">
        <v>58</v>
      </c>
      <c r="V4" s="47" t="s">
        <v>65</v>
      </c>
      <c r="W4" s="47" t="s">
        <v>66</v>
      </c>
      <c r="X4" s="47" t="s">
        <v>68</v>
      </c>
      <c r="Y4" s="48" t="s">
        <v>70</v>
      </c>
      <c r="Z4" s="90" t="s">
        <v>90</v>
      </c>
      <c r="AA4" s="91" t="s">
        <v>82</v>
      </c>
      <c r="AB4" s="105" t="s">
        <v>83</v>
      </c>
      <c r="AC4" s="94" t="s">
        <v>72</v>
      </c>
      <c r="AD4" s="86" t="s">
        <v>79</v>
      </c>
      <c r="AE4" s="86" t="s">
        <v>78</v>
      </c>
      <c r="AF4" s="86" t="s">
        <v>70</v>
      </c>
      <c r="AG4" s="103"/>
      <c r="AH4" s="105" t="s">
        <v>87</v>
      </c>
      <c r="AI4" s="108" t="s">
        <v>91</v>
      </c>
      <c r="AJ4" s="113"/>
      <c r="AK4" s="90" t="s">
        <v>85</v>
      </c>
      <c r="AL4" s="90" t="s">
        <v>95</v>
      </c>
      <c r="AM4" s="122" t="s">
        <v>97</v>
      </c>
      <c r="AN4" s="122" t="s">
        <v>95</v>
      </c>
      <c r="AO4" s="122" t="s">
        <v>97</v>
      </c>
      <c r="AP4" s="122" t="s">
        <v>95</v>
      </c>
      <c r="AQ4" s="19"/>
      <c r="AR4" s="130" t="s">
        <v>106</v>
      </c>
      <c r="AS4" s="130" t="s">
        <v>107</v>
      </c>
      <c r="AT4" s="130" t="s">
        <v>107</v>
      </c>
      <c r="AU4" s="130" t="s">
        <v>107</v>
      </c>
      <c r="AV4" s="19"/>
      <c r="AW4" s="20"/>
      <c r="AX4" s="20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20"/>
      <c r="BP4" s="20"/>
      <c r="BQ4" s="19"/>
      <c r="BR4" s="19"/>
      <c r="BS4" s="19"/>
      <c r="BT4" s="19"/>
      <c r="BU4" s="19"/>
      <c r="BV4" s="20"/>
      <c r="BW4" s="20"/>
      <c r="BX4" s="20"/>
      <c r="BY4" s="20"/>
      <c r="BZ4" s="19"/>
      <c r="CA4" s="19"/>
      <c r="CB4" s="19"/>
      <c r="CC4" s="19"/>
      <c r="CD4" s="19"/>
      <c r="CE4" s="20"/>
      <c r="CF4" s="20"/>
      <c r="CG4" s="20"/>
      <c r="CH4" s="19"/>
      <c r="CI4" s="19"/>
      <c r="CJ4" s="19"/>
      <c r="CK4" s="19"/>
      <c r="CL4" s="19"/>
      <c r="CM4" s="19"/>
      <c r="CN4" s="20"/>
      <c r="CO4" s="19"/>
      <c r="CP4" s="19"/>
      <c r="CQ4" s="19"/>
      <c r="CR4" s="19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</row>
    <row r="5" spans="1:229" s="7" customFormat="1" ht="12.75" customHeight="1" x14ac:dyDescent="0.25">
      <c r="A5" s="14"/>
      <c r="B5" s="15"/>
      <c r="C5" s="16"/>
      <c r="D5" s="17"/>
      <c r="E5" s="17"/>
      <c r="F5" s="17"/>
      <c r="G5" s="17"/>
      <c r="H5" s="17"/>
      <c r="I5" s="38"/>
      <c r="J5" s="38"/>
      <c r="K5" s="47"/>
      <c r="L5" s="47"/>
      <c r="M5" s="47"/>
      <c r="N5" s="59"/>
      <c r="O5" s="59"/>
      <c r="P5" s="59"/>
      <c r="Q5" s="47"/>
      <c r="R5" s="47"/>
      <c r="S5" s="59"/>
      <c r="T5" s="48"/>
      <c r="U5" s="18"/>
      <c r="V5" s="47"/>
      <c r="W5" s="47"/>
      <c r="X5" s="47"/>
      <c r="Y5" s="48"/>
      <c r="Z5" s="89"/>
      <c r="AA5" s="98"/>
      <c r="AB5" s="106"/>
      <c r="AC5" s="104"/>
      <c r="AD5" s="19"/>
      <c r="AE5" s="19"/>
      <c r="AF5" s="20"/>
      <c r="AG5" s="20"/>
      <c r="AH5" s="106"/>
      <c r="AI5" s="108"/>
      <c r="AJ5" s="113"/>
      <c r="AK5" s="114"/>
      <c r="AL5" s="90" t="s">
        <v>96</v>
      </c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20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20"/>
      <c r="BP5" s="20"/>
      <c r="BQ5" s="19"/>
      <c r="BR5" s="19"/>
      <c r="BS5" s="19"/>
      <c r="BT5" s="19"/>
      <c r="BU5" s="19"/>
      <c r="BV5" s="20"/>
      <c r="BW5" s="20"/>
      <c r="BX5" s="20"/>
      <c r="BY5" s="20"/>
      <c r="BZ5" s="19"/>
      <c r="CA5" s="19"/>
      <c r="CB5" s="19"/>
      <c r="CC5" s="19"/>
      <c r="CD5" s="19"/>
      <c r="CE5" s="20"/>
      <c r="CF5" s="20"/>
      <c r="CG5" s="20"/>
      <c r="CH5" s="19"/>
      <c r="CI5" s="19"/>
      <c r="CJ5" s="19"/>
      <c r="CK5" s="19"/>
      <c r="CL5" s="19"/>
      <c r="CM5" s="19"/>
      <c r="CN5" s="20"/>
      <c r="CO5" s="19"/>
      <c r="CP5" s="19"/>
      <c r="CQ5" s="19"/>
      <c r="CR5" s="19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</row>
    <row r="6" spans="1:229" ht="12.75" customHeight="1" x14ac:dyDescent="0.25">
      <c r="A6" s="21" t="s">
        <v>7</v>
      </c>
      <c r="B6" s="22" t="s">
        <v>36</v>
      </c>
      <c r="C6" s="23" t="s">
        <v>37</v>
      </c>
      <c r="D6" s="24">
        <v>1327780</v>
      </c>
      <c r="E6" s="25">
        <v>1.0728476821192052</v>
      </c>
      <c r="F6" s="24">
        <f>+D6*E6</f>
        <v>1424505.6953642382</v>
      </c>
      <c r="G6" s="24">
        <f>F6*(163/162)</f>
        <v>1433298.9403973508</v>
      </c>
      <c r="H6" s="24">
        <f t="shared" ref="H6:H17" si="0">G6*153/163</f>
        <v>1345366.4900662249</v>
      </c>
      <c r="I6" s="39"/>
      <c r="J6" s="39">
        <f>SUM(H6:I6)</f>
        <v>1345366.4900662249</v>
      </c>
      <c r="K6" s="49">
        <f t="shared" ref="K6:K17" si="1">(113.8/112.2)*J6</f>
        <v>1364551.7519566524</v>
      </c>
      <c r="L6" s="49">
        <v>321600</v>
      </c>
      <c r="M6" s="49"/>
      <c r="N6" s="60">
        <f t="shared" ref="N6:N29" si="2">(117.8/113.8)*K6</f>
        <v>1412514.9066827209</v>
      </c>
      <c r="O6" s="60">
        <f t="shared" ref="O6:O27" si="3">(118.7/117.8)*N6</f>
        <v>1423306.6164960864</v>
      </c>
      <c r="P6" s="60">
        <f xml:space="preserve"> 120.2/118.8*O6</f>
        <v>1440079.5900911582</v>
      </c>
      <c r="Q6" s="49">
        <f>SUM(L6:M6)</f>
        <v>321600</v>
      </c>
      <c r="R6" s="49">
        <f>(121/120.2)*P6</f>
        <v>1449664.146431199</v>
      </c>
      <c r="S6" s="74">
        <f t="shared" ref="S6:S13" si="4">Q6</f>
        <v>321600</v>
      </c>
      <c r="T6" s="50">
        <f t="shared" ref="T6:T17" si="5">+J6+Q6</f>
        <v>1666966.4900662249</v>
      </c>
      <c r="U6" s="32"/>
      <c r="V6" s="49">
        <f>S6</f>
        <v>321600</v>
      </c>
      <c r="W6" s="49">
        <v>1449664.146431199</v>
      </c>
      <c r="X6" s="49">
        <v>321600</v>
      </c>
      <c r="Y6" s="50">
        <f>(123/121)*W6</f>
        <v>1473625.5372813013</v>
      </c>
      <c r="Z6" s="92">
        <f>AC6+AD6+AE6</f>
        <v>391672</v>
      </c>
      <c r="AA6" s="49">
        <v>1870000</v>
      </c>
      <c r="AB6" s="49">
        <f>(141.4/125.8)*AA6</f>
        <v>2101891.8918918921</v>
      </c>
      <c r="AC6" s="49">
        <v>297640</v>
      </c>
      <c r="AD6" s="49">
        <v>79150</v>
      </c>
      <c r="AE6" s="49">
        <v>14882</v>
      </c>
      <c r="AF6" s="49">
        <v>1870000</v>
      </c>
      <c r="AG6" s="53"/>
      <c r="AH6" s="49">
        <f>AB6*1.05</f>
        <v>2206986.4864864866</v>
      </c>
      <c r="AI6" s="109">
        <f>108/105*AH6</f>
        <v>2270043.2432432431</v>
      </c>
      <c r="AJ6" s="64"/>
      <c r="AK6" s="115">
        <f>Z6</f>
        <v>391672</v>
      </c>
      <c r="AL6" s="109">
        <f>113.9/108*AI6</f>
        <v>2394054.8648648644</v>
      </c>
      <c r="AM6" s="124">
        <v>520300</v>
      </c>
      <c r="AN6" s="124">
        <v>2946350</v>
      </c>
      <c r="AO6" s="124">
        <f>(126.8/126.4)*AM6</f>
        <v>521946.51898734178</v>
      </c>
      <c r="AP6" s="124">
        <f>AN6</f>
        <v>2946350</v>
      </c>
      <c r="AQ6" s="125" t="s">
        <v>98</v>
      </c>
      <c r="AR6" s="21" t="s">
        <v>111</v>
      </c>
      <c r="AS6" s="21" t="s">
        <v>110</v>
      </c>
      <c r="AT6" s="21" t="s">
        <v>110</v>
      </c>
      <c r="AU6" s="21" t="s">
        <v>113</v>
      </c>
      <c r="AV6" s="12"/>
      <c r="AW6" s="13"/>
      <c r="AX6" s="13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3"/>
      <c r="BP6" s="13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3"/>
      <c r="CF6" s="13"/>
      <c r="CG6" s="13"/>
      <c r="CH6" s="12"/>
      <c r="CI6" s="12"/>
      <c r="CJ6" s="12"/>
      <c r="CK6" s="12"/>
      <c r="CL6" s="12"/>
      <c r="CM6" s="12"/>
      <c r="CN6" s="13"/>
      <c r="CO6" s="12"/>
      <c r="CP6" s="12"/>
      <c r="CQ6" s="12"/>
      <c r="CR6" s="12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</row>
    <row r="7" spans="1:229" ht="13.5" customHeight="1" x14ac:dyDescent="0.25">
      <c r="A7" s="21" t="s">
        <v>8</v>
      </c>
      <c r="B7" s="22" t="s">
        <v>9</v>
      </c>
      <c r="C7" s="23" t="s">
        <v>37</v>
      </c>
      <c r="D7" s="24">
        <v>2280712</v>
      </c>
      <c r="E7" s="25">
        <v>1.0728476821192052</v>
      </c>
      <c r="F7" s="24">
        <f t="shared" ref="F7:F17" si="6">+D7*E7</f>
        <v>2446856.5827814569</v>
      </c>
      <c r="G7" s="24">
        <f t="shared" ref="G7:G17" si="7">F7*(163/162)</f>
        <v>2461960.6357615893</v>
      </c>
      <c r="H7" s="24">
        <f t="shared" si="0"/>
        <v>2310920.1059602648</v>
      </c>
      <c r="I7" s="39"/>
      <c r="J7" s="39">
        <f t="shared" ref="J7:J17" si="8">SUM(H7:I7)</f>
        <v>2310920.1059602648</v>
      </c>
      <c r="K7" s="49">
        <f t="shared" si="1"/>
        <v>2343874.4033714626</v>
      </c>
      <c r="L7" s="49">
        <v>433800</v>
      </c>
      <c r="M7" s="49"/>
      <c r="N7" s="60">
        <f t="shared" si="2"/>
        <v>2426260.1468994576</v>
      </c>
      <c r="O7" s="60">
        <v>2926850</v>
      </c>
      <c r="P7" s="60">
        <f t="shared" ref="P7:P28" si="9" xml:space="preserve"> 120.2/118.8*O7</f>
        <v>2961341.4983164985</v>
      </c>
      <c r="Q7" s="49">
        <v>469514</v>
      </c>
      <c r="R7" s="49">
        <f t="shared" ref="R7:R19" si="10">(121/120.2)*P7</f>
        <v>2981050.9259259258</v>
      </c>
      <c r="S7" s="74">
        <f t="shared" si="4"/>
        <v>469514</v>
      </c>
      <c r="T7" s="50">
        <f t="shared" si="5"/>
        <v>2780434.1059602648</v>
      </c>
      <c r="U7" s="72" t="s">
        <v>59</v>
      </c>
      <c r="V7" s="49">
        <f t="shared" ref="V7:V29" si="11">S7</f>
        <v>469514</v>
      </c>
      <c r="W7" s="49">
        <v>2981050.9259259258</v>
      </c>
      <c r="X7" s="49">
        <v>469514</v>
      </c>
      <c r="Y7" s="50">
        <f t="shared" ref="Y7:Y28" si="12">(123/121)*W7</f>
        <v>3030324.4949494945</v>
      </c>
      <c r="Z7" s="92">
        <f t="shared" ref="Z7:Z28" si="13">AC7+AD7+AE7</f>
        <v>469514</v>
      </c>
      <c r="AA7" s="81">
        <v>3030324</v>
      </c>
      <c r="AB7" s="49">
        <f t="shared" ref="AB7:AB28" si="14">(141.4/125.8)*AA7</f>
        <v>3406103.4467408587</v>
      </c>
      <c r="AC7" s="83">
        <v>469514</v>
      </c>
      <c r="AD7" s="83">
        <v>0</v>
      </c>
      <c r="AE7" s="83">
        <v>0</v>
      </c>
      <c r="AF7" s="83">
        <v>3030324</v>
      </c>
      <c r="AG7" s="95"/>
      <c r="AH7" s="49">
        <f t="shared" ref="AH7:AH17" si="15">AB7*1.05</f>
        <v>3576408.6190779018</v>
      </c>
      <c r="AI7" s="109">
        <f t="shared" ref="AI7:AI29" si="16">108/105*AH7</f>
        <v>3678591.7224801271</v>
      </c>
      <c r="AJ7" s="64"/>
      <c r="AK7" s="115">
        <f t="shared" ref="AK7:AK29" si="17">Z7</f>
        <v>469514</v>
      </c>
      <c r="AL7" s="109">
        <f t="shared" ref="AL7:AL28" si="18">113.9/108*AI7</f>
        <v>3879551.8258378375</v>
      </c>
      <c r="AM7" s="124">
        <v>605000</v>
      </c>
      <c r="AN7" s="124">
        <v>4458850</v>
      </c>
      <c r="AO7" s="124">
        <f t="shared" ref="AO7:AO18" si="19">(126.8/126.4)*AM7</f>
        <v>606914.55696202535</v>
      </c>
      <c r="AP7" s="124">
        <f t="shared" ref="AP7:AP26" si="20">AN7</f>
        <v>4458850</v>
      </c>
      <c r="AQ7" s="125" t="s">
        <v>98</v>
      </c>
      <c r="AR7" s="21" t="s">
        <v>111</v>
      </c>
      <c r="AS7" s="21" t="s">
        <v>112</v>
      </c>
      <c r="AT7" s="21" t="s">
        <v>110</v>
      </c>
      <c r="AU7" s="21" t="s">
        <v>113</v>
      </c>
      <c r="AV7" s="12"/>
      <c r="AW7" s="13"/>
      <c r="AX7" s="13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3"/>
      <c r="BP7" s="13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3"/>
      <c r="CF7" s="13"/>
      <c r="CG7" s="13"/>
      <c r="CH7" s="12"/>
      <c r="CI7" s="12"/>
      <c r="CJ7" s="12"/>
      <c r="CK7" s="12"/>
      <c r="CL7" s="12"/>
      <c r="CM7" s="12"/>
      <c r="CN7" s="13"/>
      <c r="CO7" s="12"/>
      <c r="CP7" s="12"/>
      <c r="CQ7" s="12"/>
      <c r="CR7" s="12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</row>
    <row r="8" spans="1:229" ht="12.75" customHeight="1" x14ac:dyDescent="0.25">
      <c r="A8" s="21" t="s">
        <v>8</v>
      </c>
      <c r="B8" s="26" t="s">
        <v>10</v>
      </c>
      <c r="C8" s="23" t="s">
        <v>37</v>
      </c>
      <c r="D8" s="24">
        <v>2176543</v>
      </c>
      <c r="E8" s="25">
        <v>1.0728476821192052</v>
      </c>
      <c r="F8" s="24">
        <f t="shared" si="6"/>
        <v>2335099.1125827814</v>
      </c>
      <c r="G8" s="24">
        <f t="shared" si="7"/>
        <v>2349513.3046357618</v>
      </c>
      <c r="H8" s="24">
        <f t="shared" si="0"/>
        <v>2205371.3841059604</v>
      </c>
      <c r="I8" s="39"/>
      <c r="J8" s="39">
        <f t="shared" si="8"/>
        <v>2205371.3841059604</v>
      </c>
      <c r="K8" s="49">
        <f t="shared" si="1"/>
        <v>2236820.5304033714</v>
      </c>
      <c r="L8" s="49">
        <v>469600</v>
      </c>
      <c r="M8" s="49"/>
      <c r="N8" s="60">
        <f t="shared" si="2"/>
        <v>2315443.3961468996</v>
      </c>
      <c r="O8" s="60">
        <f t="shared" si="3"/>
        <v>2333133.5409391932</v>
      </c>
      <c r="P8" s="60">
        <f t="shared" si="9"/>
        <v>2360628.3806472309</v>
      </c>
      <c r="Q8" s="49">
        <f t="shared" ref="Q8:Q17" si="21">SUM(L8:M8)</f>
        <v>469600</v>
      </c>
      <c r="R8" s="49">
        <f t="shared" si="10"/>
        <v>2376339.7176232524</v>
      </c>
      <c r="S8" s="74">
        <f t="shared" si="4"/>
        <v>469600</v>
      </c>
      <c r="T8" s="50">
        <f t="shared" si="5"/>
        <v>2674971.3841059604</v>
      </c>
      <c r="U8" s="32"/>
      <c r="V8" s="49">
        <f t="shared" si="11"/>
        <v>469600</v>
      </c>
      <c r="W8" s="49">
        <v>2376339.7176232524</v>
      </c>
      <c r="X8" s="49">
        <v>469600</v>
      </c>
      <c r="Y8" s="50">
        <f t="shared" si="12"/>
        <v>2415618.0600633062</v>
      </c>
      <c r="Z8" s="92">
        <f t="shared" si="13"/>
        <v>473815</v>
      </c>
      <c r="AA8" s="49">
        <v>2685000</v>
      </c>
      <c r="AB8" s="49">
        <f t="shared" si="14"/>
        <v>3017957.0747217806</v>
      </c>
      <c r="AC8" s="49">
        <v>377090</v>
      </c>
      <c r="AD8" s="49">
        <v>77875</v>
      </c>
      <c r="AE8" s="49">
        <v>18850</v>
      </c>
      <c r="AF8" s="49">
        <v>2685000</v>
      </c>
      <c r="AG8" s="53"/>
      <c r="AH8" s="49">
        <f t="shared" si="15"/>
        <v>3168854.9284578697</v>
      </c>
      <c r="AI8" s="109">
        <f t="shared" si="16"/>
        <v>3259393.6406995226</v>
      </c>
      <c r="AJ8" s="64"/>
      <c r="AK8" s="115">
        <f t="shared" si="17"/>
        <v>473815</v>
      </c>
      <c r="AL8" s="109">
        <f t="shared" si="18"/>
        <v>3437453.1081081075</v>
      </c>
      <c r="AM8" s="124">
        <v>586850</v>
      </c>
      <c r="AN8" s="124">
        <v>4319700</v>
      </c>
      <c r="AO8" s="124">
        <f t="shared" si="19"/>
        <v>588707.12025316455</v>
      </c>
      <c r="AP8" s="124">
        <f t="shared" si="20"/>
        <v>4319700</v>
      </c>
      <c r="AQ8" s="125" t="s">
        <v>98</v>
      </c>
      <c r="AR8" s="21" t="s">
        <v>111</v>
      </c>
      <c r="AS8" s="21" t="s">
        <v>112</v>
      </c>
      <c r="AT8" s="21" t="s">
        <v>110</v>
      </c>
      <c r="AU8" s="21" t="s">
        <v>113</v>
      </c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3"/>
      <c r="BW8" s="13"/>
      <c r="BX8" s="13"/>
      <c r="BY8" s="13"/>
      <c r="BZ8" s="12"/>
      <c r="CA8" s="12"/>
      <c r="CB8" s="12"/>
      <c r="CC8" s="12"/>
      <c r="CD8" s="12"/>
      <c r="CE8" s="13"/>
      <c r="CF8" s="13"/>
      <c r="CG8" s="13"/>
      <c r="CH8" s="12"/>
      <c r="CI8" s="12"/>
      <c r="CJ8" s="12"/>
      <c r="CK8" s="12"/>
      <c r="CL8" s="12"/>
      <c r="CM8" s="12"/>
      <c r="CN8" s="13"/>
      <c r="CO8" s="12"/>
      <c r="CP8" s="12"/>
      <c r="CQ8" s="12"/>
      <c r="CR8" s="12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</row>
    <row r="9" spans="1:229" ht="12.75" customHeight="1" x14ac:dyDescent="0.25">
      <c r="A9" s="21" t="s">
        <v>11</v>
      </c>
      <c r="B9" s="26" t="s">
        <v>12</v>
      </c>
      <c r="C9" s="23" t="s">
        <v>57</v>
      </c>
      <c r="D9" s="24">
        <v>1492145</v>
      </c>
      <c r="E9" s="25">
        <v>1.0728476821192052</v>
      </c>
      <c r="F9" s="24">
        <f t="shared" si="6"/>
        <v>1600844.3046357615</v>
      </c>
      <c r="G9" s="24">
        <f t="shared" si="7"/>
        <v>1610726.059602649</v>
      </c>
      <c r="H9" s="24">
        <f t="shared" si="0"/>
        <v>1511908.5099337748</v>
      </c>
      <c r="I9" s="39"/>
      <c r="J9" s="39">
        <f t="shared" si="8"/>
        <v>1511908.5099337748</v>
      </c>
      <c r="K9" s="49">
        <f t="shared" si="1"/>
        <v>1533468.7025888017</v>
      </c>
      <c r="L9" s="49">
        <v>331000</v>
      </c>
      <c r="M9" s="49"/>
      <c r="N9" s="60">
        <f t="shared" si="2"/>
        <v>1587369.1842263695</v>
      </c>
      <c r="O9" s="60">
        <f t="shared" si="3"/>
        <v>1599496.7925948224</v>
      </c>
      <c r="P9" s="60">
        <f t="shared" si="9"/>
        <v>1618346.0813964449</v>
      </c>
      <c r="Q9" s="49">
        <f t="shared" si="21"/>
        <v>331000</v>
      </c>
      <c r="R9" s="49">
        <f t="shared" si="10"/>
        <v>1629117.1035688007</v>
      </c>
      <c r="S9" s="74">
        <f t="shared" si="4"/>
        <v>331000</v>
      </c>
      <c r="T9" s="50">
        <f t="shared" si="5"/>
        <v>1842908.5099337748</v>
      </c>
      <c r="U9" s="32"/>
      <c r="V9" s="49">
        <f t="shared" si="11"/>
        <v>331000</v>
      </c>
      <c r="W9" s="49">
        <v>1629117.1035688007</v>
      </c>
      <c r="X9" s="49">
        <v>331000</v>
      </c>
      <c r="Y9" s="50">
        <f t="shared" si="12"/>
        <v>1656044.6589996899</v>
      </c>
      <c r="Z9" s="92">
        <f t="shared" si="13"/>
        <v>319234</v>
      </c>
      <c r="AA9" s="49">
        <v>1770000</v>
      </c>
      <c r="AB9" s="49">
        <f t="shared" si="14"/>
        <v>1989491.2559618442</v>
      </c>
      <c r="AC9" s="49">
        <v>230556</v>
      </c>
      <c r="AD9" s="49">
        <v>77150</v>
      </c>
      <c r="AE9" s="49">
        <v>11528</v>
      </c>
      <c r="AF9" s="49">
        <v>1770000</v>
      </c>
      <c r="AG9" s="53"/>
      <c r="AH9" s="49">
        <f t="shared" si="15"/>
        <v>2088965.8187599366</v>
      </c>
      <c r="AI9" s="109">
        <f t="shared" si="16"/>
        <v>2148650.5564387916</v>
      </c>
      <c r="AJ9" s="64"/>
      <c r="AK9" s="115">
        <f t="shared" si="17"/>
        <v>319234</v>
      </c>
      <c r="AL9" s="109">
        <f t="shared" si="18"/>
        <v>2266030.5405405401</v>
      </c>
      <c r="AM9" s="124">
        <v>411400</v>
      </c>
      <c r="AN9" s="124">
        <v>2323200</v>
      </c>
      <c r="AO9" s="124">
        <f t="shared" si="19"/>
        <v>412701.89873417723</v>
      </c>
      <c r="AP9" s="124">
        <f t="shared" si="20"/>
        <v>2323200</v>
      </c>
      <c r="AQ9" s="125" t="s">
        <v>98</v>
      </c>
      <c r="AR9" s="21" t="s">
        <v>111</v>
      </c>
      <c r="AS9" s="21" t="s">
        <v>110</v>
      </c>
      <c r="AT9" s="21" t="s">
        <v>110</v>
      </c>
      <c r="AU9" s="21" t="s">
        <v>113</v>
      </c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3"/>
      <c r="BW9" s="13"/>
      <c r="BX9" s="13"/>
      <c r="BY9" s="13"/>
      <c r="BZ9" s="12"/>
      <c r="CA9" s="12"/>
      <c r="CB9" s="12"/>
      <c r="CC9" s="12"/>
      <c r="CD9" s="12"/>
      <c r="CE9" s="13"/>
      <c r="CF9" s="13"/>
      <c r="CG9" s="13"/>
      <c r="CH9" s="12"/>
      <c r="CI9" s="12"/>
      <c r="CJ9" s="12"/>
      <c r="CK9" s="12"/>
      <c r="CL9" s="12"/>
      <c r="CM9" s="12"/>
      <c r="CN9" s="13"/>
      <c r="CO9" s="12"/>
      <c r="CP9" s="12"/>
      <c r="CQ9" s="12"/>
      <c r="CR9" s="12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</row>
    <row r="10" spans="1:229" ht="12.75" customHeight="1" x14ac:dyDescent="0.25">
      <c r="A10" s="21" t="s">
        <v>93</v>
      </c>
      <c r="B10" s="27" t="s">
        <v>13</v>
      </c>
      <c r="C10" s="23" t="s">
        <v>38</v>
      </c>
      <c r="D10" s="24">
        <v>1314924</v>
      </c>
      <c r="E10" s="25">
        <v>1.0728476821192052</v>
      </c>
      <c r="F10" s="24">
        <f t="shared" si="6"/>
        <v>1410713.1655629138</v>
      </c>
      <c r="G10" s="24">
        <f t="shared" si="7"/>
        <v>1419421.2715231788</v>
      </c>
      <c r="H10" s="24">
        <f t="shared" si="0"/>
        <v>1332340.2119205298</v>
      </c>
      <c r="I10" s="39"/>
      <c r="J10" s="39">
        <f t="shared" si="8"/>
        <v>1332340.2119205298</v>
      </c>
      <c r="K10" s="49">
        <f t="shared" si="1"/>
        <v>1351339.7158338348</v>
      </c>
      <c r="L10" s="49">
        <v>260800</v>
      </c>
      <c r="M10" s="49"/>
      <c r="N10" s="60">
        <f t="shared" si="2"/>
        <v>1398838.4756170979</v>
      </c>
      <c r="O10" s="60">
        <f t="shared" si="3"/>
        <v>1409525.6965683321</v>
      </c>
      <c r="P10" s="60">
        <f t="shared" si="9"/>
        <v>1426136.2687501139</v>
      </c>
      <c r="Q10" s="49">
        <f t="shared" si="21"/>
        <v>260800</v>
      </c>
      <c r="R10" s="49">
        <f t="shared" si="10"/>
        <v>1435628.0242825607</v>
      </c>
      <c r="S10" s="74">
        <f t="shared" si="4"/>
        <v>260800</v>
      </c>
      <c r="T10" s="50">
        <f t="shared" si="5"/>
        <v>1593140.2119205298</v>
      </c>
      <c r="U10" s="32"/>
      <c r="V10" s="49">
        <f t="shared" si="11"/>
        <v>260800</v>
      </c>
      <c r="W10" s="49">
        <v>1435628.0242825607</v>
      </c>
      <c r="X10" s="49">
        <v>260800</v>
      </c>
      <c r="Y10" s="50">
        <f t="shared" si="12"/>
        <v>1459357.4131136774</v>
      </c>
      <c r="Z10" s="92">
        <f t="shared" si="13"/>
        <v>397572</v>
      </c>
      <c r="AA10" s="49">
        <v>1620200</v>
      </c>
      <c r="AB10" s="49">
        <f t="shared" si="14"/>
        <v>1821115.1033386327</v>
      </c>
      <c r="AC10" s="49">
        <v>320640</v>
      </c>
      <c r="AD10" s="49">
        <v>60900</v>
      </c>
      <c r="AE10" s="49">
        <v>16032</v>
      </c>
      <c r="AF10" s="49">
        <v>1620200</v>
      </c>
      <c r="AG10" s="53"/>
      <c r="AH10" s="49">
        <f t="shared" si="15"/>
        <v>1912170.8585055645</v>
      </c>
      <c r="AI10" s="109">
        <f t="shared" si="16"/>
        <v>1966804.3116057233</v>
      </c>
      <c r="AJ10" s="64"/>
      <c r="AK10" s="115">
        <f t="shared" si="17"/>
        <v>397572</v>
      </c>
      <c r="AL10" s="109">
        <f t="shared" si="18"/>
        <v>2074250.1027027026</v>
      </c>
      <c r="AM10" s="124">
        <v>471900</v>
      </c>
      <c r="AN10" s="124">
        <v>2789050</v>
      </c>
      <c r="AO10" s="124">
        <f t="shared" si="19"/>
        <v>473393.35443037975</v>
      </c>
      <c r="AP10" s="124">
        <f t="shared" si="20"/>
        <v>2789050</v>
      </c>
      <c r="AQ10" s="125" t="s">
        <v>98</v>
      </c>
      <c r="AR10" s="21" t="s">
        <v>111</v>
      </c>
      <c r="AS10" s="21" t="s">
        <v>110</v>
      </c>
      <c r="AT10" s="21" t="s">
        <v>110</v>
      </c>
      <c r="AU10" s="21" t="s">
        <v>113</v>
      </c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3"/>
      <c r="BW10" s="13"/>
      <c r="BX10" s="13"/>
      <c r="BY10" s="13"/>
      <c r="BZ10" s="12"/>
      <c r="CA10" s="12"/>
      <c r="CB10" s="12"/>
      <c r="CC10" s="12"/>
      <c r="CD10" s="12"/>
      <c r="CE10" s="13"/>
      <c r="CF10" s="13"/>
      <c r="CG10" s="13"/>
      <c r="CH10" s="12"/>
      <c r="CI10" s="12"/>
      <c r="CJ10" s="12"/>
      <c r="CK10" s="12"/>
      <c r="CL10" s="12"/>
      <c r="CM10" s="12"/>
      <c r="CN10" s="13"/>
      <c r="CO10" s="12"/>
      <c r="CP10" s="12"/>
      <c r="CQ10" s="12"/>
      <c r="CR10" s="12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</row>
    <row r="11" spans="1:229" ht="12.75" customHeight="1" x14ac:dyDescent="0.25">
      <c r="A11" s="21" t="s">
        <v>14</v>
      </c>
      <c r="B11" s="26" t="s">
        <v>77</v>
      </c>
      <c r="C11" s="23" t="s">
        <v>38</v>
      </c>
      <c r="D11" s="24">
        <v>2109409</v>
      </c>
      <c r="E11" s="25">
        <v>1.0728476821192052</v>
      </c>
      <c r="F11" s="24">
        <f t="shared" si="6"/>
        <v>2263074.5562913907</v>
      </c>
      <c r="G11" s="24">
        <f t="shared" si="7"/>
        <v>2277044.1523178807</v>
      </c>
      <c r="H11" s="24">
        <f t="shared" si="0"/>
        <v>2137348.19205298</v>
      </c>
      <c r="I11" s="39"/>
      <c r="J11" s="39">
        <f t="shared" si="8"/>
        <v>2137348.19205298</v>
      </c>
      <c r="K11" s="49">
        <f t="shared" si="1"/>
        <v>2167827.3106562309</v>
      </c>
      <c r="L11" s="49">
        <v>350000</v>
      </c>
      <c r="M11" s="49"/>
      <c r="N11" s="60">
        <f t="shared" si="2"/>
        <v>2244025.1071643583</v>
      </c>
      <c r="O11" s="60">
        <f t="shared" si="3"/>
        <v>2261169.611378687</v>
      </c>
      <c r="P11" s="60">
        <f t="shared" si="9"/>
        <v>2287816.3913107594</v>
      </c>
      <c r="Q11" s="49">
        <f t="shared" si="21"/>
        <v>350000</v>
      </c>
      <c r="R11" s="49">
        <f t="shared" si="10"/>
        <v>2303043.1227005147</v>
      </c>
      <c r="S11" s="74">
        <f t="shared" si="4"/>
        <v>350000</v>
      </c>
      <c r="T11" s="50">
        <f t="shared" si="5"/>
        <v>2487348.19205298</v>
      </c>
      <c r="U11" s="32"/>
      <c r="V11" s="49">
        <f t="shared" si="11"/>
        <v>350000</v>
      </c>
      <c r="W11" s="49">
        <v>2303043.1227005147</v>
      </c>
      <c r="X11" s="49">
        <v>350000</v>
      </c>
      <c r="Y11" s="50">
        <f t="shared" si="12"/>
        <v>2341109.9511749032</v>
      </c>
      <c r="Z11" s="92">
        <f t="shared" si="13"/>
        <v>440827</v>
      </c>
      <c r="AA11" s="49">
        <v>2599900</v>
      </c>
      <c r="AB11" s="49">
        <f t="shared" si="14"/>
        <v>2922304.1335453102</v>
      </c>
      <c r="AC11" s="49">
        <v>323335</v>
      </c>
      <c r="AD11" s="49">
        <v>101325</v>
      </c>
      <c r="AE11" s="49">
        <v>16167</v>
      </c>
      <c r="AF11" s="49">
        <v>2599900</v>
      </c>
      <c r="AG11" s="53"/>
      <c r="AH11" s="49">
        <f t="shared" si="15"/>
        <v>3068419.3402225757</v>
      </c>
      <c r="AI11" s="109">
        <f t="shared" si="16"/>
        <v>3156088.4642289346</v>
      </c>
      <c r="AJ11" s="64"/>
      <c r="AK11" s="115">
        <f t="shared" si="17"/>
        <v>440827</v>
      </c>
      <c r="AL11" s="109">
        <f t="shared" si="18"/>
        <v>3328504.4081081077</v>
      </c>
      <c r="AM11" s="124">
        <v>574750</v>
      </c>
      <c r="AN11" s="124">
        <v>4464900</v>
      </c>
      <c r="AO11" s="124">
        <f t="shared" si="19"/>
        <v>576568.82911392406</v>
      </c>
      <c r="AP11" s="124">
        <f t="shared" si="20"/>
        <v>4464900</v>
      </c>
      <c r="AQ11" s="125" t="s">
        <v>98</v>
      </c>
      <c r="AR11" s="21" t="s">
        <v>111</v>
      </c>
      <c r="AS11" s="21" t="s">
        <v>110</v>
      </c>
      <c r="AT11" s="21" t="s">
        <v>110</v>
      </c>
      <c r="AU11" s="21" t="s">
        <v>113</v>
      </c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3"/>
      <c r="BW11" s="13"/>
      <c r="BX11" s="13"/>
      <c r="BY11" s="13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</row>
    <row r="12" spans="1:229" ht="12.75" customHeight="1" x14ac:dyDescent="0.25">
      <c r="A12" s="21" t="s">
        <v>15</v>
      </c>
      <c r="B12" s="26" t="s">
        <v>16</v>
      </c>
      <c r="C12" s="23" t="s">
        <v>39</v>
      </c>
      <c r="D12" s="81">
        <v>4182802</v>
      </c>
      <c r="E12" s="25">
        <v>1.0728476821192052</v>
      </c>
      <c r="F12" s="81">
        <f t="shared" si="6"/>
        <v>4487509.4304635758</v>
      </c>
      <c r="G12" s="81">
        <f t="shared" si="7"/>
        <v>4515210.1059602648</v>
      </c>
      <c r="H12" s="81">
        <f t="shared" si="0"/>
        <v>4238203.3509933772</v>
      </c>
      <c r="I12" s="81"/>
      <c r="J12" s="81">
        <f t="shared" si="8"/>
        <v>4238203.3509933772</v>
      </c>
      <c r="K12" s="81">
        <f t="shared" si="1"/>
        <v>4298641.1884406973</v>
      </c>
      <c r="L12" s="81">
        <v>408000</v>
      </c>
      <c r="M12" s="81"/>
      <c r="N12" s="60">
        <f t="shared" si="2"/>
        <v>4449735.7820589989</v>
      </c>
      <c r="O12" s="60">
        <f t="shared" si="3"/>
        <v>4483732.0656231167</v>
      </c>
      <c r="P12" s="60">
        <f t="shared" si="9"/>
        <v>4536570.6589890458</v>
      </c>
      <c r="Q12" s="81">
        <f t="shared" si="21"/>
        <v>408000</v>
      </c>
      <c r="R12" s="81">
        <f t="shared" si="10"/>
        <v>4566764.1409124341</v>
      </c>
      <c r="S12" s="74">
        <f t="shared" si="4"/>
        <v>408000</v>
      </c>
      <c r="T12" s="112">
        <f t="shared" si="5"/>
        <v>4646203.3509933772</v>
      </c>
      <c r="U12" s="96"/>
      <c r="V12" s="81">
        <f t="shared" si="11"/>
        <v>408000</v>
      </c>
      <c r="W12" s="81">
        <v>4566764.1409124341</v>
      </c>
      <c r="X12" s="81">
        <v>408000</v>
      </c>
      <c r="Y12" s="112">
        <f t="shared" si="12"/>
        <v>4642247.8457209039</v>
      </c>
      <c r="Z12" s="92">
        <f t="shared" si="13"/>
        <v>451359</v>
      </c>
      <c r="AA12" s="81">
        <v>4233400</v>
      </c>
      <c r="AB12" s="81">
        <f t="shared" si="14"/>
        <v>4758368.5214626389</v>
      </c>
      <c r="AC12" s="81">
        <v>369532</v>
      </c>
      <c r="AD12" s="81">
        <v>63350</v>
      </c>
      <c r="AE12" s="81">
        <v>18477</v>
      </c>
      <c r="AF12" s="81">
        <v>4233400</v>
      </c>
      <c r="AG12" s="96"/>
      <c r="AH12" s="81">
        <f t="shared" si="15"/>
        <v>4996286.9475357709</v>
      </c>
      <c r="AI12" s="109">
        <f t="shared" si="16"/>
        <v>5139038.0031796498</v>
      </c>
      <c r="AJ12" s="64"/>
      <c r="AK12" s="115">
        <f t="shared" si="17"/>
        <v>451359</v>
      </c>
      <c r="AL12" s="109">
        <f t="shared" si="18"/>
        <v>5419781.7459459454</v>
      </c>
      <c r="AM12" s="124">
        <v>484000</v>
      </c>
      <c r="AN12" s="124">
        <v>5445000</v>
      </c>
      <c r="AO12" s="124">
        <f t="shared" si="19"/>
        <v>485531.64556962025</v>
      </c>
      <c r="AP12" s="124">
        <f t="shared" si="20"/>
        <v>5445000</v>
      </c>
      <c r="AQ12" s="125" t="s">
        <v>98</v>
      </c>
      <c r="AR12" s="21" t="s">
        <v>111</v>
      </c>
      <c r="AS12" s="21" t="s">
        <v>112</v>
      </c>
      <c r="AT12" s="21" t="s">
        <v>110</v>
      </c>
      <c r="AU12" s="21" t="s">
        <v>113</v>
      </c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3"/>
      <c r="BP12" s="13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3"/>
      <c r="CG12" s="12"/>
      <c r="CH12" s="12"/>
      <c r="CI12" s="12"/>
      <c r="CJ12" s="12"/>
      <c r="CK12" s="12"/>
      <c r="CL12" s="12"/>
      <c r="CM12" s="12"/>
      <c r="CN12" s="13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3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</row>
    <row r="13" spans="1:229" ht="12.75" customHeight="1" x14ac:dyDescent="0.25">
      <c r="A13" s="21" t="s">
        <v>17</v>
      </c>
      <c r="B13" s="26" t="s">
        <v>18</v>
      </c>
      <c r="C13" s="23" t="s">
        <v>40</v>
      </c>
      <c r="D13" s="24">
        <v>2462320</v>
      </c>
      <c r="E13" s="25">
        <v>1.0728476821192052</v>
      </c>
      <c r="F13" s="24">
        <f t="shared" si="6"/>
        <v>2641694.3046357613</v>
      </c>
      <c r="G13" s="24">
        <f t="shared" si="7"/>
        <v>2658001.059602649</v>
      </c>
      <c r="H13" s="24">
        <f t="shared" si="0"/>
        <v>2494933.5099337748</v>
      </c>
      <c r="I13" s="39"/>
      <c r="J13" s="39">
        <f t="shared" si="8"/>
        <v>2494933.5099337748</v>
      </c>
      <c r="K13" s="49">
        <f t="shared" si="1"/>
        <v>2530511.8844069834</v>
      </c>
      <c r="L13" s="49">
        <v>351300</v>
      </c>
      <c r="M13" s="49"/>
      <c r="N13" s="60">
        <f t="shared" si="2"/>
        <v>2619457.8205900057</v>
      </c>
      <c r="O13" s="60">
        <f t="shared" si="3"/>
        <v>2639470.6562311859</v>
      </c>
      <c r="P13" s="60">
        <f t="shared" si="9"/>
        <v>2670575.5292844158</v>
      </c>
      <c r="Q13" s="49">
        <f t="shared" si="21"/>
        <v>351300</v>
      </c>
      <c r="R13" s="49">
        <f t="shared" si="10"/>
        <v>2688349.7424576897</v>
      </c>
      <c r="S13" s="74">
        <f t="shared" si="4"/>
        <v>351300</v>
      </c>
      <c r="T13" s="50">
        <f t="shared" si="5"/>
        <v>2846233.5099337748</v>
      </c>
      <c r="U13" s="32"/>
      <c r="V13" s="49">
        <f t="shared" si="11"/>
        <v>351300</v>
      </c>
      <c r="W13" s="49">
        <v>2688349.7424576897</v>
      </c>
      <c r="X13" s="49">
        <v>351300</v>
      </c>
      <c r="Y13" s="50">
        <f t="shared" si="12"/>
        <v>2732785.2753908746</v>
      </c>
      <c r="Z13" s="92">
        <f t="shared" si="13"/>
        <v>389000</v>
      </c>
      <c r="AA13" s="49">
        <v>2787300</v>
      </c>
      <c r="AB13" s="49">
        <f t="shared" si="14"/>
        <v>3132942.9252782194</v>
      </c>
      <c r="AC13" s="49">
        <v>322250</v>
      </c>
      <c r="AD13" s="49">
        <v>50750</v>
      </c>
      <c r="AE13" s="49">
        <v>16000</v>
      </c>
      <c r="AF13" s="49">
        <v>2787300</v>
      </c>
      <c r="AG13" s="53"/>
      <c r="AH13" s="49">
        <f t="shared" si="15"/>
        <v>3289590.0715421303</v>
      </c>
      <c r="AI13" s="109">
        <f t="shared" si="16"/>
        <v>3383578.3593004765</v>
      </c>
      <c r="AJ13" s="64"/>
      <c r="AK13" s="115">
        <f t="shared" si="17"/>
        <v>389000</v>
      </c>
      <c r="AL13" s="109">
        <f t="shared" si="18"/>
        <v>3568421.9918918912</v>
      </c>
      <c r="AM13" s="124">
        <v>405350</v>
      </c>
      <c r="AN13" s="124">
        <v>3267000</v>
      </c>
      <c r="AO13" s="124">
        <f t="shared" si="19"/>
        <v>406632.75316455698</v>
      </c>
      <c r="AP13" s="124">
        <f t="shared" si="20"/>
        <v>3267000</v>
      </c>
      <c r="AQ13" s="125" t="s">
        <v>98</v>
      </c>
      <c r="AR13" s="21" t="s">
        <v>111</v>
      </c>
      <c r="AS13" s="21" t="s">
        <v>110</v>
      </c>
      <c r="AT13" s="21" t="s">
        <v>110</v>
      </c>
      <c r="AU13" s="21" t="s">
        <v>113</v>
      </c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3"/>
      <c r="BP13" s="13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3"/>
      <c r="CG13" s="12"/>
      <c r="CH13" s="12"/>
      <c r="CI13" s="12"/>
      <c r="CJ13" s="12"/>
      <c r="CK13" s="12"/>
      <c r="CL13" s="12"/>
      <c r="CM13" s="12"/>
      <c r="CN13" s="13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3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</row>
    <row r="14" spans="1:229" ht="12.75" customHeight="1" x14ac:dyDescent="0.25">
      <c r="A14" s="21" t="s">
        <v>11</v>
      </c>
      <c r="B14" s="26" t="s">
        <v>19</v>
      </c>
      <c r="C14" s="23" t="s">
        <v>41</v>
      </c>
      <c r="D14" s="24">
        <v>971705</v>
      </c>
      <c r="E14" s="25">
        <v>1.0728476821192052</v>
      </c>
      <c r="F14" s="24">
        <f t="shared" si="6"/>
        <v>1042491.4569536423</v>
      </c>
      <c r="G14" s="24">
        <f t="shared" si="7"/>
        <v>1048926.5894039734</v>
      </c>
      <c r="H14" s="24">
        <f t="shared" si="0"/>
        <v>984575.26490066224</v>
      </c>
      <c r="I14" s="39"/>
      <c r="J14" s="39">
        <f t="shared" si="8"/>
        <v>984575.26490066224</v>
      </c>
      <c r="K14" s="49">
        <f t="shared" si="1"/>
        <v>998615.55388320284</v>
      </c>
      <c r="L14" s="49">
        <v>182900</v>
      </c>
      <c r="M14" s="49"/>
      <c r="N14" s="60">
        <f t="shared" si="2"/>
        <v>1033716.2763395543</v>
      </c>
      <c r="O14" s="60">
        <f t="shared" si="3"/>
        <v>1041613.9388922334</v>
      </c>
      <c r="P14" s="60">
        <f t="shared" si="9"/>
        <v>1053888.8506300207</v>
      </c>
      <c r="Q14" s="49">
        <f t="shared" si="21"/>
        <v>182900</v>
      </c>
      <c r="R14" s="49">
        <f t="shared" si="10"/>
        <v>1060903.0859087564</v>
      </c>
      <c r="S14" s="74">
        <f t="shared" ref="S14:S19" si="22">Q14</f>
        <v>182900</v>
      </c>
      <c r="T14" s="50">
        <f t="shared" si="5"/>
        <v>1167475.2649006622</v>
      </c>
      <c r="U14" s="32"/>
      <c r="V14" s="49">
        <f t="shared" si="11"/>
        <v>182900</v>
      </c>
      <c r="W14" s="49">
        <v>1060903.0859087564</v>
      </c>
      <c r="X14" s="49">
        <v>182900</v>
      </c>
      <c r="Y14" s="50">
        <f t="shared" si="12"/>
        <v>1078438.6741055953</v>
      </c>
      <c r="Z14" s="92">
        <f t="shared" si="13"/>
        <v>379456</v>
      </c>
      <c r="AA14" s="49">
        <v>1944000</v>
      </c>
      <c r="AB14" s="49">
        <f t="shared" si="14"/>
        <v>2185068.3624801273</v>
      </c>
      <c r="AC14" s="49">
        <v>302696</v>
      </c>
      <c r="AD14" s="49">
        <v>61625</v>
      </c>
      <c r="AE14" s="49">
        <v>15135</v>
      </c>
      <c r="AF14" s="49">
        <v>1944000</v>
      </c>
      <c r="AG14" s="53"/>
      <c r="AH14" s="49">
        <f t="shared" si="15"/>
        <v>2294321.7806041338</v>
      </c>
      <c r="AI14" s="109">
        <f t="shared" si="16"/>
        <v>2359873.8314785375</v>
      </c>
      <c r="AJ14" s="64"/>
      <c r="AK14" s="115">
        <f t="shared" si="17"/>
        <v>379456</v>
      </c>
      <c r="AL14" s="109">
        <f t="shared" si="18"/>
        <v>2488792.8648648649</v>
      </c>
      <c r="AM14" s="124">
        <v>441650</v>
      </c>
      <c r="AN14" s="124">
        <v>2456300</v>
      </c>
      <c r="AO14" s="124">
        <f t="shared" si="19"/>
        <v>443047.62658227846</v>
      </c>
      <c r="AP14" s="124">
        <f t="shared" si="20"/>
        <v>2456300</v>
      </c>
      <c r="AQ14" s="125" t="s">
        <v>98</v>
      </c>
      <c r="AR14" s="21" t="s">
        <v>111</v>
      </c>
      <c r="AS14" s="21" t="s">
        <v>112</v>
      </c>
      <c r="AT14" s="21" t="s">
        <v>110</v>
      </c>
      <c r="AU14" s="21" t="s">
        <v>113</v>
      </c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3"/>
      <c r="BP14" s="12"/>
      <c r="BQ14" s="12"/>
      <c r="BR14" s="12"/>
      <c r="BS14" s="12"/>
      <c r="BT14" s="12"/>
      <c r="BU14" s="12"/>
      <c r="BV14" s="13"/>
      <c r="BW14" s="13"/>
      <c r="BX14" s="13"/>
      <c r="BY14" s="13"/>
      <c r="BZ14" s="12"/>
      <c r="CA14" s="12"/>
      <c r="CB14" s="12"/>
      <c r="CC14" s="12"/>
      <c r="CD14" s="12"/>
      <c r="CE14" s="12"/>
      <c r="CF14" s="13"/>
      <c r="CG14" s="12"/>
      <c r="CH14" s="12"/>
      <c r="CI14" s="12"/>
      <c r="CJ14" s="12"/>
      <c r="CK14" s="12"/>
      <c r="CL14" s="12"/>
      <c r="CM14" s="12"/>
      <c r="CN14" s="13"/>
      <c r="CO14" s="12"/>
      <c r="CP14" s="12"/>
      <c r="CQ14" s="12"/>
      <c r="CR14" s="12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</row>
    <row r="15" spans="1:229" ht="12.75" customHeight="1" x14ac:dyDescent="0.25">
      <c r="A15" s="21" t="s">
        <v>20</v>
      </c>
      <c r="B15" s="26" t="s">
        <v>21</v>
      </c>
      <c r="C15" s="23" t="s">
        <v>37</v>
      </c>
      <c r="D15" s="24">
        <v>801014</v>
      </c>
      <c r="E15" s="25">
        <v>1.0728476821192052</v>
      </c>
      <c r="F15" s="24">
        <f t="shared" si="6"/>
        <v>859366.0132450331</v>
      </c>
      <c r="G15" s="24">
        <f t="shared" si="7"/>
        <v>864670.74172185431</v>
      </c>
      <c r="H15" s="24">
        <f t="shared" si="0"/>
        <v>811623.45695364242</v>
      </c>
      <c r="I15" s="39"/>
      <c r="J15" s="39">
        <f t="shared" si="8"/>
        <v>811623.45695364242</v>
      </c>
      <c r="K15" s="49">
        <f t="shared" si="1"/>
        <v>823197.4099939795</v>
      </c>
      <c r="L15" s="49">
        <v>51800</v>
      </c>
      <c r="M15" s="49"/>
      <c r="N15" s="60">
        <f t="shared" si="2"/>
        <v>852132.29259482236</v>
      </c>
      <c r="O15" s="60">
        <f t="shared" si="3"/>
        <v>858642.64118001203</v>
      </c>
      <c r="P15" s="60">
        <f t="shared" si="9"/>
        <v>868761.32550368225</v>
      </c>
      <c r="Q15" s="49">
        <f t="shared" si="21"/>
        <v>51800</v>
      </c>
      <c r="R15" s="49">
        <f t="shared" si="10"/>
        <v>874543.43083149381</v>
      </c>
      <c r="S15" s="74">
        <f t="shared" si="22"/>
        <v>51800</v>
      </c>
      <c r="T15" s="50">
        <f t="shared" si="5"/>
        <v>863423.45695364242</v>
      </c>
      <c r="U15" s="32"/>
      <c r="V15" s="49">
        <f t="shared" si="11"/>
        <v>51800</v>
      </c>
      <c r="W15" s="49">
        <v>874543.43083149381</v>
      </c>
      <c r="X15" s="49">
        <v>51800</v>
      </c>
      <c r="Y15" s="50">
        <f t="shared" si="12"/>
        <v>888998.69415102259</v>
      </c>
      <c r="Z15" s="92">
        <f t="shared" si="13"/>
        <v>301281</v>
      </c>
      <c r="AA15" s="49">
        <v>1376000</v>
      </c>
      <c r="AB15" s="49">
        <f t="shared" si="14"/>
        <v>1546632.7503974563</v>
      </c>
      <c r="AC15" s="49">
        <v>239431</v>
      </c>
      <c r="AD15" s="49">
        <v>49850</v>
      </c>
      <c r="AE15" s="49">
        <v>12000</v>
      </c>
      <c r="AF15" s="49">
        <v>1376000</v>
      </c>
      <c r="AG15" s="53"/>
      <c r="AH15" s="49">
        <f t="shared" si="15"/>
        <v>1623964.3879173293</v>
      </c>
      <c r="AI15" s="109">
        <f t="shared" si="16"/>
        <v>1670363.3704292527</v>
      </c>
      <c r="AJ15" s="64"/>
      <c r="AK15" s="115">
        <f t="shared" si="17"/>
        <v>301281</v>
      </c>
      <c r="AL15" s="109">
        <f t="shared" si="18"/>
        <v>1761614.7027027025</v>
      </c>
      <c r="AM15" s="124">
        <v>344850</v>
      </c>
      <c r="AN15" s="124">
        <v>2050950</v>
      </c>
      <c r="AO15" s="124">
        <f t="shared" si="19"/>
        <v>345941.29746835446</v>
      </c>
      <c r="AP15" s="124">
        <f t="shared" si="20"/>
        <v>2050950</v>
      </c>
      <c r="AQ15" s="125" t="s">
        <v>98</v>
      </c>
      <c r="AR15" s="21" t="s">
        <v>111</v>
      </c>
      <c r="AS15" s="21" t="s">
        <v>112</v>
      </c>
      <c r="AT15" s="21" t="s">
        <v>110</v>
      </c>
      <c r="AU15" s="21" t="s">
        <v>113</v>
      </c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3"/>
      <c r="BP15" s="13"/>
      <c r="BQ15" s="12"/>
      <c r="BR15" s="12"/>
      <c r="BS15" s="12"/>
      <c r="BT15" s="12"/>
      <c r="BU15" s="12"/>
      <c r="BV15" s="13"/>
      <c r="BW15" s="13"/>
      <c r="BX15" s="13"/>
      <c r="BY15" s="13"/>
      <c r="BZ15" s="12"/>
      <c r="CA15" s="12"/>
      <c r="CB15" s="12"/>
      <c r="CC15" s="12"/>
      <c r="CD15" s="12"/>
      <c r="CE15" s="12"/>
      <c r="CF15" s="13"/>
      <c r="CG15" s="12"/>
      <c r="CH15" s="12"/>
      <c r="CI15" s="12"/>
      <c r="CJ15" s="12"/>
      <c r="CK15" s="12"/>
      <c r="CL15" s="12"/>
      <c r="CM15" s="12"/>
      <c r="CN15" s="13"/>
      <c r="CO15" s="12"/>
      <c r="CP15" s="12"/>
      <c r="CQ15" s="12"/>
      <c r="CR15" s="12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</row>
    <row r="16" spans="1:229" ht="12.75" customHeight="1" x14ac:dyDescent="0.25">
      <c r="A16" s="21" t="s">
        <v>22</v>
      </c>
      <c r="B16" s="26" t="s">
        <v>23</v>
      </c>
      <c r="C16" s="23" t="s">
        <v>42</v>
      </c>
      <c r="D16" s="24">
        <v>925181</v>
      </c>
      <c r="E16" s="25">
        <v>1.0728476821192052</v>
      </c>
      <c r="F16" s="24">
        <f t="shared" si="6"/>
        <v>992578.29139072844</v>
      </c>
      <c r="G16" s="24">
        <f t="shared" si="7"/>
        <v>998705.31788079464</v>
      </c>
      <c r="H16" s="24">
        <f t="shared" si="0"/>
        <v>937435.0529801324</v>
      </c>
      <c r="I16" s="39"/>
      <c r="J16" s="39">
        <f t="shared" si="8"/>
        <v>937435.0529801324</v>
      </c>
      <c r="K16" s="49">
        <f t="shared" si="1"/>
        <v>950803.11077664047</v>
      </c>
      <c r="L16" s="49">
        <v>51800</v>
      </c>
      <c r="M16" s="49"/>
      <c r="N16" s="60">
        <f t="shared" si="2"/>
        <v>984223.25526791078</v>
      </c>
      <c r="O16" s="60">
        <f t="shared" si="3"/>
        <v>991742.78777844657</v>
      </c>
      <c r="P16" s="60">
        <f t="shared" si="9"/>
        <v>1003429.9923482264</v>
      </c>
      <c r="Q16" s="49">
        <f t="shared" si="21"/>
        <v>51800</v>
      </c>
      <c r="R16" s="49">
        <f t="shared" si="10"/>
        <v>1010108.394959529</v>
      </c>
      <c r="S16" s="74">
        <f t="shared" si="22"/>
        <v>51800</v>
      </c>
      <c r="T16" s="50">
        <f t="shared" si="5"/>
        <v>989235.0529801324</v>
      </c>
      <c r="U16" s="32"/>
      <c r="V16" s="49">
        <f t="shared" si="11"/>
        <v>51800</v>
      </c>
      <c r="W16" s="49">
        <v>1010108.394959529</v>
      </c>
      <c r="X16" s="49">
        <v>51800</v>
      </c>
      <c r="Y16" s="50">
        <f t="shared" si="12"/>
        <v>1026804.4014877856</v>
      </c>
      <c r="Z16" s="92">
        <f t="shared" si="13"/>
        <v>345306</v>
      </c>
      <c r="AA16" s="49">
        <v>1590700</v>
      </c>
      <c r="AB16" s="49">
        <f t="shared" si="14"/>
        <v>1787956.9157392688</v>
      </c>
      <c r="AC16" s="49">
        <v>269649</v>
      </c>
      <c r="AD16" s="49">
        <v>62175</v>
      </c>
      <c r="AE16" s="49">
        <v>13482</v>
      </c>
      <c r="AF16" s="49">
        <v>1590700</v>
      </c>
      <c r="AG16" s="53"/>
      <c r="AH16" s="49">
        <f t="shared" si="15"/>
        <v>1877354.7615262324</v>
      </c>
      <c r="AI16" s="109">
        <f t="shared" si="16"/>
        <v>1930993.4689984103</v>
      </c>
      <c r="AJ16" s="64"/>
      <c r="AK16" s="115">
        <f t="shared" si="17"/>
        <v>345306</v>
      </c>
      <c r="AL16" s="109">
        <f t="shared" si="18"/>
        <v>2036482.9270270271</v>
      </c>
      <c r="AM16" s="124">
        <v>387200</v>
      </c>
      <c r="AN16" s="124">
        <v>2498650</v>
      </c>
      <c r="AO16" s="124">
        <f t="shared" si="19"/>
        <v>388425.31645569619</v>
      </c>
      <c r="AP16" s="124">
        <f t="shared" si="20"/>
        <v>2498650</v>
      </c>
      <c r="AQ16" s="125" t="s">
        <v>98</v>
      </c>
      <c r="AR16" s="21" t="s">
        <v>111</v>
      </c>
      <c r="AS16" s="21" t="s">
        <v>110</v>
      </c>
      <c r="AT16" s="21" t="s">
        <v>110</v>
      </c>
      <c r="AU16" s="21" t="s">
        <v>113</v>
      </c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3"/>
      <c r="BP16" s="13"/>
      <c r="BQ16" s="12"/>
      <c r="BR16" s="12"/>
      <c r="BS16" s="12"/>
      <c r="BT16" s="12"/>
      <c r="BU16" s="12"/>
      <c r="BV16" s="13"/>
      <c r="BW16" s="13"/>
      <c r="BX16" s="13"/>
      <c r="BY16" s="13"/>
      <c r="BZ16" s="12"/>
      <c r="CA16" s="12"/>
      <c r="CB16" s="12"/>
      <c r="CC16" s="12"/>
      <c r="CD16" s="12"/>
      <c r="CE16" s="12"/>
      <c r="CF16" s="13"/>
      <c r="CG16" s="12"/>
      <c r="CH16" s="12"/>
      <c r="CI16" s="12"/>
      <c r="CJ16" s="12"/>
      <c r="CK16" s="12"/>
      <c r="CL16" s="12"/>
      <c r="CM16" s="12"/>
      <c r="CN16" s="13"/>
      <c r="CO16" s="12"/>
      <c r="CP16" s="12"/>
      <c r="CQ16" s="12"/>
      <c r="CR16" s="12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</row>
    <row r="17" spans="1:229" ht="12.75" customHeight="1" x14ac:dyDescent="0.25">
      <c r="A17" s="21" t="s">
        <v>24</v>
      </c>
      <c r="B17" s="26" t="s">
        <v>25</v>
      </c>
      <c r="C17" s="23" t="s">
        <v>38</v>
      </c>
      <c r="D17" s="24">
        <v>2188990</v>
      </c>
      <c r="E17" s="25">
        <v>1.0728476821192052</v>
      </c>
      <c r="F17" s="24">
        <f t="shared" si="6"/>
        <v>2348452.8476821189</v>
      </c>
      <c r="G17" s="24">
        <f t="shared" si="7"/>
        <v>2362949.4701986751</v>
      </c>
      <c r="H17" s="24">
        <f t="shared" si="0"/>
        <v>2217983.2450331119</v>
      </c>
      <c r="I17" s="39"/>
      <c r="J17" s="39">
        <f t="shared" si="8"/>
        <v>2217983.2450331119</v>
      </c>
      <c r="K17" s="49">
        <f t="shared" si="1"/>
        <v>2249612.2396146893</v>
      </c>
      <c r="L17" s="49">
        <v>243267</v>
      </c>
      <c r="M17" s="49"/>
      <c r="N17" s="60">
        <f t="shared" si="2"/>
        <v>2328684.7260686327</v>
      </c>
      <c r="O17" s="60">
        <f t="shared" si="3"/>
        <v>2346476.0355207701</v>
      </c>
      <c r="P17" s="60">
        <f t="shared" si="9"/>
        <v>2374128.1100134393</v>
      </c>
      <c r="Q17" s="49">
        <f t="shared" si="21"/>
        <v>243267</v>
      </c>
      <c r="R17" s="49">
        <f t="shared" si="10"/>
        <v>2389929.2954378217</v>
      </c>
      <c r="S17" s="74">
        <f t="shared" si="22"/>
        <v>243267</v>
      </c>
      <c r="T17" s="50">
        <f t="shared" si="5"/>
        <v>2461250.2450331119</v>
      </c>
      <c r="U17" s="32"/>
      <c r="V17" s="49">
        <f t="shared" si="11"/>
        <v>243267</v>
      </c>
      <c r="W17" s="49">
        <v>2389929.2954378217</v>
      </c>
      <c r="X17" s="49">
        <v>243267</v>
      </c>
      <c r="Y17" s="50">
        <f t="shared" si="12"/>
        <v>2429432.2589987773</v>
      </c>
      <c r="Z17" s="92">
        <f t="shared" si="13"/>
        <v>518424</v>
      </c>
      <c r="AA17" s="49">
        <v>2390225</v>
      </c>
      <c r="AB17" s="49">
        <f t="shared" si="14"/>
        <v>2686628.1001589824</v>
      </c>
      <c r="AC17" s="49">
        <v>375475</v>
      </c>
      <c r="AD17" s="49">
        <v>124175</v>
      </c>
      <c r="AE17" s="49">
        <v>18774</v>
      </c>
      <c r="AF17" s="49">
        <v>2390225</v>
      </c>
      <c r="AG17" s="53"/>
      <c r="AH17" s="49">
        <f t="shared" si="15"/>
        <v>2820959.5051669315</v>
      </c>
      <c r="AI17" s="109">
        <f t="shared" si="16"/>
        <v>2901558.3481717007</v>
      </c>
      <c r="AJ17" s="64"/>
      <c r="AK17" s="115">
        <f t="shared" si="17"/>
        <v>518424</v>
      </c>
      <c r="AL17" s="109">
        <f t="shared" si="18"/>
        <v>3060069.4060810804</v>
      </c>
      <c r="AM17" s="124">
        <v>756250</v>
      </c>
      <c r="AN17" s="124">
        <v>4035350</v>
      </c>
      <c r="AO17" s="124">
        <f t="shared" si="19"/>
        <v>758643.19620253169</v>
      </c>
      <c r="AP17" s="124">
        <f t="shared" si="20"/>
        <v>4035350</v>
      </c>
      <c r="AQ17" s="125" t="s">
        <v>98</v>
      </c>
      <c r="AR17" s="21" t="s">
        <v>111</v>
      </c>
      <c r="AS17" s="21" t="s">
        <v>112</v>
      </c>
      <c r="AT17" s="21" t="s">
        <v>110</v>
      </c>
      <c r="AU17" s="21" t="s">
        <v>113</v>
      </c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3"/>
      <c r="BP17" s="13"/>
      <c r="BQ17" s="12"/>
      <c r="BR17" s="12"/>
      <c r="BS17" s="12"/>
      <c r="BT17" s="12"/>
      <c r="BU17" s="12"/>
      <c r="BV17" s="13"/>
      <c r="BW17" s="13"/>
      <c r="BX17" s="13"/>
      <c r="BY17" s="13"/>
      <c r="BZ17" s="12"/>
      <c r="CA17" s="12"/>
      <c r="CB17" s="12"/>
      <c r="CC17" s="12"/>
      <c r="CD17" s="12"/>
      <c r="CE17" s="12"/>
      <c r="CF17" s="13"/>
      <c r="CG17" s="12"/>
      <c r="CH17" s="12"/>
      <c r="CI17" s="12"/>
      <c r="CJ17" s="12"/>
      <c r="CK17" s="12"/>
      <c r="CL17" s="12"/>
      <c r="CM17" s="12"/>
      <c r="CN17" s="13"/>
      <c r="CO17" s="12"/>
      <c r="CP17" s="12"/>
      <c r="CQ17" s="12"/>
      <c r="CR17" s="12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</row>
    <row r="18" spans="1:229" ht="12.75" customHeight="1" x14ac:dyDescent="0.25">
      <c r="A18" s="21" t="s">
        <v>94</v>
      </c>
      <c r="B18" s="26" t="s">
        <v>88</v>
      </c>
      <c r="C18" s="23" t="s">
        <v>38</v>
      </c>
      <c r="D18" s="24"/>
      <c r="E18" s="25"/>
      <c r="F18" s="24"/>
      <c r="G18" s="24"/>
      <c r="H18" s="24"/>
      <c r="I18" s="39"/>
      <c r="J18" s="39"/>
      <c r="K18" s="49"/>
      <c r="L18" s="49"/>
      <c r="M18" s="49"/>
      <c r="N18" s="60"/>
      <c r="O18" s="60"/>
      <c r="P18" s="60">
        <f t="shared" si="9"/>
        <v>0</v>
      </c>
      <c r="Q18" s="49"/>
      <c r="R18" s="49">
        <f t="shared" si="10"/>
        <v>0</v>
      </c>
      <c r="S18" s="74">
        <f t="shared" si="22"/>
        <v>0</v>
      </c>
      <c r="T18" s="50"/>
      <c r="U18" s="32"/>
      <c r="V18" s="49">
        <f t="shared" si="11"/>
        <v>0</v>
      </c>
      <c r="W18" s="49">
        <v>0</v>
      </c>
      <c r="X18" s="49">
        <v>0</v>
      </c>
      <c r="Y18" s="50">
        <f t="shared" si="12"/>
        <v>0</v>
      </c>
      <c r="Z18" s="92">
        <v>1000000</v>
      </c>
      <c r="AA18" s="49"/>
      <c r="AB18" s="49"/>
      <c r="AC18" s="49"/>
      <c r="AD18" s="49"/>
      <c r="AE18" s="49"/>
      <c r="AF18" s="49"/>
      <c r="AG18" s="53"/>
      <c r="AH18" s="107">
        <v>10200000</v>
      </c>
      <c r="AI18" s="109">
        <f t="shared" si="16"/>
        <v>10491428.571428571</v>
      </c>
      <c r="AJ18" s="116" t="s">
        <v>89</v>
      </c>
      <c r="AK18" s="115">
        <f t="shared" si="17"/>
        <v>1000000</v>
      </c>
      <c r="AL18" s="109">
        <f t="shared" si="18"/>
        <v>11064571.428571427</v>
      </c>
      <c r="AM18" s="124">
        <v>1452000</v>
      </c>
      <c r="AN18" s="124">
        <v>13219250</v>
      </c>
      <c r="AO18" s="124">
        <f t="shared" si="19"/>
        <v>1456594.9367088608</v>
      </c>
      <c r="AP18" s="124">
        <f t="shared" si="20"/>
        <v>13219250</v>
      </c>
      <c r="AQ18" s="125" t="s">
        <v>98</v>
      </c>
      <c r="AR18" s="21" t="s">
        <v>111</v>
      </c>
      <c r="AS18" s="21" t="s">
        <v>112</v>
      </c>
      <c r="AT18" s="21" t="s">
        <v>110</v>
      </c>
      <c r="AU18" s="21" t="s">
        <v>113</v>
      </c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3"/>
      <c r="BP18" s="13"/>
      <c r="BQ18" s="12"/>
      <c r="BR18" s="12"/>
      <c r="BS18" s="12"/>
      <c r="BT18" s="12"/>
      <c r="BU18" s="12"/>
      <c r="BV18" s="13"/>
      <c r="BW18" s="13"/>
      <c r="BX18" s="13"/>
      <c r="BY18" s="13"/>
      <c r="BZ18" s="12"/>
      <c r="CA18" s="12"/>
      <c r="CB18" s="12"/>
      <c r="CC18" s="12"/>
      <c r="CD18" s="12"/>
      <c r="CE18" s="12"/>
      <c r="CF18" s="13"/>
      <c r="CG18" s="12"/>
      <c r="CH18" s="12"/>
      <c r="CI18" s="12"/>
      <c r="CJ18" s="12"/>
      <c r="CK18" s="12"/>
      <c r="CL18" s="12"/>
      <c r="CM18" s="12"/>
      <c r="CN18" s="13"/>
      <c r="CO18" s="12"/>
      <c r="CP18" s="12"/>
      <c r="CQ18" s="12"/>
      <c r="CR18" s="12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</row>
    <row r="19" spans="1:229" ht="12.75" customHeight="1" x14ac:dyDescent="0.25">
      <c r="A19" s="21"/>
      <c r="B19" s="26"/>
      <c r="C19" s="23"/>
      <c r="D19" s="24"/>
      <c r="E19" s="25"/>
      <c r="F19" s="24"/>
      <c r="G19" s="24"/>
      <c r="H19" s="24"/>
      <c r="I19" s="39"/>
      <c r="J19" s="39"/>
      <c r="K19" s="49"/>
      <c r="L19" s="49"/>
      <c r="M19" s="49"/>
      <c r="N19" s="60"/>
      <c r="O19" s="60"/>
      <c r="P19" s="60">
        <f t="shared" si="9"/>
        <v>0</v>
      </c>
      <c r="Q19" s="49"/>
      <c r="R19" s="49">
        <f t="shared" si="10"/>
        <v>0</v>
      </c>
      <c r="S19" s="74">
        <f t="shared" si="22"/>
        <v>0</v>
      </c>
      <c r="T19" s="50"/>
      <c r="U19" s="32"/>
      <c r="V19" s="49">
        <f t="shared" si="11"/>
        <v>0</v>
      </c>
      <c r="W19" s="49">
        <v>0</v>
      </c>
      <c r="X19" s="49">
        <v>0</v>
      </c>
      <c r="Y19" s="50">
        <f t="shared" si="12"/>
        <v>0</v>
      </c>
      <c r="Z19" s="92"/>
      <c r="AA19" s="49"/>
      <c r="AB19" s="49"/>
      <c r="AC19" s="49"/>
      <c r="AD19" s="49"/>
      <c r="AE19" s="49"/>
      <c r="AF19" s="49"/>
      <c r="AG19" s="53"/>
      <c r="AH19" s="49"/>
      <c r="AI19" s="109">
        <f t="shared" si="16"/>
        <v>0</v>
      </c>
      <c r="AJ19" s="64"/>
      <c r="AK19" s="115">
        <f t="shared" si="17"/>
        <v>0</v>
      </c>
      <c r="AL19" s="109">
        <f t="shared" si="18"/>
        <v>0</v>
      </c>
      <c r="AM19" s="124"/>
      <c r="AN19" s="124"/>
      <c r="AO19" s="124"/>
      <c r="AP19" s="124">
        <f t="shared" si="20"/>
        <v>0</v>
      </c>
      <c r="AQ19" s="125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3"/>
      <c r="BP19" s="13"/>
      <c r="BQ19" s="12"/>
      <c r="BR19" s="12"/>
      <c r="BS19" s="12"/>
      <c r="BT19" s="12"/>
      <c r="BU19" s="12"/>
      <c r="BV19" s="13"/>
      <c r="BW19" s="13"/>
      <c r="BX19" s="13"/>
      <c r="BY19" s="13"/>
      <c r="BZ19" s="12"/>
      <c r="CA19" s="12"/>
      <c r="CB19" s="12"/>
      <c r="CC19" s="12"/>
      <c r="CD19" s="12"/>
      <c r="CE19" s="12"/>
      <c r="CF19" s="13"/>
      <c r="CG19" s="12"/>
      <c r="CH19" s="12"/>
      <c r="CI19" s="12"/>
      <c r="CJ19" s="12"/>
      <c r="CK19" s="12"/>
      <c r="CL19" s="12"/>
      <c r="CM19" s="12"/>
      <c r="CN19" s="13"/>
      <c r="CO19" s="12"/>
      <c r="CP19" s="12"/>
      <c r="CQ19" s="12"/>
      <c r="CR19" s="12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</row>
    <row r="20" spans="1:229" ht="12.75" customHeight="1" x14ac:dyDescent="0.25">
      <c r="A20" s="14" t="s">
        <v>26</v>
      </c>
      <c r="B20" s="26"/>
      <c r="C20" s="23"/>
      <c r="D20" s="24">
        <f>SUM(D6:D17)</f>
        <v>22233525</v>
      </c>
      <c r="E20" s="25"/>
      <c r="F20" s="28">
        <f>SUM(F6:F17)</f>
        <v>23853185.761589404</v>
      </c>
      <c r="G20" s="28">
        <f>SUM(G6:G17)</f>
        <v>24000427.64900662</v>
      </c>
      <c r="H20" s="28">
        <f>SUM(H6:H17)</f>
        <v>22528008.774834432</v>
      </c>
      <c r="I20" s="39"/>
      <c r="J20" s="41">
        <f>SUM(J5:J17)</f>
        <v>22528008.774834432</v>
      </c>
      <c r="K20" s="51">
        <f>SUM(K6:K17)</f>
        <v>22849263.801926546</v>
      </c>
      <c r="L20" s="51">
        <f>SUM(L6:L17)</f>
        <v>3455867</v>
      </c>
      <c r="M20" s="51"/>
      <c r="N20" s="73">
        <f t="shared" si="2"/>
        <v>23652401.369656827</v>
      </c>
      <c r="O20" s="73">
        <f t="shared" si="3"/>
        <v>23833107.322396141</v>
      </c>
      <c r="P20" s="73">
        <f>SUM(P6:P19)</f>
        <v>24601702.677281037</v>
      </c>
      <c r="Q20" s="51">
        <f>SUM(Q5:Q17)</f>
        <v>3491581</v>
      </c>
      <c r="R20" s="51">
        <f>SUM(R6:R19)</f>
        <v>24765441.131039973</v>
      </c>
      <c r="S20" s="75">
        <f>SUM(S6:S19)</f>
        <v>3491581</v>
      </c>
      <c r="T20" s="52">
        <f>SUM(T6:T17)</f>
        <v>26019589.774834432</v>
      </c>
      <c r="U20" s="42"/>
      <c r="V20" s="51">
        <f t="shared" si="11"/>
        <v>3491581</v>
      </c>
      <c r="W20" s="51">
        <v>41894733.301753737</v>
      </c>
      <c r="X20" s="51">
        <f>SUM(X6:X19)</f>
        <v>3491581</v>
      </c>
      <c r="Y20" s="52">
        <f>SUM(Y6:Y19)</f>
        <v>25174787.265437335</v>
      </c>
      <c r="Z20" s="51">
        <f>SUM(Z6:Z18)</f>
        <v>5877460</v>
      </c>
      <c r="AA20" s="51">
        <f>SUM(AA6:AA19)</f>
        <v>27897049</v>
      </c>
      <c r="AB20" s="51">
        <f>SUM(AB6:AB19)</f>
        <v>31356460.481717009</v>
      </c>
      <c r="AC20" s="51">
        <f>SUM(AC6:AC19)</f>
        <v>3897808</v>
      </c>
      <c r="AD20" s="51">
        <f>SUM(AD6:AD19)</f>
        <v>808325</v>
      </c>
      <c r="AE20" s="51">
        <f>SUM(AE6:AE19)</f>
        <v>171327</v>
      </c>
      <c r="AF20" s="51">
        <f>SUM(AF6:AF18)</f>
        <v>27897049</v>
      </c>
      <c r="AG20" s="57"/>
      <c r="AH20" s="51">
        <f>SUM(AH6:AH19)</f>
        <v>43124283.505802862</v>
      </c>
      <c r="AI20" s="110">
        <f>SUM(AI6:AI19)</f>
        <v>44356405.891682938</v>
      </c>
      <c r="AJ20" s="64"/>
      <c r="AK20" s="17">
        <f t="shared" si="17"/>
        <v>5877460</v>
      </c>
      <c r="AL20" s="110">
        <f t="shared" si="18"/>
        <v>46779579.917247094</v>
      </c>
      <c r="AM20" s="124">
        <f>SUM(AM6:AM19)</f>
        <v>7441500</v>
      </c>
      <c r="AN20" s="124">
        <f>SUM(AN6:AN19)</f>
        <v>54274550</v>
      </c>
      <c r="AO20" s="124">
        <f>SUM(AO6:AO19)</f>
        <v>7465049.0506329117</v>
      </c>
      <c r="AP20" s="124">
        <f t="shared" si="20"/>
        <v>54274550</v>
      </c>
      <c r="AQ20" s="126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3"/>
      <c r="BP20" s="13"/>
      <c r="BQ20" s="12"/>
      <c r="BR20" s="12"/>
      <c r="BS20" s="12"/>
      <c r="BT20" s="12"/>
      <c r="BU20" s="12"/>
      <c r="BV20" s="13"/>
      <c r="BW20" s="13"/>
      <c r="BX20" s="13"/>
      <c r="BY20" s="13"/>
      <c r="BZ20" s="12"/>
      <c r="CA20" s="12"/>
      <c r="CB20" s="12"/>
      <c r="CC20" s="12"/>
      <c r="CD20" s="12"/>
      <c r="CE20" s="12"/>
      <c r="CF20" s="13"/>
      <c r="CG20" s="12"/>
      <c r="CH20" s="12"/>
      <c r="CI20" s="12"/>
      <c r="CJ20" s="12"/>
      <c r="CK20" s="12"/>
      <c r="CL20" s="12"/>
      <c r="CM20" s="12"/>
      <c r="CN20" s="13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3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</row>
    <row r="21" spans="1:229" ht="12.75" customHeight="1" x14ac:dyDescent="0.25">
      <c r="A21" s="8"/>
      <c r="B21" s="30"/>
      <c r="C21" s="31"/>
      <c r="D21" s="32"/>
      <c r="E21" s="33"/>
      <c r="F21" s="42"/>
      <c r="G21" s="42"/>
      <c r="H21" s="28"/>
      <c r="I21" s="40"/>
      <c r="J21" s="79"/>
      <c r="K21" s="51"/>
      <c r="L21" s="57"/>
      <c r="M21" s="57"/>
      <c r="N21" s="73"/>
      <c r="O21" s="73"/>
      <c r="P21" s="73"/>
      <c r="Q21" s="51"/>
      <c r="R21" s="51"/>
      <c r="S21" s="75"/>
      <c r="T21" s="57"/>
      <c r="U21" s="42"/>
      <c r="V21" s="51"/>
      <c r="W21" s="52"/>
      <c r="X21" s="57"/>
      <c r="Y21" s="57"/>
      <c r="Z21" s="92"/>
      <c r="AA21" s="99"/>
      <c r="AB21" s="49"/>
      <c r="AC21" s="101"/>
      <c r="AD21" s="57"/>
      <c r="AE21" s="57"/>
      <c r="AF21" s="57"/>
      <c r="AG21" s="57"/>
      <c r="AH21" s="49"/>
      <c r="AI21" s="109">
        <f t="shared" si="16"/>
        <v>0</v>
      </c>
      <c r="AJ21" s="64"/>
      <c r="AK21" s="115">
        <f t="shared" si="17"/>
        <v>0</v>
      </c>
      <c r="AL21" s="109">
        <f t="shared" si="18"/>
        <v>0</v>
      </c>
      <c r="AM21" s="124"/>
      <c r="AN21" s="124"/>
      <c r="AO21" s="124"/>
      <c r="AP21" s="124">
        <f t="shared" si="20"/>
        <v>0</v>
      </c>
      <c r="AQ21" s="126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3"/>
      <c r="BP21" s="13"/>
      <c r="BQ21" s="12"/>
      <c r="BR21" s="12"/>
      <c r="BS21" s="12"/>
      <c r="BT21" s="12"/>
      <c r="BU21" s="12"/>
      <c r="BV21" s="13"/>
      <c r="BW21" s="13"/>
      <c r="BX21" s="13"/>
      <c r="BY21" s="13"/>
      <c r="BZ21" s="12"/>
      <c r="CA21" s="12"/>
      <c r="CB21" s="12"/>
      <c r="CC21" s="12"/>
      <c r="CD21" s="12"/>
      <c r="CE21" s="12"/>
      <c r="CF21" s="13"/>
      <c r="CG21" s="12"/>
      <c r="CH21" s="12"/>
      <c r="CI21" s="12"/>
      <c r="CJ21" s="12"/>
      <c r="CK21" s="12"/>
      <c r="CL21" s="12"/>
      <c r="CM21" s="12"/>
      <c r="CN21" s="13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3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</row>
    <row r="22" spans="1:229" ht="12.75" customHeight="1" x14ac:dyDescent="0.25">
      <c r="A22" s="29"/>
      <c r="B22" s="30"/>
      <c r="C22" s="31"/>
      <c r="D22" s="32"/>
      <c r="E22" s="33"/>
      <c r="F22" s="32"/>
      <c r="G22" s="32"/>
      <c r="H22" s="24">
        <f>G22*153/163</f>
        <v>0</v>
      </c>
      <c r="I22" s="40"/>
      <c r="J22" s="40"/>
      <c r="K22" s="49">
        <f t="shared" ref="K22:K28" si="23">(113.8/112.2)*J22</f>
        <v>0</v>
      </c>
      <c r="L22" s="53"/>
      <c r="M22" s="53"/>
      <c r="N22" s="60">
        <f t="shared" si="2"/>
        <v>0</v>
      </c>
      <c r="O22" s="60">
        <f t="shared" si="3"/>
        <v>0</v>
      </c>
      <c r="P22" s="60">
        <f t="shared" si="9"/>
        <v>0</v>
      </c>
      <c r="Q22" s="49">
        <f t="shared" ref="Q22:Q29" si="24">SUM(L22:M22)</f>
        <v>0</v>
      </c>
      <c r="R22" s="49"/>
      <c r="S22" s="74">
        <f t="shared" ref="S22:S28" si="25">Q22</f>
        <v>0</v>
      </c>
      <c r="T22" s="53"/>
      <c r="U22" s="32"/>
      <c r="V22" s="49">
        <f t="shared" si="11"/>
        <v>0</v>
      </c>
      <c r="W22" s="50"/>
      <c r="X22" s="88"/>
      <c r="Y22" s="88"/>
      <c r="Z22" s="92"/>
      <c r="AA22" s="100"/>
      <c r="AB22" s="49"/>
      <c r="AC22" s="102"/>
      <c r="AD22" s="12"/>
      <c r="AE22" s="12"/>
      <c r="AF22" s="12"/>
      <c r="AG22" s="12"/>
      <c r="AH22" s="49"/>
      <c r="AI22" s="109">
        <f t="shared" si="16"/>
        <v>0</v>
      </c>
      <c r="AJ22" s="64"/>
      <c r="AK22" s="115">
        <f t="shared" si="17"/>
        <v>0</v>
      </c>
      <c r="AL22" s="109">
        <f t="shared" si="18"/>
        <v>0</v>
      </c>
      <c r="AM22" s="124"/>
      <c r="AN22" s="124"/>
      <c r="AO22" s="124"/>
      <c r="AP22" s="124">
        <f t="shared" si="20"/>
        <v>0</v>
      </c>
      <c r="AQ22" s="126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3"/>
      <c r="BW22" s="13"/>
      <c r="BX22" s="13"/>
      <c r="BY22" s="13"/>
      <c r="BZ22" s="12"/>
      <c r="CA22" s="12"/>
      <c r="CB22" s="12"/>
      <c r="CC22" s="12"/>
      <c r="CD22" s="12"/>
      <c r="CE22" s="12"/>
      <c r="CF22" s="13"/>
      <c r="CG22" s="12"/>
      <c r="CH22" s="12"/>
      <c r="CI22" s="12"/>
      <c r="CJ22" s="12"/>
      <c r="CK22" s="12"/>
      <c r="CL22" s="12"/>
      <c r="CM22" s="12"/>
      <c r="CN22" s="13"/>
      <c r="CO22" s="12"/>
      <c r="CP22" s="12"/>
      <c r="CQ22" s="12"/>
      <c r="CR22" s="12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</row>
    <row r="23" spans="1:229" ht="12.75" customHeight="1" x14ac:dyDescent="0.25">
      <c r="A23" s="21" t="s">
        <v>27</v>
      </c>
      <c r="B23" s="26" t="s">
        <v>28</v>
      </c>
      <c r="C23" s="21" t="s">
        <v>37</v>
      </c>
      <c r="D23" s="21">
        <v>14433764</v>
      </c>
      <c r="E23" s="21">
        <v>1.0728476821192052</v>
      </c>
      <c r="F23" s="21">
        <f>+D23*E23</f>
        <v>15485230.251655629</v>
      </c>
      <c r="G23" s="21">
        <f>F23*(163/162)</f>
        <v>15580818.092715232</v>
      </c>
      <c r="H23" s="21">
        <f>G23*153/163</f>
        <v>14624939.682119206</v>
      </c>
      <c r="I23" s="21"/>
      <c r="J23" s="21">
        <f>SUM(H23:I23)</f>
        <v>14624939.682119206</v>
      </c>
      <c r="K23" s="21">
        <f t="shared" si="23"/>
        <v>14833494.971703792</v>
      </c>
      <c r="L23" s="21">
        <v>2795764</v>
      </c>
      <c r="M23" s="21"/>
      <c r="N23" s="21">
        <f t="shared" si="2"/>
        <v>15354883.195665261</v>
      </c>
      <c r="O23" s="21">
        <f t="shared" si="3"/>
        <v>15472195.546056591</v>
      </c>
      <c r="P23" s="21">
        <f t="shared" si="9"/>
        <v>15654527.816801367</v>
      </c>
      <c r="Q23" s="21">
        <f t="shared" si="24"/>
        <v>2795764</v>
      </c>
      <c r="R23" s="21">
        <f>(121/120.2)*P23</f>
        <v>15758717.685798381</v>
      </c>
      <c r="S23" s="21">
        <f t="shared" si="25"/>
        <v>2795764</v>
      </c>
      <c r="T23" s="21">
        <f>+H23+L23</f>
        <v>17420703.682119206</v>
      </c>
      <c r="U23" s="21"/>
      <c r="V23" s="21">
        <f t="shared" si="11"/>
        <v>2795764</v>
      </c>
      <c r="W23" s="21">
        <v>15758717.685798381</v>
      </c>
      <c r="X23" s="21">
        <v>2795764</v>
      </c>
      <c r="Y23" s="21">
        <f t="shared" si="12"/>
        <v>16019192.358290914</v>
      </c>
      <c r="Z23" s="21">
        <f t="shared" si="13"/>
        <v>2847093</v>
      </c>
      <c r="AA23" s="21">
        <v>16956000</v>
      </c>
      <c r="AB23" s="21">
        <f t="shared" si="14"/>
        <v>19058651.828298889</v>
      </c>
      <c r="AC23" s="21">
        <v>1492850</v>
      </c>
      <c r="AD23" s="21">
        <v>1279600</v>
      </c>
      <c r="AE23" s="21">
        <v>74643</v>
      </c>
      <c r="AF23" s="21">
        <v>16956000</v>
      </c>
      <c r="AG23" s="21"/>
      <c r="AH23" s="21">
        <f>AB23*1.05</f>
        <v>20011584.419713836</v>
      </c>
      <c r="AI23" s="21">
        <f t="shared" si="16"/>
        <v>20583343.974562801</v>
      </c>
      <c r="AJ23" s="21"/>
      <c r="AK23" s="21">
        <f t="shared" si="17"/>
        <v>2847093</v>
      </c>
      <c r="AL23" s="21">
        <f t="shared" si="18"/>
        <v>21707804.432432435</v>
      </c>
      <c r="AM23" s="21">
        <v>3811500</v>
      </c>
      <c r="AN23" s="21">
        <v>26620000</v>
      </c>
      <c r="AO23" s="124">
        <f>(126.8/126.4)*AM23</f>
        <v>3823561.7088607596</v>
      </c>
      <c r="AP23" s="124">
        <f t="shared" si="20"/>
        <v>26620000</v>
      </c>
      <c r="AQ23" s="21" t="s">
        <v>98</v>
      </c>
      <c r="AR23" s="21" t="s">
        <v>111</v>
      </c>
      <c r="AS23" s="21" t="s">
        <v>112</v>
      </c>
      <c r="AT23" s="21" t="s">
        <v>110</v>
      </c>
      <c r="AU23" s="21" t="s">
        <v>113</v>
      </c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3"/>
      <c r="BP23" s="13"/>
      <c r="BQ23" s="12"/>
      <c r="BR23" s="12"/>
      <c r="BS23" s="12"/>
      <c r="BT23" s="12"/>
      <c r="BU23" s="12"/>
      <c r="BV23" s="13"/>
      <c r="BW23" s="13"/>
      <c r="BX23" s="13"/>
      <c r="BY23" s="13"/>
      <c r="BZ23" s="12"/>
      <c r="CA23" s="12"/>
      <c r="CB23" s="12"/>
      <c r="CC23" s="12"/>
      <c r="CD23" s="12"/>
      <c r="CE23" s="12"/>
      <c r="CF23" s="13"/>
      <c r="CG23" s="12"/>
      <c r="CH23" s="12"/>
      <c r="CI23" s="12"/>
      <c r="CJ23" s="12"/>
      <c r="CK23" s="12"/>
      <c r="CL23" s="12"/>
      <c r="CM23" s="12"/>
      <c r="CN23" s="13"/>
      <c r="CO23" s="12"/>
      <c r="CP23" s="12"/>
      <c r="CQ23" s="12"/>
      <c r="CR23" s="12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</row>
    <row r="24" spans="1:229" ht="12.75" customHeight="1" x14ac:dyDescent="0.25">
      <c r="A24" s="21" t="s">
        <v>29</v>
      </c>
      <c r="B24" s="26" t="s">
        <v>73</v>
      </c>
      <c r="C24" s="21" t="s">
        <v>43</v>
      </c>
      <c r="D24" s="21">
        <v>21902700</v>
      </c>
      <c r="E24" s="21">
        <v>1.0728476821192052</v>
      </c>
      <c r="F24" s="21">
        <f>+D24*E24</f>
        <v>23498260.927152317</v>
      </c>
      <c r="G24" s="21">
        <f>F24*(163/162)</f>
        <v>23643311.920529801</v>
      </c>
      <c r="H24" s="21">
        <f>G24*153/163</f>
        <v>22192801.986754969</v>
      </c>
      <c r="I24" s="21"/>
      <c r="J24" s="21">
        <f>SUM(H24:I24)</f>
        <v>22192801.986754969</v>
      </c>
      <c r="K24" s="21">
        <f t="shared" si="23"/>
        <v>22509276.881396748</v>
      </c>
      <c r="L24" s="21">
        <v>4883917</v>
      </c>
      <c r="M24" s="21"/>
      <c r="N24" s="21">
        <f t="shared" si="2"/>
        <v>23300464.118001204</v>
      </c>
      <c r="O24" s="21">
        <f t="shared" si="3"/>
        <v>23478481.246237207</v>
      </c>
      <c r="P24" s="21">
        <f t="shared" si="9"/>
        <v>23755163.685165931</v>
      </c>
      <c r="Q24" s="21">
        <f t="shared" si="24"/>
        <v>4883917</v>
      </c>
      <c r="R24" s="21">
        <f t="shared" ref="R24:R26" si="26">(121/120.2)*P24</f>
        <v>23913267.935982343</v>
      </c>
      <c r="S24" s="21">
        <f t="shared" si="25"/>
        <v>4883917</v>
      </c>
      <c r="T24" s="21">
        <f>+H24+L24</f>
        <v>27076718.986754969</v>
      </c>
      <c r="U24" s="21"/>
      <c r="V24" s="21">
        <f t="shared" si="11"/>
        <v>4883917</v>
      </c>
      <c r="W24" s="21">
        <v>23913267.935982343</v>
      </c>
      <c r="X24" s="21">
        <v>4883917</v>
      </c>
      <c r="Y24" s="21">
        <f t="shared" si="12"/>
        <v>24308528.563023373</v>
      </c>
      <c r="Z24" s="21">
        <f t="shared" si="13"/>
        <v>3692964</v>
      </c>
      <c r="AA24" s="21">
        <v>12600000</v>
      </c>
      <c r="AB24" s="21">
        <f t="shared" si="14"/>
        <v>14162480.12718601</v>
      </c>
      <c r="AC24" s="21">
        <v>3452964</v>
      </c>
      <c r="AD24" s="21">
        <v>0</v>
      </c>
      <c r="AE24" s="21">
        <v>240000</v>
      </c>
      <c r="AF24" s="21">
        <v>12600000</v>
      </c>
      <c r="AG24" s="21"/>
      <c r="AH24" s="21">
        <f t="shared" ref="AH24:AH26" si="27">AB24*1.05</f>
        <v>14870604.133545311</v>
      </c>
      <c r="AI24" s="21">
        <f t="shared" si="16"/>
        <v>15295478.53736089</v>
      </c>
      <c r="AJ24" s="21"/>
      <c r="AK24" s="21">
        <f t="shared" si="17"/>
        <v>3692964</v>
      </c>
      <c r="AL24" s="21">
        <f t="shared" si="18"/>
        <v>16131064.864864863</v>
      </c>
      <c r="AM24" s="21">
        <v>3993000</v>
      </c>
      <c r="AN24" s="21">
        <v>16093000</v>
      </c>
      <c r="AO24" s="124">
        <f t="shared" ref="AO24:AO26" si="28">(126.8/126.4)*AM24</f>
        <v>4005636.0759493671</v>
      </c>
      <c r="AP24" s="124">
        <f t="shared" si="20"/>
        <v>16093000</v>
      </c>
      <c r="AQ24" s="21" t="s">
        <v>98</v>
      </c>
      <c r="AR24" s="21" t="s">
        <v>111</v>
      </c>
      <c r="AS24" s="21" t="s">
        <v>112</v>
      </c>
      <c r="AT24" s="21" t="s">
        <v>110</v>
      </c>
      <c r="AU24" s="21" t="s">
        <v>113</v>
      </c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3"/>
      <c r="BP24" s="13"/>
      <c r="BQ24" s="12"/>
      <c r="BR24" s="12"/>
      <c r="BS24" s="12"/>
      <c r="BT24" s="12"/>
      <c r="BU24" s="12"/>
      <c r="BV24" s="13"/>
      <c r="BW24" s="13"/>
      <c r="BX24" s="13"/>
      <c r="BY24" s="13"/>
      <c r="BZ24" s="12"/>
      <c r="CA24" s="12"/>
      <c r="CB24" s="12"/>
      <c r="CC24" s="12"/>
      <c r="CD24" s="12"/>
      <c r="CE24" s="12"/>
      <c r="CF24" s="13"/>
      <c r="CG24" s="12"/>
      <c r="CH24" s="12"/>
      <c r="CI24" s="12"/>
      <c r="CJ24" s="12"/>
      <c r="CK24" s="12"/>
      <c r="CL24" s="12"/>
      <c r="CM24" s="12"/>
      <c r="CN24" s="13"/>
      <c r="CO24" s="12"/>
      <c r="CP24" s="12"/>
      <c r="CQ24" s="12"/>
      <c r="CR24" s="12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</row>
    <row r="25" spans="1:229" ht="12.75" customHeight="1" x14ac:dyDescent="0.25">
      <c r="A25" s="21" t="s">
        <v>76</v>
      </c>
      <c r="B25" s="26" t="s">
        <v>74</v>
      </c>
      <c r="C25" s="21" t="s">
        <v>43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>
        <v>0</v>
      </c>
      <c r="Y25" s="21">
        <v>0</v>
      </c>
      <c r="Z25" s="21">
        <f t="shared" si="13"/>
        <v>611925</v>
      </c>
      <c r="AA25" s="21">
        <v>10723000</v>
      </c>
      <c r="AB25" s="21">
        <f t="shared" si="14"/>
        <v>12052720.190779015</v>
      </c>
      <c r="AC25" s="21">
        <v>468000</v>
      </c>
      <c r="AD25" s="21">
        <v>97125</v>
      </c>
      <c r="AE25" s="21">
        <v>46800</v>
      </c>
      <c r="AF25" s="21">
        <v>10723000</v>
      </c>
      <c r="AG25" s="21"/>
      <c r="AH25" s="21">
        <f t="shared" si="27"/>
        <v>12655356.200317966</v>
      </c>
      <c r="AI25" s="21">
        <f t="shared" si="16"/>
        <v>13016937.806041336</v>
      </c>
      <c r="AJ25" s="21"/>
      <c r="AK25" s="21">
        <f t="shared" si="17"/>
        <v>611925</v>
      </c>
      <c r="AL25" s="21">
        <f t="shared" si="18"/>
        <v>13728048.297297297</v>
      </c>
      <c r="AM25" s="21">
        <v>1730000</v>
      </c>
      <c r="AN25" s="21">
        <v>15125000</v>
      </c>
      <c r="AO25" s="124">
        <f t="shared" si="28"/>
        <v>1735474.6835443038</v>
      </c>
      <c r="AP25" s="124">
        <f t="shared" si="20"/>
        <v>15125000</v>
      </c>
      <c r="AQ25" s="21" t="s">
        <v>98</v>
      </c>
      <c r="AR25" s="21" t="s">
        <v>111</v>
      </c>
      <c r="AS25" s="21" t="s">
        <v>110</v>
      </c>
      <c r="AT25" s="21" t="s">
        <v>110</v>
      </c>
      <c r="AU25" s="21" t="s">
        <v>113</v>
      </c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3"/>
      <c r="BP25" s="13"/>
      <c r="BQ25" s="12"/>
      <c r="BR25" s="12"/>
      <c r="BS25" s="12"/>
      <c r="BT25" s="12"/>
      <c r="BU25" s="12"/>
      <c r="BV25" s="13"/>
      <c r="BW25" s="13"/>
      <c r="BX25" s="13"/>
      <c r="BY25" s="13"/>
      <c r="BZ25" s="12"/>
      <c r="CA25" s="12"/>
      <c r="CB25" s="12"/>
      <c r="CC25" s="12"/>
      <c r="CD25" s="12"/>
      <c r="CE25" s="12"/>
      <c r="CF25" s="13"/>
      <c r="CG25" s="12"/>
      <c r="CH25" s="12"/>
      <c r="CI25" s="12"/>
      <c r="CJ25" s="12"/>
      <c r="CK25" s="12"/>
      <c r="CL25" s="12"/>
      <c r="CM25" s="12"/>
      <c r="CN25" s="13"/>
      <c r="CO25" s="12"/>
      <c r="CP25" s="12"/>
      <c r="CQ25" s="12"/>
      <c r="CR25" s="12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</row>
    <row r="26" spans="1:229" ht="12.75" customHeight="1" x14ac:dyDescent="0.25">
      <c r="A26" s="21" t="s">
        <v>30</v>
      </c>
      <c r="B26" s="26" t="s">
        <v>31</v>
      </c>
      <c r="C26" s="21" t="s">
        <v>40</v>
      </c>
      <c r="D26" s="21">
        <v>6456168</v>
      </c>
      <c r="E26" s="21">
        <v>1.0728476821192052</v>
      </c>
      <c r="F26" s="21">
        <f>+D26*E26</f>
        <v>6926484.8741721846</v>
      </c>
      <c r="G26" s="21">
        <f>F26*(163/162)</f>
        <v>6969240.9536423832</v>
      </c>
      <c r="H26" s="21">
        <f>G26*153/163</f>
        <v>6541680.1589403963</v>
      </c>
      <c r="I26" s="21"/>
      <c r="J26" s="21">
        <f>SUM(H26:I26)</f>
        <v>6541680.1589403963</v>
      </c>
      <c r="K26" s="21">
        <f t="shared" si="23"/>
        <v>6634966.1505117379</v>
      </c>
      <c r="L26" s="21">
        <v>0</v>
      </c>
      <c r="M26" s="21"/>
      <c r="N26" s="21">
        <f t="shared" si="2"/>
        <v>6868181.1294400943</v>
      </c>
      <c r="O26" s="21">
        <f t="shared" si="3"/>
        <v>6920654.4996989742</v>
      </c>
      <c r="P26" s="21">
        <f t="shared" si="9"/>
        <v>7002211.0342072118</v>
      </c>
      <c r="Q26" s="21">
        <f t="shared" si="24"/>
        <v>0</v>
      </c>
      <c r="R26" s="21">
        <f t="shared" si="26"/>
        <v>7048814.7682119189</v>
      </c>
      <c r="S26" s="21">
        <f t="shared" si="25"/>
        <v>0</v>
      </c>
      <c r="T26" s="21">
        <f>+H26+L26</f>
        <v>6541680.1589403963</v>
      </c>
      <c r="U26" s="21"/>
      <c r="V26" s="21">
        <f t="shared" si="11"/>
        <v>0</v>
      </c>
      <c r="W26" s="21">
        <v>7048814.7682119189</v>
      </c>
      <c r="X26" s="21">
        <v>4097600</v>
      </c>
      <c r="Y26" s="21">
        <f t="shared" si="12"/>
        <v>7165324.1032236861</v>
      </c>
      <c r="Z26" s="21">
        <f t="shared" si="13"/>
        <v>2899977</v>
      </c>
      <c r="AA26" s="21">
        <v>8979500</v>
      </c>
      <c r="AB26" s="21">
        <f t="shared" si="14"/>
        <v>10093015.103338633</v>
      </c>
      <c r="AC26" s="21">
        <v>2388177</v>
      </c>
      <c r="AD26" s="21">
        <v>316800</v>
      </c>
      <c r="AE26" s="21">
        <v>195000</v>
      </c>
      <c r="AF26" s="21">
        <v>8979500</v>
      </c>
      <c r="AG26" s="21"/>
      <c r="AH26" s="21">
        <f t="shared" si="27"/>
        <v>10597665.858505566</v>
      </c>
      <c r="AI26" s="21">
        <f t="shared" si="16"/>
        <v>10900456.311605724</v>
      </c>
      <c r="AJ26" s="21"/>
      <c r="AK26" s="21">
        <f t="shared" si="17"/>
        <v>2899977</v>
      </c>
      <c r="AL26" s="21">
        <f t="shared" si="18"/>
        <v>11495944.202702703</v>
      </c>
      <c r="AM26" s="21">
        <v>2008600</v>
      </c>
      <c r="AN26" s="21">
        <v>11301400</v>
      </c>
      <c r="AO26" s="124">
        <f t="shared" si="28"/>
        <v>2014956.3291139242</v>
      </c>
      <c r="AP26" s="124">
        <f t="shared" si="20"/>
        <v>11301400</v>
      </c>
      <c r="AQ26" s="21" t="s">
        <v>98</v>
      </c>
      <c r="AR26" s="21" t="s">
        <v>111</v>
      </c>
      <c r="AS26" s="21" t="s">
        <v>110</v>
      </c>
      <c r="AT26" s="21" t="s">
        <v>110</v>
      </c>
      <c r="AU26" s="21" t="s">
        <v>113</v>
      </c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3"/>
      <c r="BP26" s="13"/>
      <c r="BQ26" s="12"/>
      <c r="BR26" s="12"/>
      <c r="BS26" s="12"/>
      <c r="BT26" s="12"/>
      <c r="BU26" s="12"/>
      <c r="BV26" s="13"/>
      <c r="BW26" s="13"/>
      <c r="BX26" s="13"/>
      <c r="BY26" s="13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</row>
    <row r="27" spans="1:229" ht="12.75" customHeight="1" x14ac:dyDescent="0.25">
      <c r="A27" s="21"/>
      <c r="B27" s="26"/>
      <c r="C27" s="23"/>
      <c r="D27" s="34">
        <v>0</v>
      </c>
      <c r="E27" s="25">
        <v>1.0728476821192052</v>
      </c>
      <c r="F27" s="24">
        <f>+D27*E27</f>
        <v>0</v>
      </c>
      <c r="G27" s="24">
        <f>F27*(163/162)</f>
        <v>0</v>
      </c>
      <c r="H27" s="24">
        <f>G27*153/163</f>
        <v>0</v>
      </c>
      <c r="I27" s="39"/>
      <c r="J27" s="39">
        <f>SUM(H27:I27)</f>
        <v>0</v>
      </c>
      <c r="K27" s="49">
        <f t="shared" si="23"/>
        <v>0</v>
      </c>
      <c r="L27" s="54">
        <v>4097600</v>
      </c>
      <c r="M27" s="54"/>
      <c r="N27" s="60">
        <f t="shared" si="2"/>
        <v>0</v>
      </c>
      <c r="O27" s="60">
        <f t="shared" si="3"/>
        <v>0</v>
      </c>
      <c r="P27" s="60">
        <f t="shared" si="9"/>
        <v>0</v>
      </c>
      <c r="Q27" s="49">
        <f t="shared" si="24"/>
        <v>4097600</v>
      </c>
      <c r="R27" s="49"/>
      <c r="S27" s="74">
        <f t="shared" si="25"/>
        <v>4097600</v>
      </c>
      <c r="T27" s="50">
        <f>+H27+L27</f>
        <v>4097600</v>
      </c>
      <c r="U27" s="32"/>
      <c r="V27" s="49">
        <f t="shared" si="11"/>
        <v>4097600</v>
      </c>
      <c r="W27" s="49">
        <v>0</v>
      </c>
      <c r="X27" s="49">
        <v>0</v>
      </c>
      <c r="Y27" s="50">
        <f t="shared" si="12"/>
        <v>0</v>
      </c>
      <c r="Z27" s="92">
        <f t="shared" si="13"/>
        <v>0</v>
      </c>
      <c r="AA27" s="49">
        <v>0</v>
      </c>
      <c r="AB27" s="49">
        <f t="shared" si="14"/>
        <v>0</v>
      </c>
      <c r="AC27" s="49">
        <v>0</v>
      </c>
      <c r="AD27" s="49">
        <v>0</v>
      </c>
      <c r="AE27" s="49">
        <v>0</v>
      </c>
      <c r="AF27" s="49">
        <v>0</v>
      </c>
      <c r="AG27" s="53"/>
      <c r="AH27" s="49">
        <f t="shared" ref="AH27:AH28" si="29">(141.4/125.8)*AG27</f>
        <v>0</v>
      </c>
      <c r="AI27" s="109">
        <f t="shared" si="16"/>
        <v>0</v>
      </c>
      <c r="AJ27" s="64"/>
      <c r="AK27" s="115">
        <f t="shared" si="17"/>
        <v>0</v>
      </c>
      <c r="AL27" s="109">
        <f t="shared" si="18"/>
        <v>0</v>
      </c>
      <c r="AM27" s="124"/>
      <c r="AN27" s="124"/>
      <c r="AO27" s="128"/>
      <c r="AP27" s="128"/>
      <c r="AQ27" s="126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3"/>
      <c r="BP27" s="13"/>
      <c r="BQ27" s="12"/>
      <c r="BR27" s="12"/>
      <c r="BS27" s="12"/>
      <c r="BT27" s="12"/>
      <c r="BU27" s="12"/>
      <c r="BV27" s="13"/>
      <c r="BW27" s="13"/>
      <c r="BX27" s="13"/>
      <c r="BY27" s="13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</row>
    <row r="28" spans="1:229" ht="12.75" customHeight="1" x14ac:dyDescent="0.25">
      <c r="A28" s="14"/>
      <c r="B28" s="76"/>
      <c r="C28" s="77"/>
      <c r="D28" s="28"/>
      <c r="E28" s="78"/>
      <c r="F28" s="28"/>
      <c r="G28" s="28"/>
      <c r="H28" s="28"/>
      <c r="I28" s="41"/>
      <c r="J28" s="39">
        <f>SUM(H28:I28)</f>
        <v>0</v>
      </c>
      <c r="K28" s="49">
        <f t="shared" si="23"/>
        <v>0</v>
      </c>
      <c r="L28" s="51"/>
      <c r="M28" s="51"/>
      <c r="N28" s="60">
        <f t="shared" si="2"/>
        <v>0</v>
      </c>
      <c r="O28" s="60"/>
      <c r="P28" s="60">
        <f t="shared" si="9"/>
        <v>0</v>
      </c>
      <c r="Q28" s="49">
        <f t="shared" si="24"/>
        <v>0</v>
      </c>
      <c r="R28" s="49"/>
      <c r="S28" s="74">
        <f t="shared" si="25"/>
        <v>0</v>
      </c>
      <c r="T28" s="52"/>
      <c r="U28" s="42"/>
      <c r="V28" s="49">
        <f t="shared" si="11"/>
        <v>0</v>
      </c>
      <c r="W28" s="49"/>
      <c r="X28" s="49">
        <v>0</v>
      </c>
      <c r="Y28" s="50">
        <f t="shared" si="12"/>
        <v>0</v>
      </c>
      <c r="Z28" s="92">
        <f t="shared" si="13"/>
        <v>0</v>
      </c>
      <c r="AA28" s="100"/>
      <c r="AB28" s="49">
        <f t="shared" si="14"/>
        <v>0</v>
      </c>
      <c r="AC28" s="102"/>
      <c r="AD28" s="12"/>
      <c r="AE28" s="12"/>
      <c r="AF28" s="12"/>
      <c r="AG28" s="12"/>
      <c r="AH28" s="49">
        <f t="shared" si="29"/>
        <v>0</v>
      </c>
      <c r="AI28" s="109">
        <f t="shared" si="16"/>
        <v>0</v>
      </c>
      <c r="AJ28" s="64"/>
      <c r="AK28" s="115">
        <f t="shared" si="17"/>
        <v>0</v>
      </c>
      <c r="AL28" s="109">
        <f t="shared" si="18"/>
        <v>0</v>
      </c>
      <c r="AM28" s="124"/>
      <c r="AN28" s="124"/>
      <c r="AO28" s="128"/>
      <c r="AP28" s="128"/>
      <c r="AQ28" s="126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3"/>
      <c r="BP28" s="13"/>
      <c r="BQ28" s="12"/>
      <c r="BR28" s="12"/>
      <c r="BS28" s="12"/>
      <c r="BT28" s="12"/>
      <c r="BU28" s="12"/>
      <c r="BV28" s="13"/>
      <c r="BW28" s="13"/>
      <c r="BX28" s="13"/>
      <c r="BY28" s="13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</row>
    <row r="29" spans="1:229" ht="12.75" customHeight="1" thickBot="1" x14ac:dyDescent="0.3">
      <c r="A29" s="14" t="s">
        <v>32</v>
      </c>
      <c r="B29" s="26"/>
      <c r="C29" s="23"/>
      <c r="D29" s="24">
        <f>SUM(D23:D27)</f>
        <v>42792632</v>
      </c>
      <c r="E29" s="25"/>
      <c r="F29" s="28">
        <f>SUM(F23:F27)</f>
        <v>45909976.052980125</v>
      </c>
      <c r="G29" s="28">
        <f>SUM(G23:G27)</f>
        <v>46193370.966887414</v>
      </c>
      <c r="H29" s="28">
        <f>SUM(H23:H27)</f>
        <v>43359421.827814572</v>
      </c>
      <c r="I29" s="41"/>
      <c r="J29" s="41">
        <f>SUM(J23:J28)</f>
        <v>43359421.827814572</v>
      </c>
      <c r="K29" s="51">
        <f>SUM(K23:K28)</f>
        <v>43977738.00361228</v>
      </c>
      <c r="L29" s="51">
        <f>SUM(L23:L28)</f>
        <v>11777281</v>
      </c>
      <c r="M29" s="51"/>
      <c r="N29" s="73">
        <f t="shared" si="2"/>
        <v>45523528.443106562</v>
      </c>
      <c r="O29" s="73">
        <f>SUM(O23:O28)</f>
        <v>45871331.291992776</v>
      </c>
      <c r="P29" s="73">
        <f>SUM(P23:P28)</f>
        <v>46411902.536174506</v>
      </c>
      <c r="Q29" s="51">
        <f t="shared" si="24"/>
        <v>11777281</v>
      </c>
      <c r="R29" s="51">
        <f>SUM(R23:R28)</f>
        <v>46720800.389992639</v>
      </c>
      <c r="S29" s="75">
        <f>SUM(S23:S28)</f>
        <v>11777281</v>
      </c>
      <c r="T29" s="52">
        <f>SUM(T23:T28)</f>
        <v>55136702.827814572</v>
      </c>
      <c r="U29" s="42"/>
      <c r="V29" s="51">
        <f t="shared" si="11"/>
        <v>11777281</v>
      </c>
      <c r="W29" s="51">
        <v>46720800.389992639</v>
      </c>
      <c r="X29" s="51">
        <f>SUM(X23:X28)</f>
        <v>11777281</v>
      </c>
      <c r="Y29" s="52">
        <f>SUM(Y23:Y28)</f>
        <v>47493045.024537973</v>
      </c>
      <c r="Z29" s="92">
        <f>SUM(Z23:Z27)</f>
        <v>10051959</v>
      </c>
      <c r="AA29" s="51">
        <f>SUM(AA23:AA28)</f>
        <v>49258500</v>
      </c>
      <c r="AB29" s="51">
        <f>SUM(AB21:AB28)</f>
        <v>55366867.249602541</v>
      </c>
      <c r="AC29" s="51">
        <f>SUM(AC23:AC28)</f>
        <v>7801991</v>
      </c>
      <c r="AD29" s="51">
        <f t="shared" ref="AD29:AE29" si="30">SUM(AD23:AD28)</f>
        <v>1693525</v>
      </c>
      <c r="AE29" s="51">
        <f t="shared" si="30"/>
        <v>556443</v>
      </c>
      <c r="AF29" s="51">
        <f>SUM(AF23:AF28)</f>
        <v>49258500</v>
      </c>
      <c r="AG29" s="57"/>
      <c r="AH29" s="51">
        <f>SUM(AH21:AH28)</f>
        <v>58135210.612082675</v>
      </c>
      <c r="AI29" s="110">
        <f t="shared" si="16"/>
        <v>59796216.629570745</v>
      </c>
      <c r="AJ29" s="64"/>
      <c r="AK29" s="117">
        <f t="shared" si="17"/>
        <v>10051959</v>
      </c>
      <c r="AL29" s="118">
        <f>SUM(AL23:AL28)</f>
        <v>63062861.797297299</v>
      </c>
      <c r="AM29" s="124">
        <f>SUM(AM23:AM28)</f>
        <v>11543100</v>
      </c>
      <c r="AN29" s="124">
        <f>SUM(AN23:AN28)</f>
        <v>69139400</v>
      </c>
      <c r="AO29" s="128">
        <f>SUM(AO23:AO26)</f>
        <v>11579628.797468355</v>
      </c>
      <c r="AP29" s="128">
        <f>SUM(AP23:AP28)</f>
        <v>69139400</v>
      </c>
      <c r="AQ29" s="126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3"/>
      <c r="BP29" s="13"/>
      <c r="BQ29" s="12"/>
      <c r="BR29" s="12"/>
      <c r="BS29" s="12"/>
      <c r="BT29" s="12"/>
      <c r="BU29" s="12"/>
      <c r="BV29" s="13"/>
      <c r="BW29" s="13"/>
      <c r="BX29" s="13"/>
      <c r="BY29" s="13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</row>
    <row r="30" spans="1:229" ht="12.75" customHeight="1" thickBot="1" x14ac:dyDescent="0.3">
      <c r="A30" s="29"/>
      <c r="B30" s="30"/>
      <c r="C30" s="31"/>
      <c r="D30" s="32"/>
      <c r="E30" s="33"/>
      <c r="F30" s="32"/>
      <c r="G30" s="32">
        <f>SUM(G29,G20)</f>
        <v>70193798.615894035</v>
      </c>
      <c r="H30" s="42">
        <f>SUM(H29,H20)</f>
        <v>65887430.602649003</v>
      </c>
      <c r="I30" s="40"/>
      <c r="J30" s="79">
        <f>J20+J29</f>
        <v>65887430.602649003</v>
      </c>
      <c r="K30" s="57">
        <f>K20+K29</f>
        <v>66827001.805538826</v>
      </c>
      <c r="L30" s="53">
        <f>SUM(L20,L29)</f>
        <v>15233148</v>
      </c>
      <c r="M30" s="53"/>
      <c r="N30" s="63">
        <f t="shared" ref="N30:S30" si="31">N20+N29</f>
        <v>69175929.812763393</v>
      </c>
      <c r="O30" s="63">
        <f t="shared" si="31"/>
        <v>69704438.614388913</v>
      </c>
      <c r="P30" s="63">
        <f t="shared" si="31"/>
        <v>71013605.213455543</v>
      </c>
      <c r="Q30" s="57">
        <f t="shared" si="31"/>
        <v>15268862</v>
      </c>
      <c r="R30" s="57">
        <f t="shared" si="31"/>
        <v>71486241.521032616</v>
      </c>
      <c r="S30" s="80">
        <f t="shared" si="31"/>
        <v>15268862</v>
      </c>
      <c r="T30" s="53"/>
      <c r="U30" s="32"/>
      <c r="V30" s="57">
        <f>V20+V29</f>
        <v>15268862</v>
      </c>
      <c r="W30" s="57">
        <v>88615533.691746384</v>
      </c>
      <c r="X30" s="57">
        <f t="shared" ref="X30:AC30" si="32">X20+X29</f>
        <v>15268862</v>
      </c>
      <c r="Y30" s="57">
        <f t="shared" si="32"/>
        <v>72667832.289975315</v>
      </c>
      <c r="Z30" s="111">
        <f t="shared" si="32"/>
        <v>15929419</v>
      </c>
      <c r="AA30" s="99">
        <f t="shared" si="32"/>
        <v>77155549</v>
      </c>
      <c r="AB30" s="51">
        <f t="shared" si="32"/>
        <v>86723327.731319547</v>
      </c>
      <c r="AC30" s="101">
        <f t="shared" si="32"/>
        <v>11699799</v>
      </c>
      <c r="AD30" s="57">
        <f t="shared" ref="AD30:AE30" si="33">AD20+AD29</f>
        <v>2501850</v>
      </c>
      <c r="AE30" s="57">
        <f t="shared" si="33"/>
        <v>727770</v>
      </c>
      <c r="AF30" s="57">
        <f>AF20+AF29</f>
        <v>77155549</v>
      </c>
      <c r="AG30" s="57"/>
      <c r="AH30" s="51">
        <f t="shared" ref="AH30" si="34">AH20+AH29</f>
        <v>101259494.11788553</v>
      </c>
      <c r="AI30" s="110">
        <f>AI20+AI29</f>
        <v>104152622.52125368</v>
      </c>
      <c r="AJ30" s="64"/>
      <c r="AK30" s="120">
        <f>AK29+AK20</f>
        <v>15929419</v>
      </c>
      <c r="AL30" s="121">
        <f>AL29+AL20</f>
        <v>109842441.71454439</v>
      </c>
      <c r="AM30" s="127">
        <f t="shared" ref="AM30:AN30" si="35">AM29+AM20</f>
        <v>18984600</v>
      </c>
      <c r="AN30" s="127">
        <f t="shared" si="35"/>
        <v>123413950</v>
      </c>
      <c r="AO30" s="129">
        <f>AO20+AO29</f>
        <v>19044677.848101266</v>
      </c>
      <c r="AP30" s="129">
        <f>AP20+AP29</f>
        <v>123413950</v>
      </c>
      <c r="AQ30" s="126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3"/>
      <c r="BP30" s="13"/>
      <c r="BQ30" s="12"/>
      <c r="BR30" s="12"/>
      <c r="BS30" s="12"/>
      <c r="BT30" s="12"/>
      <c r="BU30" s="12"/>
      <c r="BV30" s="13"/>
      <c r="BW30" s="13"/>
      <c r="BX30" s="13"/>
      <c r="BY30" s="13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</row>
    <row r="31" spans="1:229" ht="12.75" customHeight="1" x14ac:dyDescent="0.25">
      <c r="A31" s="29"/>
      <c r="B31" s="30"/>
      <c r="C31" s="31"/>
      <c r="D31" s="32"/>
      <c r="E31" s="33"/>
      <c r="F31" s="32"/>
      <c r="G31" s="32"/>
      <c r="H31" s="32"/>
      <c r="I31" s="32"/>
      <c r="J31" s="32"/>
      <c r="K31" s="53"/>
      <c r="L31" s="53"/>
      <c r="M31" s="53"/>
      <c r="N31" s="61"/>
      <c r="O31" s="61"/>
      <c r="P31" s="61"/>
      <c r="Q31" s="53"/>
      <c r="R31" s="53"/>
      <c r="S31" s="61"/>
      <c r="T31" s="53">
        <v>2500000</v>
      </c>
      <c r="U31" s="32"/>
      <c r="V31" s="53"/>
      <c r="W31" s="53"/>
      <c r="X31" s="53"/>
      <c r="Y31" s="53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19"/>
      <c r="AL31" s="119"/>
      <c r="AM31" s="124"/>
      <c r="AN31" s="124"/>
      <c r="AO31" s="128"/>
      <c r="AP31" s="128"/>
      <c r="AQ31" s="126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3"/>
      <c r="BP31" s="13"/>
      <c r="BQ31" s="12"/>
      <c r="BR31" s="12"/>
      <c r="BS31" s="12"/>
      <c r="BT31" s="12"/>
      <c r="BU31" s="12"/>
      <c r="BV31" s="13"/>
      <c r="BW31" s="13"/>
      <c r="BX31" s="13"/>
      <c r="BY31" s="13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</row>
    <row r="32" spans="1:229" s="66" customFormat="1" ht="12.75" customHeight="1" x14ac:dyDescent="0.25">
      <c r="A32" s="8"/>
      <c r="B32" s="56"/>
      <c r="C32" s="31"/>
      <c r="D32" s="32"/>
      <c r="E32" s="33"/>
      <c r="F32" s="32"/>
      <c r="G32" s="32"/>
      <c r="H32" s="32"/>
      <c r="I32" s="32"/>
      <c r="J32" s="32"/>
      <c r="K32" s="53"/>
      <c r="L32" s="57"/>
      <c r="M32" s="57"/>
      <c r="N32" s="63"/>
      <c r="O32" s="63"/>
      <c r="P32" s="63"/>
      <c r="Q32" s="57"/>
      <c r="R32" s="57"/>
      <c r="S32" s="63"/>
      <c r="T32" s="57"/>
      <c r="U32" s="57"/>
      <c r="V32" s="57"/>
      <c r="W32" s="57"/>
      <c r="X32" s="57"/>
      <c r="Y32" s="57"/>
      <c r="Z32" s="64"/>
      <c r="AA32" s="64"/>
      <c r="AB32" s="64"/>
      <c r="AC32" s="82"/>
      <c r="AD32" s="82"/>
      <c r="AE32" s="82"/>
      <c r="AF32" s="87" t="s">
        <v>75</v>
      </c>
      <c r="AG32" s="87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5"/>
      <c r="BP32" s="65"/>
      <c r="BQ32" s="64"/>
      <c r="BR32" s="64"/>
      <c r="BS32" s="64"/>
      <c r="BT32" s="64"/>
      <c r="BU32" s="64"/>
      <c r="BV32" s="65"/>
      <c r="BW32" s="65"/>
      <c r="BX32" s="65"/>
      <c r="BY32" s="65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64"/>
      <c r="FK32" s="64"/>
      <c r="FL32" s="64"/>
      <c r="FM32" s="64"/>
      <c r="FN32" s="64"/>
      <c r="FO32" s="64"/>
      <c r="FP32" s="64"/>
      <c r="FQ32" s="64"/>
      <c r="FR32" s="64"/>
      <c r="FS32" s="64"/>
      <c r="FT32" s="64"/>
      <c r="FU32" s="64"/>
      <c r="FV32" s="64"/>
      <c r="FW32" s="64"/>
      <c r="FX32" s="64"/>
      <c r="FY32" s="64"/>
      <c r="FZ32" s="64"/>
      <c r="GA32" s="64"/>
      <c r="GB32" s="64"/>
      <c r="GC32" s="64"/>
      <c r="GD32" s="64"/>
      <c r="GE32" s="64"/>
      <c r="GF32" s="64"/>
      <c r="GG32" s="64"/>
      <c r="GH32" s="64"/>
      <c r="GI32" s="64"/>
      <c r="GJ32" s="64"/>
      <c r="GK32" s="64"/>
      <c r="GL32" s="64"/>
      <c r="GM32" s="64"/>
      <c r="GN32" s="64"/>
      <c r="GO32" s="64"/>
      <c r="GP32" s="64"/>
      <c r="GQ32" s="64"/>
      <c r="GR32" s="64"/>
      <c r="GS32" s="64"/>
      <c r="GT32" s="64"/>
      <c r="GU32" s="64"/>
      <c r="GV32" s="64"/>
      <c r="GW32" s="64"/>
      <c r="GX32" s="64"/>
      <c r="GY32" s="64"/>
      <c r="GZ32" s="64"/>
      <c r="HA32" s="64"/>
      <c r="HB32" s="64"/>
      <c r="HC32" s="64"/>
      <c r="HD32" s="64"/>
      <c r="HE32" s="64"/>
      <c r="HF32" s="64"/>
      <c r="HG32" s="64"/>
      <c r="HH32" s="64"/>
      <c r="HI32" s="64"/>
      <c r="HJ32" s="64"/>
      <c r="HK32" s="64"/>
      <c r="HL32" s="64"/>
      <c r="HM32" s="64"/>
      <c r="HN32" s="64"/>
      <c r="HO32" s="64"/>
      <c r="HP32" s="64"/>
      <c r="HQ32" s="64"/>
      <c r="HR32" s="64"/>
      <c r="HS32" s="64"/>
      <c r="HT32" s="64"/>
      <c r="HU32" s="64"/>
    </row>
    <row r="33" spans="1:26" s="66" customFormat="1" ht="11.25" x14ac:dyDescent="0.2">
      <c r="A33" s="8"/>
      <c r="B33" s="69"/>
      <c r="C33" s="29"/>
      <c r="K33" s="67"/>
      <c r="L33" s="68"/>
      <c r="M33" s="68"/>
      <c r="N33" s="69"/>
      <c r="O33" s="69"/>
      <c r="P33" s="69"/>
      <c r="Q33" s="68"/>
      <c r="R33" s="68"/>
      <c r="S33" s="69"/>
      <c r="T33" s="70"/>
      <c r="U33" s="68"/>
      <c r="V33" s="68"/>
      <c r="W33" s="68"/>
      <c r="X33" s="68"/>
      <c r="Y33" s="68"/>
      <c r="Z33" s="123"/>
    </row>
  </sheetData>
  <mergeCells count="2">
    <mergeCell ref="AB2:AB3"/>
    <mergeCell ref="AH2:AH3"/>
  </mergeCells>
  <phoneticPr fontId="10" type="noConversion"/>
  <printOptions gridLines="1"/>
  <pageMargins left="0.25" right="0.25" top="0.75" bottom="0.75" header="0.3" footer="0.3"/>
  <pageSetup paperSize="8" fitToWidth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0" type="noConversion"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0" type="noConversion"/>
  <pageMargins left="0.75" right="0.75" top="1" bottom="1" header="0.5" footer="0.5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af981e-97e4-4092-a13b-8c6e434eb113">
      <Terms xmlns="http://schemas.microsoft.com/office/infopath/2007/PartnerControls"/>
    </lcf76f155ced4ddcb4097134ff3c332f>
    <TaxCatchAll xmlns="034346b6-3d22-4b21-8b43-8ab0efb400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2171C0616BF24FAFFB6C5E350801A6" ma:contentTypeVersion="15" ma:contentTypeDescription="Een nieuw document maken." ma:contentTypeScope="" ma:versionID="6a9382959813359466a08552f749600c">
  <xsd:schema xmlns:xsd="http://www.w3.org/2001/XMLSchema" xmlns:xs="http://www.w3.org/2001/XMLSchema" xmlns:p="http://schemas.microsoft.com/office/2006/metadata/properties" xmlns:ns2="2aaf981e-97e4-4092-a13b-8c6e434eb113" xmlns:ns3="034346b6-3d22-4b21-8b43-8ab0efb4004a" targetNamespace="http://schemas.microsoft.com/office/2006/metadata/properties" ma:root="true" ma:fieldsID="ca3eb7a6913cf0ad52d056b609403e09" ns2:_="" ns3:_="">
    <xsd:import namespace="2aaf981e-97e4-4092-a13b-8c6e434eb113"/>
    <xsd:import namespace="034346b6-3d22-4b21-8b43-8ab0efb400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f981e-97e4-4092-a13b-8c6e434eb1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a6493b17-365b-4500-9fae-d8d3fff605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346b6-3d22-4b21-8b43-8ab0efb4004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3f20287-8a23-4556-99fb-cb52b47da66a}" ma:internalName="TaxCatchAll" ma:showField="CatchAllData" ma:web="034346b6-3d22-4b21-8b43-8ab0efb40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DE30CC-66A2-4F0F-82C8-585BE38ABB49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2aaf981e-97e4-4092-a13b-8c6e434eb113"/>
    <ds:schemaRef ds:uri="http://schemas.openxmlformats.org/package/2006/metadata/core-properties"/>
    <ds:schemaRef ds:uri="034346b6-3d22-4b21-8b43-8ab0efb4004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C01C65F-D5C9-4A6A-9FC7-CB28782EE6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8679EE-0744-4B96-BB52-BB5828CD19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af981e-97e4-4092-a13b-8c6e434eb113"/>
    <ds:schemaRef ds:uri="034346b6-3d22-4b21-8b43-8ab0efb40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NNA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cp:lastPrinted>2024-08-22T06:22:58Z</cp:lastPrinted>
  <dcterms:created xsi:type="dcterms:W3CDTF">2009-05-20T07:52:41Z</dcterms:created>
  <dcterms:modified xsi:type="dcterms:W3CDTF">2024-09-30T13:16:10Z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0x010100002171C0616BF24FAFFB6C5E350801A6</vt:lpwstr>
  </property>
  <property fmtid="{D5CDD505-2E9C-101B-9397-08002B2CF9AE}" pid="3" name="MediaServiceImageTags">
    <vt:lpwstr/>
  </property>
</Properties>
</file>