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Oost Gelre\5) Definitieve stukken\"/>
    </mc:Choice>
  </mc:AlternateContent>
  <bookViews>
    <workbookView xWindow="0" yWindow="0" windowWidth="28800" windowHeight="12300"/>
  </bookViews>
  <sheets>
    <sheet name="Overige eigendommen 641.129.406" sheetId="2" r:id="rId1"/>
  </sheets>
  <definedNames>
    <definedName name="_xlnm.Print_Area" localSheetId="0">'Overige eigendommen 641.129.406'!$A$1:$AX$95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7" i="2" l="1"/>
  <c r="AR16" i="2"/>
  <c r="AR50" i="2"/>
  <c r="AR55" i="2"/>
  <c r="AR56" i="2"/>
  <c r="AR62" i="2"/>
  <c r="AR70" i="2"/>
  <c r="AR76" i="2"/>
  <c r="AR77" i="2"/>
  <c r="AR78" i="2"/>
  <c r="AR79" i="2"/>
  <c r="AR80" i="2"/>
  <c r="AR81" i="2"/>
  <c r="AR82" i="2"/>
  <c r="AR83" i="2"/>
  <c r="AR5" i="2"/>
  <c r="AQ8" i="2"/>
  <c r="AQ16" i="2"/>
  <c r="AQ56" i="2"/>
  <c r="AQ65" i="2"/>
  <c r="AQ68" i="2"/>
  <c r="AQ70" i="2"/>
  <c r="AQ72" i="2"/>
  <c r="AQ75" i="2"/>
  <c r="AQ76" i="2"/>
  <c r="AQ77" i="2"/>
  <c r="AQ78" i="2"/>
  <c r="AQ79" i="2"/>
  <c r="AQ80" i="2"/>
  <c r="AQ81" i="2"/>
  <c r="AQ82" i="2"/>
  <c r="AQ83" i="2"/>
  <c r="AO55" i="2" l="1"/>
  <c r="AQ55" i="2" s="1"/>
  <c r="AP72" i="2"/>
  <c r="AR72" i="2" s="1"/>
  <c r="AP75" i="2"/>
  <c r="AR75" i="2" s="1"/>
  <c r="AP66" i="2"/>
  <c r="AR66" i="2" s="1"/>
  <c r="AP68" i="2"/>
  <c r="AR68" i="2" s="1"/>
  <c r="AP64" i="2"/>
  <c r="AR64" i="2" s="1"/>
  <c r="AP24" i="2"/>
  <c r="AR24" i="2" s="1"/>
  <c r="AP25" i="2"/>
  <c r="AR25" i="2" s="1"/>
  <c r="AO66" i="2"/>
  <c r="AQ66" i="2" s="1"/>
  <c r="AO17" i="2"/>
  <c r="AQ17" i="2" s="1"/>
  <c r="AO74" i="2"/>
  <c r="AQ74" i="2" s="1"/>
  <c r="AO29" i="2"/>
  <c r="AQ29" i="2" s="1"/>
  <c r="AS6" i="2" l="1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5" i="2"/>
  <c r="AS26" i="2"/>
  <c r="AS27" i="2"/>
  <c r="AS28" i="2"/>
  <c r="AS29" i="2"/>
  <c r="AS30" i="2"/>
  <c r="AS31" i="2"/>
  <c r="AS32" i="2"/>
  <c r="AS33" i="2"/>
  <c r="AS34" i="2"/>
  <c r="AS35" i="2"/>
  <c r="AS36" i="2"/>
  <c r="AS37" i="2"/>
  <c r="AS38" i="2"/>
  <c r="AS39" i="2"/>
  <c r="AS40" i="2"/>
  <c r="AS41" i="2"/>
  <c r="AS42" i="2"/>
  <c r="AS43" i="2"/>
  <c r="AS44" i="2"/>
  <c r="AS45" i="2"/>
  <c r="AS46" i="2"/>
  <c r="AS47" i="2"/>
  <c r="AS48" i="2"/>
  <c r="AS49" i="2"/>
  <c r="AS50" i="2"/>
  <c r="AS51" i="2"/>
  <c r="AS52" i="2"/>
  <c r="AS53" i="2"/>
  <c r="AS54" i="2"/>
  <c r="AS55" i="2"/>
  <c r="AS57" i="2"/>
  <c r="AS58" i="2"/>
  <c r="AS59" i="2"/>
  <c r="AS60" i="2"/>
  <c r="AS61" i="2"/>
  <c r="AS62" i="2"/>
  <c r="AS63" i="2"/>
  <c r="AS64" i="2"/>
  <c r="AS65" i="2"/>
  <c r="AS66" i="2"/>
  <c r="AS67" i="2"/>
  <c r="AS68" i="2"/>
  <c r="AS69" i="2"/>
  <c r="AS70" i="2"/>
  <c r="AS71" i="2"/>
  <c r="AS72" i="2"/>
  <c r="AS73" i="2"/>
  <c r="AS74" i="2"/>
  <c r="AS75" i="2"/>
  <c r="AN71" i="2"/>
  <c r="AP71" i="2" s="1"/>
  <c r="AR71" i="2" s="1"/>
  <c r="AN73" i="2"/>
  <c r="AP73" i="2" s="1"/>
  <c r="AR73" i="2" s="1"/>
  <c r="AN74" i="2"/>
  <c r="AP74" i="2" s="1"/>
  <c r="AR74" i="2" s="1"/>
  <c r="AM71" i="2"/>
  <c r="AO71" i="2" s="1"/>
  <c r="AQ71" i="2" s="1"/>
  <c r="AM73" i="2"/>
  <c r="AO73" i="2" s="1"/>
  <c r="AQ73" i="2" s="1"/>
  <c r="AM74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7" i="2"/>
  <c r="AL58" i="2"/>
  <c r="AL59" i="2"/>
  <c r="AL60" i="2"/>
  <c r="AL61" i="2"/>
  <c r="AL62" i="2"/>
  <c r="AL63" i="2"/>
  <c r="AP63" i="2" s="1"/>
  <c r="AR63" i="2" s="1"/>
  <c r="AL64" i="2"/>
  <c r="AL65" i="2"/>
  <c r="AL66" i="2"/>
  <c r="AL67" i="2"/>
  <c r="AL68" i="2"/>
  <c r="AL69" i="2"/>
  <c r="AL70" i="2"/>
  <c r="AL71" i="2"/>
  <c r="AL72" i="2"/>
  <c r="AL73" i="2"/>
  <c r="AL74" i="2"/>
  <c r="AL75" i="2"/>
  <c r="AL5" i="2"/>
  <c r="AL91" i="2" l="1"/>
  <c r="AS91" i="2"/>
  <c r="AK91" i="2"/>
  <c r="AB91" i="2"/>
  <c r="Z75" i="2" l="1"/>
  <c r="Y75" i="2"/>
  <c r="Q75" i="2"/>
  <c r="S75" i="2" s="1"/>
  <c r="V75" i="2" s="1"/>
  <c r="F75" i="2"/>
  <c r="G75" i="2" s="1"/>
  <c r="H75" i="2" s="1"/>
  <c r="J75" i="2" s="1"/>
  <c r="T75" i="2" l="1"/>
  <c r="K75" i="2"/>
  <c r="N75" i="2" s="1"/>
  <c r="O75" i="2" s="1"/>
  <c r="P75" i="2" s="1"/>
  <c r="R75" i="2" s="1"/>
  <c r="AJ29" i="2" l="1"/>
  <c r="AN29" i="2" s="1"/>
  <c r="AP29" i="2" s="1"/>
  <c r="AR29" i="2" s="1"/>
  <c r="AJ57" i="2"/>
  <c r="AN57" i="2" s="1"/>
  <c r="AP57" i="2" s="1"/>
  <c r="AR57" i="2" s="1"/>
  <c r="AJ62" i="2"/>
  <c r="AJ67" i="2"/>
  <c r="AN67" i="2" s="1"/>
  <c r="AP67" i="2" s="1"/>
  <c r="AR67" i="2" s="1"/>
  <c r="AJ68" i="2"/>
  <c r="AJ69" i="2"/>
  <c r="AN69" i="2" s="1"/>
  <c r="AP69" i="2" s="1"/>
  <c r="AR69" i="2" s="1"/>
  <c r="AI67" i="2"/>
  <c r="AM67" i="2" s="1"/>
  <c r="AO67" i="2" s="1"/>
  <c r="AQ67" i="2" s="1"/>
  <c r="AI68" i="2"/>
  <c r="AI69" i="2"/>
  <c r="AM69" i="2" s="1"/>
  <c r="AO69" i="2" s="1"/>
  <c r="AQ69" i="2" s="1"/>
  <c r="AF6" i="2" l="1"/>
  <c r="AI6" i="2" s="1"/>
  <c r="AM6" i="2" s="1"/>
  <c r="AO6" i="2" s="1"/>
  <c r="AQ6" i="2" s="1"/>
  <c r="AF28" i="2"/>
  <c r="AI28" i="2" s="1"/>
  <c r="AF63" i="2"/>
  <c r="AI63" i="2" s="1"/>
  <c r="AM63" i="2" s="1"/>
  <c r="AO63" i="2" s="1"/>
  <c r="AQ63" i="2" s="1"/>
  <c r="AG17" i="2" l="1"/>
  <c r="AJ17" i="2" s="1"/>
  <c r="AN17" i="2" s="1"/>
  <c r="AP17" i="2" s="1"/>
  <c r="AR17" i="2" s="1"/>
  <c r="AG55" i="2"/>
  <c r="AJ55" i="2" s="1"/>
  <c r="AN55" i="2" s="1"/>
  <c r="AG64" i="2"/>
  <c r="AJ64" i="2" s="1"/>
  <c r="AG65" i="2"/>
  <c r="AJ65" i="2" s="1"/>
  <c r="AN65" i="2" s="1"/>
  <c r="AP65" i="2" s="1"/>
  <c r="AR65" i="2" s="1"/>
  <c r="AG66" i="2"/>
  <c r="AG5" i="2"/>
  <c r="AJ5" i="2" s="1"/>
  <c r="AD15" i="2"/>
  <c r="AF15" i="2" s="1"/>
  <c r="AI15" i="2" s="1"/>
  <c r="AM15" i="2" s="1"/>
  <c r="AO15" i="2" s="1"/>
  <c r="AQ15" i="2" s="1"/>
  <c r="AD16" i="2"/>
  <c r="AF16" i="2" s="1"/>
  <c r="AI16" i="2" s="1"/>
  <c r="AM16" i="2" s="1"/>
  <c r="AD17" i="2"/>
  <c r="AF17" i="2" s="1"/>
  <c r="AI17" i="2" s="1"/>
  <c r="AD50" i="2"/>
  <c r="AF50" i="2" s="1"/>
  <c r="AI50" i="2" s="1"/>
  <c r="AM50" i="2" s="1"/>
  <c r="AO50" i="2" s="1"/>
  <c r="AQ50" i="2" s="1"/>
  <c r="AD52" i="2"/>
  <c r="AF52" i="2" s="1"/>
  <c r="AI52" i="2" s="1"/>
  <c r="AM52" i="2" s="1"/>
  <c r="AO52" i="2" s="1"/>
  <c r="AQ52" i="2" s="1"/>
  <c r="AD53" i="2"/>
  <c r="AF53" i="2" s="1"/>
  <c r="AI53" i="2" s="1"/>
  <c r="AM53" i="2" s="1"/>
  <c r="AO53" i="2" s="1"/>
  <c r="AQ53" i="2" s="1"/>
  <c r="AD55" i="2"/>
  <c r="AF55" i="2" s="1"/>
  <c r="AI55" i="2" s="1"/>
  <c r="AM55" i="2" s="1"/>
  <c r="AD62" i="2"/>
  <c r="AF62" i="2" s="1"/>
  <c r="AI62" i="2" s="1"/>
  <c r="AM62" i="2" s="1"/>
  <c r="AO62" i="2" s="1"/>
  <c r="AQ62" i="2" s="1"/>
  <c r="AD64" i="2"/>
  <c r="AF64" i="2" s="1"/>
  <c r="AI64" i="2" s="1"/>
  <c r="AM64" i="2" s="1"/>
  <c r="AO64" i="2" s="1"/>
  <c r="AQ64" i="2" s="1"/>
  <c r="AD65" i="2"/>
  <c r="AF65" i="2" s="1"/>
  <c r="AI65" i="2" s="1"/>
  <c r="AM65" i="2" s="1"/>
  <c r="AD66" i="2"/>
  <c r="AF66" i="2" s="1"/>
  <c r="AI66" i="2" s="1"/>
  <c r="AD5" i="2"/>
  <c r="AF5" i="2" s="1"/>
  <c r="AI5" i="2" s="1"/>
  <c r="AM5" i="2" l="1"/>
  <c r="AH91" i="2"/>
  <c r="AC57" i="2"/>
  <c r="AD57" i="2" s="1"/>
  <c r="AF57" i="2" s="1"/>
  <c r="AI57" i="2" s="1"/>
  <c r="AM57" i="2" s="1"/>
  <c r="AO57" i="2" s="1"/>
  <c r="AQ57" i="2" s="1"/>
  <c r="W15" i="2"/>
  <c r="AO5" i="2" l="1"/>
  <c r="AQ5" i="2" s="1"/>
  <c r="AE6" i="2"/>
  <c r="AG6" i="2" s="1"/>
  <c r="AJ6" i="2" s="1"/>
  <c r="AE7" i="2"/>
  <c r="AG7" i="2" s="1"/>
  <c r="AJ7" i="2" s="1"/>
  <c r="AN7" i="2" s="1"/>
  <c r="AE8" i="2"/>
  <c r="AG8" i="2" s="1"/>
  <c r="AJ8" i="2" s="1"/>
  <c r="AN8" i="2" s="1"/>
  <c r="AP8" i="2" s="1"/>
  <c r="AR8" i="2" s="1"/>
  <c r="AE9" i="2"/>
  <c r="AG9" i="2" s="1"/>
  <c r="AJ9" i="2" s="1"/>
  <c r="AN9" i="2" s="1"/>
  <c r="AP9" i="2" s="1"/>
  <c r="AR9" i="2" s="1"/>
  <c r="AE10" i="2"/>
  <c r="AG10" i="2" s="1"/>
  <c r="AJ10" i="2" s="1"/>
  <c r="AN10" i="2" s="1"/>
  <c r="AP10" i="2" s="1"/>
  <c r="AR10" i="2" s="1"/>
  <c r="AE11" i="2"/>
  <c r="AG11" i="2" s="1"/>
  <c r="AJ11" i="2" s="1"/>
  <c r="AN11" i="2" s="1"/>
  <c r="AP11" i="2" s="1"/>
  <c r="AR11" i="2" s="1"/>
  <c r="AE12" i="2"/>
  <c r="AG12" i="2" s="1"/>
  <c r="AJ12" i="2" s="1"/>
  <c r="AN12" i="2" s="1"/>
  <c r="AP12" i="2" s="1"/>
  <c r="AR12" i="2" s="1"/>
  <c r="AE13" i="2"/>
  <c r="AG13" i="2" s="1"/>
  <c r="AJ13" i="2" s="1"/>
  <c r="AN13" i="2" s="1"/>
  <c r="AP13" i="2" s="1"/>
  <c r="AR13" i="2" s="1"/>
  <c r="AE14" i="2"/>
  <c r="AG14" i="2" s="1"/>
  <c r="AJ14" i="2" s="1"/>
  <c r="AN14" i="2" s="1"/>
  <c r="AP14" i="2" s="1"/>
  <c r="AR14" i="2" s="1"/>
  <c r="AE15" i="2"/>
  <c r="AG15" i="2" s="1"/>
  <c r="AJ15" i="2" s="1"/>
  <c r="AN15" i="2" s="1"/>
  <c r="AP15" i="2" s="1"/>
  <c r="AR15" i="2" s="1"/>
  <c r="AE16" i="2"/>
  <c r="AG16" i="2" s="1"/>
  <c r="AJ16" i="2" s="1"/>
  <c r="AE18" i="2"/>
  <c r="AG18" i="2" s="1"/>
  <c r="AJ18" i="2" s="1"/>
  <c r="AN18" i="2" s="1"/>
  <c r="AP18" i="2" s="1"/>
  <c r="AR18" i="2" s="1"/>
  <c r="AE19" i="2"/>
  <c r="AG19" i="2" s="1"/>
  <c r="AJ19" i="2" s="1"/>
  <c r="AN19" i="2" s="1"/>
  <c r="AP19" i="2" s="1"/>
  <c r="AR19" i="2" s="1"/>
  <c r="AE20" i="2"/>
  <c r="AG20" i="2" s="1"/>
  <c r="AJ20" i="2" s="1"/>
  <c r="AN20" i="2" s="1"/>
  <c r="AP20" i="2" s="1"/>
  <c r="AR20" i="2" s="1"/>
  <c r="AE21" i="2"/>
  <c r="AG21" i="2" s="1"/>
  <c r="AJ21" i="2" s="1"/>
  <c r="AN21" i="2" s="1"/>
  <c r="AP21" i="2" s="1"/>
  <c r="AR21" i="2" s="1"/>
  <c r="AE22" i="2"/>
  <c r="AG22" i="2" s="1"/>
  <c r="AJ22" i="2" s="1"/>
  <c r="AN22" i="2" s="1"/>
  <c r="AP22" i="2" s="1"/>
  <c r="AR22" i="2" s="1"/>
  <c r="AE23" i="2"/>
  <c r="AG23" i="2" s="1"/>
  <c r="AJ23" i="2" s="1"/>
  <c r="AN23" i="2" s="1"/>
  <c r="AP23" i="2" s="1"/>
  <c r="AR23" i="2" s="1"/>
  <c r="AE24" i="2"/>
  <c r="AG24" i="2" s="1"/>
  <c r="AJ24" i="2" s="1"/>
  <c r="AE25" i="2"/>
  <c r="AG25" i="2" s="1"/>
  <c r="AJ25" i="2" s="1"/>
  <c r="AE26" i="2"/>
  <c r="AG26" i="2" s="1"/>
  <c r="AJ26" i="2" s="1"/>
  <c r="AN26" i="2" s="1"/>
  <c r="AP26" i="2" s="1"/>
  <c r="AR26" i="2" s="1"/>
  <c r="AE27" i="2"/>
  <c r="AG27" i="2" s="1"/>
  <c r="AJ27" i="2" s="1"/>
  <c r="AN27" i="2" s="1"/>
  <c r="AP27" i="2" s="1"/>
  <c r="AR27" i="2" s="1"/>
  <c r="AE28" i="2"/>
  <c r="AG28" i="2" s="1"/>
  <c r="AJ28" i="2" s="1"/>
  <c r="AN28" i="2" s="1"/>
  <c r="AP28" i="2" s="1"/>
  <c r="AR28" i="2" s="1"/>
  <c r="AE29" i="2"/>
  <c r="AE30" i="2"/>
  <c r="AG30" i="2" s="1"/>
  <c r="AJ30" i="2" s="1"/>
  <c r="AN30" i="2" s="1"/>
  <c r="AP30" i="2" s="1"/>
  <c r="AR30" i="2" s="1"/>
  <c r="AE31" i="2"/>
  <c r="AG31" i="2" s="1"/>
  <c r="AJ31" i="2" s="1"/>
  <c r="AN31" i="2" s="1"/>
  <c r="AP31" i="2" s="1"/>
  <c r="AR31" i="2" s="1"/>
  <c r="AE32" i="2"/>
  <c r="AG32" i="2" s="1"/>
  <c r="AJ32" i="2" s="1"/>
  <c r="AN32" i="2" s="1"/>
  <c r="AP32" i="2" s="1"/>
  <c r="AR32" i="2" s="1"/>
  <c r="AE33" i="2"/>
  <c r="AG33" i="2" s="1"/>
  <c r="AJ33" i="2" s="1"/>
  <c r="AN33" i="2" s="1"/>
  <c r="AP33" i="2" s="1"/>
  <c r="AR33" i="2" s="1"/>
  <c r="AE34" i="2"/>
  <c r="AG34" i="2" s="1"/>
  <c r="AJ34" i="2" s="1"/>
  <c r="AN34" i="2" s="1"/>
  <c r="AP34" i="2" s="1"/>
  <c r="AR34" i="2" s="1"/>
  <c r="AE35" i="2"/>
  <c r="AG35" i="2" s="1"/>
  <c r="AJ35" i="2" s="1"/>
  <c r="AN35" i="2" s="1"/>
  <c r="AP35" i="2" s="1"/>
  <c r="AR35" i="2" s="1"/>
  <c r="AE36" i="2"/>
  <c r="AG36" i="2" s="1"/>
  <c r="AJ36" i="2" s="1"/>
  <c r="AN36" i="2" s="1"/>
  <c r="AP36" i="2" s="1"/>
  <c r="AR36" i="2" s="1"/>
  <c r="AE37" i="2"/>
  <c r="AG37" i="2" s="1"/>
  <c r="AJ37" i="2" s="1"/>
  <c r="AN37" i="2" s="1"/>
  <c r="AP37" i="2" s="1"/>
  <c r="AR37" i="2" s="1"/>
  <c r="AE38" i="2"/>
  <c r="AG38" i="2" s="1"/>
  <c r="AJ38" i="2" s="1"/>
  <c r="AN38" i="2" s="1"/>
  <c r="AP38" i="2" s="1"/>
  <c r="AR38" i="2" s="1"/>
  <c r="AE39" i="2"/>
  <c r="AG39" i="2" s="1"/>
  <c r="AJ39" i="2" s="1"/>
  <c r="AN39" i="2" s="1"/>
  <c r="AP39" i="2" s="1"/>
  <c r="AR39" i="2" s="1"/>
  <c r="AE40" i="2"/>
  <c r="AG40" i="2" s="1"/>
  <c r="AJ40" i="2" s="1"/>
  <c r="AN40" i="2" s="1"/>
  <c r="AP40" i="2" s="1"/>
  <c r="AR40" i="2" s="1"/>
  <c r="AE41" i="2"/>
  <c r="AG41" i="2" s="1"/>
  <c r="AJ41" i="2" s="1"/>
  <c r="AN41" i="2" s="1"/>
  <c r="AP41" i="2" s="1"/>
  <c r="AR41" i="2" s="1"/>
  <c r="AE42" i="2"/>
  <c r="AG42" i="2" s="1"/>
  <c r="AJ42" i="2" s="1"/>
  <c r="AN42" i="2" s="1"/>
  <c r="AP42" i="2" s="1"/>
  <c r="AR42" i="2" s="1"/>
  <c r="AE43" i="2"/>
  <c r="AG43" i="2" s="1"/>
  <c r="AJ43" i="2" s="1"/>
  <c r="AN43" i="2" s="1"/>
  <c r="AP43" i="2" s="1"/>
  <c r="AR43" i="2" s="1"/>
  <c r="AE44" i="2"/>
  <c r="AG44" i="2" s="1"/>
  <c r="AJ44" i="2" s="1"/>
  <c r="AN44" i="2" s="1"/>
  <c r="AP44" i="2" s="1"/>
  <c r="AR44" i="2" s="1"/>
  <c r="AE45" i="2"/>
  <c r="AG45" i="2" s="1"/>
  <c r="AJ45" i="2" s="1"/>
  <c r="AN45" i="2" s="1"/>
  <c r="AP45" i="2" s="1"/>
  <c r="AR45" i="2" s="1"/>
  <c r="AE46" i="2"/>
  <c r="AG46" i="2" s="1"/>
  <c r="AJ46" i="2" s="1"/>
  <c r="AN46" i="2" s="1"/>
  <c r="AP46" i="2" s="1"/>
  <c r="AR46" i="2" s="1"/>
  <c r="AE47" i="2"/>
  <c r="AG47" i="2" s="1"/>
  <c r="AJ47" i="2" s="1"/>
  <c r="AN47" i="2" s="1"/>
  <c r="AP47" i="2" s="1"/>
  <c r="AR47" i="2" s="1"/>
  <c r="AE48" i="2"/>
  <c r="AG48" i="2" s="1"/>
  <c r="AJ48" i="2" s="1"/>
  <c r="AN48" i="2" s="1"/>
  <c r="AP48" i="2" s="1"/>
  <c r="AR48" i="2" s="1"/>
  <c r="AE49" i="2"/>
  <c r="AG49" i="2" s="1"/>
  <c r="AJ49" i="2" s="1"/>
  <c r="AN49" i="2" s="1"/>
  <c r="AP49" i="2" s="1"/>
  <c r="AR49" i="2" s="1"/>
  <c r="AE50" i="2"/>
  <c r="AG50" i="2" s="1"/>
  <c r="AJ50" i="2" s="1"/>
  <c r="AN50" i="2" s="1"/>
  <c r="AE51" i="2"/>
  <c r="AG51" i="2" s="1"/>
  <c r="AJ51" i="2" s="1"/>
  <c r="AN51" i="2" s="1"/>
  <c r="AP51" i="2" s="1"/>
  <c r="AR51" i="2" s="1"/>
  <c r="AE52" i="2"/>
  <c r="AG52" i="2" s="1"/>
  <c r="AJ52" i="2" s="1"/>
  <c r="AN52" i="2" s="1"/>
  <c r="AP52" i="2" s="1"/>
  <c r="AR52" i="2" s="1"/>
  <c r="AE53" i="2"/>
  <c r="AG53" i="2" s="1"/>
  <c r="AJ53" i="2" s="1"/>
  <c r="AN53" i="2" s="1"/>
  <c r="AP53" i="2" s="1"/>
  <c r="AR53" i="2" s="1"/>
  <c r="AE54" i="2"/>
  <c r="AG54" i="2" s="1"/>
  <c r="AJ54" i="2" s="1"/>
  <c r="AN54" i="2" s="1"/>
  <c r="AP54" i="2" s="1"/>
  <c r="AR54" i="2" s="1"/>
  <c r="AE57" i="2"/>
  <c r="AE58" i="2"/>
  <c r="AG58" i="2" s="1"/>
  <c r="AJ58" i="2" s="1"/>
  <c r="AN58" i="2" s="1"/>
  <c r="AP58" i="2" s="1"/>
  <c r="AR58" i="2" s="1"/>
  <c r="AE59" i="2"/>
  <c r="AG59" i="2" s="1"/>
  <c r="AJ59" i="2" s="1"/>
  <c r="AN59" i="2" s="1"/>
  <c r="AP59" i="2" s="1"/>
  <c r="AR59" i="2" s="1"/>
  <c r="AE60" i="2"/>
  <c r="AG60" i="2" s="1"/>
  <c r="AJ60" i="2" s="1"/>
  <c r="AN60" i="2" s="1"/>
  <c r="AP60" i="2" s="1"/>
  <c r="AR60" i="2" s="1"/>
  <c r="AE61" i="2"/>
  <c r="AG61" i="2" s="1"/>
  <c r="AJ61" i="2" s="1"/>
  <c r="AN61" i="2" s="1"/>
  <c r="AP61" i="2" s="1"/>
  <c r="AR61" i="2" s="1"/>
  <c r="AE62" i="2"/>
  <c r="AE63" i="2"/>
  <c r="AG63" i="2" s="1"/>
  <c r="AJ63" i="2" s="1"/>
  <c r="AN63" i="2" s="1"/>
  <c r="AC26" i="2"/>
  <c r="AD26" i="2" s="1"/>
  <c r="AF26" i="2" s="1"/>
  <c r="AI26" i="2" s="1"/>
  <c r="AM26" i="2" s="1"/>
  <c r="AO26" i="2" s="1"/>
  <c r="AQ26" i="2" s="1"/>
  <c r="AC41" i="2"/>
  <c r="AD41" i="2" s="1"/>
  <c r="AF41" i="2" s="1"/>
  <c r="AI41" i="2" s="1"/>
  <c r="AM41" i="2" s="1"/>
  <c r="AO41" i="2" s="1"/>
  <c r="AQ41" i="2" s="1"/>
  <c r="AC58" i="2"/>
  <c r="AD58" i="2" s="1"/>
  <c r="AF58" i="2" s="1"/>
  <c r="AI58" i="2" s="1"/>
  <c r="AM58" i="2" s="1"/>
  <c r="AO58" i="2" s="1"/>
  <c r="AQ58" i="2" s="1"/>
  <c r="AC59" i="2"/>
  <c r="AD59" i="2" s="1"/>
  <c r="AF59" i="2" s="1"/>
  <c r="AI59" i="2" s="1"/>
  <c r="AM59" i="2" s="1"/>
  <c r="AO59" i="2" s="1"/>
  <c r="AQ59" i="2" s="1"/>
  <c r="AC60" i="2"/>
  <c r="AD60" i="2" s="1"/>
  <c r="AF60" i="2" s="1"/>
  <c r="AI60" i="2" s="1"/>
  <c r="AM60" i="2" s="1"/>
  <c r="AO60" i="2" s="1"/>
  <c r="AQ60" i="2" s="1"/>
  <c r="AC61" i="2"/>
  <c r="AD61" i="2" s="1"/>
  <c r="AF61" i="2" s="1"/>
  <c r="AI61" i="2" s="1"/>
  <c r="AM61" i="2" s="1"/>
  <c r="AO61" i="2" s="1"/>
  <c r="AQ61" i="2" s="1"/>
  <c r="AN6" i="2" l="1"/>
  <c r="AJ91" i="2"/>
  <c r="AG91" i="2"/>
  <c r="AE91" i="2"/>
  <c r="AA91" i="2"/>
  <c r="Z91" i="2"/>
  <c r="AP6" i="2" l="1"/>
  <c r="AN91" i="2"/>
  <c r="Y91" i="2"/>
  <c r="AP91" i="2" l="1"/>
  <c r="AR6" i="2"/>
  <c r="AR91" i="2" s="1"/>
  <c r="W6" i="2"/>
  <c r="AC6" i="2" s="1"/>
  <c r="W7" i="2"/>
  <c r="AC7" i="2" s="1"/>
  <c r="AD7" i="2" s="1"/>
  <c r="AF7" i="2" s="1"/>
  <c r="AI7" i="2" s="1"/>
  <c r="AM7" i="2" s="1"/>
  <c r="AO7" i="2" s="1"/>
  <c r="AQ7" i="2" s="1"/>
  <c r="W8" i="2"/>
  <c r="AC8" i="2" s="1"/>
  <c r="AD8" i="2" s="1"/>
  <c r="AF8" i="2" s="1"/>
  <c r="AI8" i="2" s="1"/>
  <c r="W9" i="2"/>
  <c r="AC9" i="2" s="1"/>
  <c r="AD9" i="2" s="1"/>
  <c r="AF9" i="2" s="1"/>
  <c r="AI9" i="2" s="1"/>
  <c r="AM9" i="2" s="1"/>
  <c r="AO9" i="2" s="1"/>
  <c r="AQ9" i="2" s="1"/>
  <c r="W10" i="2"/>
  <c r="AC10" i="2" s="1"/>
  <c r="AD10" i="2" s="1"/>
  <c r="AF10" i="2" s="1"/>
  <c r="AI10" i="2" s="1"/>
  <c r="AM10" i="2" s="1"/>
  <c r="AO10" i="2" s="1"/>
  <c r="AQ10" i="2" s="1"/>
  <c r="W11" i="2"/>
  <c r="AC11" i="2" s="1"/>
  <c r="AD11" i="2" s="1"/>
  <c r="AF11" i="2" s="1"/>
  <c r="AI11" i="2" s="1"/>
  <c r="AM11" i="2" s="1"/>
  <c r="AO11" i="2" s="1"/>
  <c r="AQ11" i="2" s="1"/>
  <c r="W12" i="2"/>
  <c r="AC12" i="2" s="1"/>
  <c r="AD12" i="2" s="1"/>
  <c r="AF12" i="2" s="1"/>
  <c r="AI12" i="2" s="1"/>
  <c r="AM12" i="2" s="1"/>
  <c r="AO12" i="2" s="1"/>
  <c r="AQ12" i="2" s="1"/>
  <c r="W13" i="2"/>
  <c r="AC13" i="2" s="1"/>
  <c r="AD13" i="2" s="1"/>
  <c r="AF13" i="2" s="1"/>
  <c r="AI13" i="2" s="1"/>
  <c r="AM13" i="2" s="1"/>
  <c r="AO13" i="2" s="1"/>
  <c r="AQ13" i="2" s="1"/>
  <c r="W14" i="2"/>
  <c r="AC14" i="2" s="1"/>
  <c r="AD14" i="2" s="1"/>
  <c r="AF14" i="2" s="1"/>
  <c r="AI14" i="2" s="1"/>
  <c r="AM14" i="2" s="1"/>
  <c r="AO14" i="2" s="1"/>
  <c r="AQ14" i="2" s="1"/>
  <c r="W17" i="2"/>
  <c r="W18" i="2"/>
  <c r="AC18" i="2" s="1"/>
  <c r="AD18" i="2" s="1"/>
  <c r="AF18" i="2" s="1"/>
  <c r="AI18" i="2" s="1"/>
  <c r="AM18" i="2" s="1"/>
  <c r="AO18" i="2" s="1"/>
  <c r="AQ18" i="2" s="1"/>
  <c r="W19" i="2"/>
  <c r="AC19" i="2" s="1"/>
  <c r="AD19" i="2" s="1"/>
  <c r="AF19" i="2" s="1"/>
  <c r="AI19" i="2" s="1"/>
  <c r="AM19" i="2" s="1"/>
  <c r="AO19" i="2" s="1"/>
  <c r="AQ19" i="2" s="1"/>
  <c r="W20" i="2"/>
  <c r="AC20" i="2" s="1"/>
  <c r="AD20" i="2" s="1"/>
  <c r="AF20" i="2" s="1"/>
  <c r="AI20" i="2" s="1"/>
  <c r="AM20" i="2" s="1"/>
  <c r="AO20" i="2" s="1"/>
  <c r="AQ20" i="2" s="1"/>
  <c r="W21" i="2"/>
  <c r="AC21" i="2" s="1"/>
  <c r="AD21" i="2" s="1"/>
  <c r="AF21" i="2" s="1"/>
  <c r="AI21" i="2" s="1"/>
  <c r="AM21" i="2" s="1"/>
  <c r="AO21" i="2" s="1"/>
  <c r="AQ21" i="2" s="1"/>
  <c r="W22" i="2"/>
  <c r="AC22" i="2" s="1"/>
  <c r="AD22" i="2" s="1"/>
  <c r="AF22" i="2" s="1"/>
  <c r="AI22" i="2" s="1"/>
  <c r="AM22" i="2" s="1"/>
  <c r="AO22" i="2" s="1"/>
  <c r="AQ22" i="2" s="1"/>
  <c r="W23" i="2"/>
  <c r="AC23" i="2" s="1"/>
  <c r="AD23" i="2" s="1"/>
  <c r="AF23" i="2" s="1"/>
  <c r="AI23" i="2" s="1"/>
  <c r="AM23" i="2" s="1"/>
  <c r="AO23" i="2" s="1"/>
  <c r="AQ23" i="2" s="1"/>
  <c r="W24" i="2"/>
  <c r="AC24" i="2" s="1"/>
  <c r="AD24" i="2" s="1"/>
  <c r="AF24" i="2" s="1"/>
  <c r="AI24" i="2" s="1"/>
  <c r="AM24" i="2" s="1"/>
  <c r="AO24" i="2" s="1"/>
  <c r="AQ24" i="2" s="1"/>
  <c r="W25" i="2"/>
  <c r="AC25" i="2" s="1"/>
  <c r="AD25" i="2" s="1"/>
  <c r="AF25" i="2" s="1"/>
  <c r="AI25" i="2" s="1"/>
  <c r="AM25" i="2" s="1"/>
  <c r="AO25" i="2" s="1"/>
  <c r="AQ25" i="2" s="1"/>
  <c r="W27" i="2"/>
  <c r="AC27" i="2" s="1"/>
  <c r="AD27" i="2" s="1"/>
  <c r="AF27" i="2" s="1"/>
  <c r="AI27" i="2" s="1"/>
  <c r="AM27" i="2" s="1"/>
  <c r="AO27" i="2" s="1"/>
  <c r="AQ27" i="2" s="1"/>
  <c r="W28" i="2"/>
  <c r="AC28" i="2" s="1"/>
  <c r="W29" i="2"/>
  <c r="AC29" i="2" s="1"/>
  <c r="AD29" i="2" s="1"/>
  <c r="AF29" i="2" s="1"/>
  <c r="AI29" i="2" s="1"/>
  <c r="AM29" i="2" s="1"/>
  <c r="W30" i="2"/>
  <c r="AC30" i="2" s="1"/>
  <c r="AD30" i="2" s="1"/>
  <c r="AF30" i="2" s="1"/>
  <c r="AI30" i="2" s="1"/>
  <c r="AM30" i="2" s="1"/>
  <c r="AO30" i="2" s="1"/>
  <c r="AQ30" i="2" s="1"/>
  <c r="W31" i="2"/>
  <c r="AC31" i="2" s="1"/>
  <c r="AD31" i="2" s="1"/>
  <c r="AF31" i="2" s="1"/>
  <c r="AI31" i="2" s="1"/>
  <c r="AM31" i="2" s="1"/>
  <c r="AO31" i="2" s="1"/>
  <c r="AQ31" i="2" s="1"/>
  <c r="W32" i="2"/>
  <c r="AC32" i="2" s="1"/>
  <c r="AD32" i="2" s="1"/>
  <c r="AF32" i="2" s="1"/>
  <c r="AI32" i="2" s="1"/>
  <c r="AM32" i="2" s="1"/>
  <c r="AO32" i="2" s="1"/>
  <c r="AQ32" i="2" s="1"/>
  <c r="W33" i="2"/>
  <c r="AC33" i="2" s="1"/>
  <c r="AD33" i="2" s="1"/>
  <c r="AF33" i="2" s="1"/>
  <c r="AI33" i="2" s="1"/>
  <c r="AM33" i="2" s="1"/>
  <c r="AO33" i="2" s="1"/>
  <c r="AQ33" i="2" s="1"/>
  <c r="W34" i="2"/>
  <c r="AC34" i="2" s="1"/>
  <c r="AD34" i="2" s="1"/>
  <c r="AF34" i="2" s="1"/>
  <c r="AI34" i="2" s="1"/>
  <c r="AM34" i="2" s="1"/>
  <c r="AO34" i="2" s="1"/>
  <c r="AQ34" i="2" s="1"/>
  <c r="W35" i="2"/>
  <c r="AC35" i="2" s="1"/>
  <c r="AD35" i="2" s="1"/>
  <c r="AF35" i="2" s="1"/>
  <c r="AI35" i="2" s="1"/>
  <c r="AM35" i="2" s="1"/>
  <c r="AO35" i="2" s="1"/>
  <c r="AQ35" i="2" s="1"/>
  <c r="W36" i="2"/>
  <c r="AC36" i="2" s="1"/>
  <c r="AD36" i="2" s="1"/>
  <c r="AF36" i="2" s="1"/>
  <c r="AI36" i="2" s="1"/>
  <c r="AM36" i="2" s="1"/>
  <c r="AO36" i="2" s="1"/>
  <c r="AQ36" i="2" s="1"/>
  <c r="W37" i="2"/>
  <c r="AC37" i="2" s="1"/>
  <c r="AD37" i="2" s="1"/>
  <c r="AF37" i="2" s="1"/>
  <c r="AI37" i="2" s="1"/>
  <c r="AM37" i="2" s="1"/>
  <c r="AO37" i="2" s="1"/>
  <c r="AQ37" i="2" s="1"/>
  <c r="W38" i="2"/>
  <c r="AC38" i="2" s="1"/>
  <c r="AD38" i="2" s="1"/>
  <c r="AF38" i="2" s="1"/>
  <c r="AI38" i="2" s="1"/>
  <c r="AM38" i="2" s="1"/>
  <c r="AO38" i="2" s="1"/>
  <c r="AQ38" i="2" s="1"/>
  <c r="W39" i="2"/>
  <c r="AC39" i="2" s="1"/>
  <c r="AD39" i="2" s="1"/>
  <c r="AF39" i="2" s="1"/>
  <c r="AI39" i="2" s="1"/>
  <c r="AM39" i="2" s="1"/>
  <c r="AO39" i="2" s="1"/>
  <c r="AQ39" i="2" s="1"/>
  <c r="W40" i="2"/>
  <c r="AC40" i="2" s="1"/>
  <c r="AD40" i="2" s="1"/>
  <c r="AF40" i="2" s="1"/>
  <c r="AI40" i="2" s="1"/>
  <c r="AM40" i="2" s="1"/>
  <c r="AO40" i="2" s="1"/>
  <c r="AQ40" i="2" s="1"/>
  <c r="W42" i="2"/>
  <c r="AC42" i="2" s="1"/>
  <c r="AD42" i="2" s="1"/>
  <c r="AF42" i="2" s="1"/>
  <c r="AI42" i="2" s="1"/>
  <c r="AM42" i="2" s="1"/>
  <c r="AO42" i="2" s="1"/>
  <c r="AQ42" i="2" s="1"/>
  <c r="W43" i="2"/>
  <c r="AC43" i="2" s="1"/>
  <c r="AD43" i="2" s="1"/>
  <c r="AF43" i="2" s="1"/>
  <c r="AI43" i="2" s="1"/>
  <c r="AM43" i="2" s="1"/>
  <c r="AO43" i="2" s="1"/>
  <c r="AQ43" i="2" s="1"/>
  <c r="W44" i="2"/>
  <c r="AC44" i="2" s="1"/>
  <c r="AD44" i="2" s="1"/>
  <c r="AF44" i="2" s="1"/>
  <c r="AI44" i="2" s="1"/>
  <c r="AM44" i="2" s="1"/>
  <c r="AO44" i="2" s="1"/>
  <c r="AQ44" i="2" s="1"/>
  <c r="W45" i="2"/>
  <c r="AC45" i="2" s="1"/>
  <c r="AD45" i="2" s="1"/>
  <c r="AF45" i="2" s="1"/>
  <c r="AI45" i="2" s="1"/>
  <c r="AM45" i="2" s="1"/>
  <c r="AO45" i="2" s="1"/>
  <c r="AQ45" i="2" s="1"/>
  <c r="W46" i="2"/>
  <c r="AC46" i="2" s="1"/>
  <c r="AD46" i="2" s="1"/>
  <c r="AF46" i="2" s="1"/>
  <c r="AI46" i="2" s="1"/>
  <c r="AM46" i="2" s="1"/>
  <c r="AO46" i="2" s="1"/>
  <c r="AQ46" i="2" s="1"/>
  <c r="W47" i="2"/>
  <c r="AC47" i="2" s="1"/>
  <c r="AD47" i="2" s="1"/>
  <c r="AF47" i="2" s="1"/>
  <c r="AI47" i="2" s="1"/>
  <c r="AM47" i="2" s="1"/>
  <c r="AO47" i="2" s="1"/>
  <c r="AQ47" i="2" s="1"/>
  <c r="W48" i="2"/>
  <c r="AC48" i="2" s="1"/>
  <c r="AD48" i="2" s="1"/>
  <c r="AF48" i="2" s="1"/>
  <c r="AI48" i="2" s="1"/>
  <c r="AM48" i="2" s="1"/>
  <c r="AO48" i="2" s="1"/>
  <c r="AQ48" i="2" s="1"/>
  <c r="W49" i="2"/>
  <c r="AC49" i="2" s="1"/>
  <c r="AD49" i="2" s="1"/>
  <c r="AF49" i="2" s="1"/>
  <c r="AI49" i="2" s="1"/>
  <c r="AM49" i="2" s="1"/>
  <c r="AO49" i="2" s="1"/>
  <c r="AQ49" i="2" s="1"/>
  <c r="W50" i="2"/>
  <c r="W51" i="2"/>
  <c r="AC51" i="2" s="1"/>
  <c r="AD51" i="2" s="1"/>
  <c r="AF51" i="2" s="1"/>
  <c r="AI51" i="2" s="1"/>
  <c r="AM51" i="2" s="1"/>
  <c r="AO51" i="2" s="1"/>
  <c r="AQ51" i="2" s="1"/>
  <c r="W52" i="2"/>
  <c r="W53" i="2"/>
  <c r="W54" i="2"/>
  <c r="AC54" i="2" s="1"/>
  <c r="AD54" i="2" s="1"/>
  <c r="AF54" i="2" s="1"/>
  <c r="AI54" i="2" s="1"/>
  <c r="AM54" i="2" s="1"/>
  <c r="AO54" i="2" s="1"/>
  <c r="AQ54" i="2" s="1"/>
  <c r="W62" i="2"/>
  <c r="W63" i="2"/>
  <c r="AC63" i="2" s="1"/>
  <c r="AQ91" i="2" l="1"/>
  <c r="AI91" i="2"/>
  <c r="AF91" i="2"/>
  <c r="AD91" i="2"/>
  <c r="AC91" i="2"/>
  <c r="W91" i="2"/>
  <c r="P64" i="2"/>
  <c r="Q64" i="2" s="1"/>
  <c r="AM91" i="2" l="1"/>
  <c r="T91" i="2"/>
  <c r="S91" i="2"/>
  <c r="F63" i="2"/>
  <c r="G63" i="2" s="1"/>
  <c r="H63" i="2" s="1"/>
  <c r="J63" i="2" s="1"/>
  <c r="K63" i="2" s="1"/>
  <c r="N63" i="2" s="1"/>
  <c r="O63" i="2" s="1"/>
  <c r="P63" i="2" s="1"/>
  <c r="Q63" i="2" s="1"/>
  <c r="R63" i="2"/>
  <c r="R62" i="2"/>
  <c r="G62" i="2"/>
  <c r="H62" i="2" s="1"/>
  <c r="J62" i="2" s="1"/>
  <c r="K62" i="2" s="1"/>
  <c r="N62" i="2" s="1"/>
  <c r="O62" i="2" s="1"/>
  <c r="P62" i="2" s="1"/>
  <c r="Q62" i="2" s="1"/>
  <c r="AO91" i="2" l="1"/>
  <c r="N12" i="2"/>
  <c r="O12" i="2" s="1"/>
  <c r="P12" i="2" s="1"/>
  <c r="Q12" i="2" s="1"/>
  <c r="R53" i="2" l="1"/>
  <c r="R54" i="2"/>
  <c r="R57" i="2"/>
  <c r="R58" i="2"/>
  <c r="R59" i="2"/>
  <c r="R60" i="2"/>
  <c r="R61" i="2"/>
  <c r="R31" i="2"/>
  <c r="R32" i="2"/>
  <c r="R33" i="2"/>
  <c r="R34" i="2"/>
  <c r="R35" i="2"/>
  <c r="R36" i="2"/>
  <c r="R37" i="2"/>
  <c r="R38" i="2"/>
  <c r="R39" i="2"/>
  <c r="R40" i="2"/>
  <c r="R42" i="2"/>
  <c r="R43" i="2"/>
  <c r="R44" i="2"/>
  <c r="R45" i="2"/>
  <c r="R46" i="2"/>
  <c r="R47" i="2"/>
  <c r="R48" i="2"/>
  <c r="R49" i="2"/>
  <c r="R51" i="2"/>
  <c r="R52" i="2"/>
  <c r="R6" i="2"/>
  <c r="R8" i="2"/>
  <c r="R9" i="2"/>
  <c r="R10" i="2"/>
  <c r="R11" i="2"/>
  <c r="R13" i="2"/>
  <c r="R14" i="2"/>
  <c r="R15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5" i="2"/>
  <c r="J39" i="2"/>
  <c r="J40" i="2"/>
  <c r="J37" i="2"/>
  <c r="J38" i="2"/>
  <c r="R91" i="2" l="1"/>
  <c r="U37" i="2"/>
  <c r="K37" i="2"/>
  <c r="N37" i="2" s="1"/>
  <c r="O37" i="2" s="1"/>
  <c r="P37" i="2" s="1"/>
  <c r="Q37" i="2" s="1"/>
  <c r="U39" i="2"/>
  <c r="K39" i="2"/>
  <c r="N39" i="2" s="1"/>
  <c r="O39" i="2" s="1"/>
  <c r="P39" i="2" s="1"/>
  <c r="Q39" i="2" s="1"/>
  <c r="U38" i="2"/>
  <c r="K38" i="2"/>
  <c r="N38" i="2" s="1"/>
  <c r="O38" i="2" s="1"/>
  <c r="P38" i="2" s="1"/>
  <c r="Q38" i="2" s="1"/>
  <c r="U40" i="2"/>
  <c r="K40" i="2"/>
  <c r="N40" i="2" s="1"/>
  <c r="O40" i="2" s="1"/>
  <c r="P40" i="2" s="1"/>
  <c r="Q40" i="2" s="1"/>
  <c r="F53" i="2"/>
  <c r="G53" i="2" s="1"/>
  <c r="H53" i="2" s="1"/>
  <c r="J53" i="2" s="1"/>
  <c r="G60" i="2"/>
  <c r="H60" i="2" s="1"/>
  <c r="J60" i="2" s="1"/>
  <c r="G59" i="2"/>
  <c r="H59" i="2" s="1"/>
  <c r="J59" i="2" s="1"/>
  <c r="G58" i="2"/>
  <c r="H58" i="2" s="1"/>
  <c r="J58" i="2" s="1"/>
  <c r="G57" i="2"/>
  <c r="H57" i="2" s="1"/>
  <c r="J57" i="2" s="1"/>
  <c r="G54" i="2"/>
  <c r="H54" i="2" s="1"/>
  <c r="J54" i="2" s="1"/>
  <c r="G6" i="2"/>
  <c r="H6" i="2" s="1"/>
  <c r="J6" i="2" s="1"/>
  <c r="G43" i="2"/>
  <c r="H43" i="2" s="1"/>
  <c r="J43" i="2" s="1"/>
  <c r="D91" i="2"/>
  <c r="F61" i="2"/>
  <c r="G61" i="2" s="1"/>
  <c r="H61" i="2" s="1"/>
  <c r="J61" i="2" s="1"/>
  <c r="F42" i="2"/>
  <c r="G42" i="2" s="1"/>
  <c r="H42" i="2" s="1"/>
  <c r="J42" i="2" s="1"/>
  <c r="L91" i="2"/>
  <c r="F5" i="2"/>
  <c r="G5" i="2" s="1"/>
  <c r="H5" i="2" s="1"/>
  <c r="J5" i="2" s="1"/>
  <c r="K5" i="2" s="1"/>
  <c r="N5" i="2" s="1"/>
  <c r="F7" i="2"/>
  <c r="G7" i="2" s="1"/>
  <c r="F8" i="2"/>
  <c r="G8" i="2" s="1"/>
  <c r="H8" i="2" s="1"/>
  <c r="J8" i="2" s="1"/>
  <c r="F9" i="2"/>
  <c r="G9" i="2" s="1"/>
  <c r="H9" i="2" s="1"/>
  <c r="J9" i="2" s="1"/>
  <c r="F10" i="2"/>
  <c r="G10" i="2" s="1"/>
  <c r="H10" i="2" s="1"/>
  <c r="J10" i="2" s="1"/>
  <c r="F11" i="2"/>
  <c r="G11" i="2" s="1"/>
  <c r="H11" i="2" s="1"/>
  <c r="J11" i="2" s="1"/>
  <c r="F12" i="2"/>
  <c r="G12" i="2" s="1"/>
  <c r="H12" i="2" s="1"/>
  <c r="J12" i="2" s="1"/>
  <c r="F13" i="2"/>
  <c r="G13" i="2" s="1"/>
  <c r="H13" i="2" s="1"/>
  <c r="J13" i="2" s="1"/>
  <c r="F14" i="2"/>
  <c r="G14" i="2" s="1"/>
  <c r="H14" i="2" s="1"/>
  <c r="J14" i="2" s="1"/>
  <c r="K14" i="2" s="1"/>
  <c r="N14" i="2" s="1"/>
  <c r="O14" i="2" s="1"/>
  <c r="P14" i="2" s="1"/>
  <c r="Q14" i="2" s="1"/>
  <c r="F15" i="2"/>
  <c r="G15" i="2" s="1"/>
  <c r="H15" i="2" s="1"/>
  <c r="J15" i="2" s="1"/>
  <c r="F17" i="2"/>
  <c r="G17" i="2" s="1"/>
  <c r="H17" i="2" s="1"/>
  <c r="J17" i="2" s="1"/>
  <c r="K17" i="2" s="1"/>
  <c r="N17" i="2" s="1"/>
  <c r="O17" i="2" s="1"/>
  <c r="P17" i="2" s="1"/>
  <c r="Q17" i="2" s="1"/>
  <c r="F18" i="2"/>
  <c r="G18" i="2" s="1"/>
  <c r="H18" i="2" s="1"/>
  <c r="J18" i="2" s="1"/>
  <c r="F19" i="2"/>
  <c r="G19" i="2" s="1"/>
  <c r="H19" i="2" s="1"/>
  <c r="J19" i="2" s="1"/>
  <c r="F20" i="2"/>
  <c r="G20" i="2" s="1"/>
  <c r="H20" i="2" s="1"/>
  <c r="J20" i="2" s="1"/>
  <c r="F21" i="2"/>
  <c r="G21" i="2" s="1"/>
  <c r="H21" i="2" s="1"/>
  <c r="J21" i="2" s="1"/>
  <c r="F22" i="2"/>
  <c r="G22" i="2" s="1"/>
  <c r="H22" i="2" s="1"/>
  <c r="J22" i="2" s="1"/>
  <c r="F23" i="2"/>
  <c r="G23" i="2" s="1"/>
  <c r="H23" i="2" s="1"/>
  <c r="J23" i="2" s="1"/>
  <c r="K23" i="2" s="1"/>
  <c r="N23" i="2" s="1"/>
  <c r="O23" i="2" s="1"/>
  <c r="P23" i="2" s="1"/>
  <c r="Q23" i="2" s="1"/>
  <c r="F24" i="2"/>
  <c r="G24" i="2" s="1"/>
  <c r="H24" i="2" s="1"/>
  <c r="J24" i="2" s="1"/>
  <c r="K24" i="2" s="1"/>
  <c r="N24" i="2" s="1"/>
  <c r="O24" i="2" s="1"/>
  <c r="P24" i="2" s="1"/>
  <c r="Q24" i="2" s="1"/>
  <c r="F25" i="2"/>
  <c r="G25" i="2" s="1"/>
  <c r="H25" i="2" s="1"/>
  <c r="J25" i="2" s="1"/>
  <c r="K25" i="2" s="1"/>
  <c r="N25" i="2" s="1"/>
  <c r="O25" i="2" s="1"/>
  <c r="P25" i="2" s="1"/>
  <c r="Q25" i="2" s="1"/>
  <c r="F26" i="2"/>
  <c r="G26" i="2" s="1"/>
  <c r="H26" i="2" s="1"/>
  <c r="J26" i="2" s="1"/>
  <c r="F27" i="2"/>
  <c r="G27" i="2" s="1"/>
  <c r="H27" i="2" s="1"/>
  <c r="J27" i="2" s="1"/>
  <c r="F28" i="2"/>
  <c r="G28" i="2" s="1"/>
  <c r="H28" i="2" s="1"/>
  <c r="J28" i="2" s="1"/>
  <c r="F29" i="2"/>
  <c r="G29" i="2" s="1"/>
  <c r="H29" i="2" s="1"/>
  <c r="J29" i="2" s="1"/>
  <c r="F30" i="2"/>
  <c r="G30" i="2" s="1"/>
  <c r="H30" i="2" s="1"/>
  <c r="J30" i="2" s="1"/>
  <c r="F31" i="2"/>
  <c r="G31" i="2" s="1"/>
  <c r="H31" i="2" s="1"/>
  <c r="J31" i="2" s="1"/>
  <c r="F32" i="2"/>
  <c r="G32" i="2" s="1"/>
  <c r="H32" i="2" s="1"/>
  <c r="J32" i="2" s="1"/>
  <c r="F33" i="2"/>
  <c r="G33" i="2" s="1"/>
  <c r="H33" i="2" s="1"/>
  <c r="J33" i="2" s="1"/>
  <c r="F34" i="2"/>
  <c r="G34" i="2" s="1"/>
  <c r="H34" i="2" s="1"/>
  <c r="J34" i="2" s="1"/>
  <c r="F35" i="2"/>
  <c r="G35" i="2" s="1"/>
  <c r="H35" i="2" s="1"/>
  <c r="J35" i="2" s="1"/>
  <c r="F36" i="2"/>
  <c r="G36" i="2" s="1"/>
  <c r="H36" i="2" s="1"/>
  <c r="J36" i="2" s="1"/>
  <c r="F44" i="2"/>
  <c r="G44" i="2" s="1"/>
  <c r="H44" i="2" s="1"/>
  <c r="J44" i="2" s="1"/>
  <c r="F45" i="2"/>
  <c r="G45" i="2" s="1"/>
  <c r="H45" i="2" s="1"/>
  <c r="J45" i="2" s="1"/>
  <c r="F46" i="2"/>
  <c r="G46" i="2" s="1"/>
  <c r="H46" i="2" s="1"/>
  <c r="J46" i="2" s="1"/>
  <c r="F47" i="2"/>
  <c r="G47" i="2" s="1"/>
  <c r="H47" i="2" s="1"/>
  <c r="J47" i="2" s="1"/>
  <c r="F48" i="2"/>
  <c r="G48" i="2" s="1"/>
  <c r="H48" i="2" s="1"/>
  <c r="J48" i="2" s="1"/>
  <c r="F49" i="2"/>
  <c r="G49" i="2" s="1"/>
  <c r="H49" i="2" s="1"/>
  <c r="J49" i="2" s="1"/>
  <c r="K49" i="2" s="1"/>
  <c r="N49" i="2" s="1"/>
  <c r="O49" i="2" s="1"/>
  <c r="P49" i="2" s="1"/>
  <c r="Q49" i="2" s="1"/>
  <c r="F50" i="2"/>
  <c r="G50" i="2" s="1"/>
  <c r="H50" i="2" s="1"/>
  <c r="J50" i="2" s="1"/>
  <c r="F51" i="2"/>
  <c r="G51" i="2" s="1"/>
  <c r="H51" i="2" s="1"/>
  <c r="J51" i="2" s="1"/>
  <c r="F52" i="2"/>
  <c r="G52" i="2" s="1"/>
  <c r="H52" i="2" s="1"/>
  <c r="J52" i="2" s="1"/>
  <c r="O5" i="2" l="1"/>
  <c r="U48" i="2"/>
  <c r="K48" i="2"/>
  <c r="N48" i="2" s="1"/>
  <c r="O48" i="2" s="1"/>
  <c r="P48" i="2" s="1"/>
  <c r="Q48" i="2" s="1"/>
  <c r="U30" i="2"/>
  <c r="K30" i="2"/>
  <c r="N30" i="2" s="1"/>
  <c r="O30" i="2" s="1"/>
  <c r="P30" i="2" s="1"/>
  <c r="Q30" i="2" s="1"/>
  <c r="U22" i="2"/>
  <c r="K22" i="2"/>
  <c r="N22" i="2" s="1"/>
  <c r="O22" i="2" s="1"/>
  <c r="P22" i="2" s="1"/>
  <c r="Q22" i="2" s="1"/>
  <c r="U12" i="2"/>
  <c r="U42" i="2"/>
  <c r="K42" i="2"/>
  <c r="N42" i="2" s="1"/>
  <c r="O42" i="2" s="1"/>
  <c r="P42" i="2" s="1"/>
  <c r="Q42" i="2" s="1"/>
  <c r="U6" i="2"/>
  <c r="K6" i="2"/>
  <c r="N6" i="2" s="1"/>
  <c r="O6" i="2" s="1"/>
  <c r="P6" i="2" s="1"/>
  <c r="Q6" i="2" s="1"/>
  <c r="U54" i="2"/>
  <c r="K54" i="2"/>
  <c r="N54" i="2" s="1"/>
  <c r="O54" i="2" s="1"/>
  <c r="P54" i="2" s="1"/>
  <c r="Q54" i="2" s="1"/>
  <c r="U57" i="2"/>
  <c r="K57" i="2"/>
  <c r="N57" i="2" s="1"/>
  <c r="O57" i="2" s="1"/>
  <c r="P57" i="2" s="1"/>
  <c r="Q57" i="2" s="1"/>
  <c r="U59" i="2"/>
  <c r="K59" i="2"/>
  <c r="N59" i="2" s="1"/>
  <c r="O59" i="2" s="1"/>
  <c r="P59" i="2" s="1"/>
  <c r="Q59" i="2" s="1"/>
  <c r="U52" i="2"/>
  <c r="K52" i="2"/>
  <c r="N52" i="2" s="1"/>
  <c r="O52" i="2" s="1"/>
  <c r="P52" i="2" s="1"/>
  <c r="Q52" i="2" s="1"/>
  <c r="U44" i="2"/>
  <c r="K44" i="2"/>
  <c r="N44" i="2" s="1"/>
  <c r="O44" i="2" s="1"/>
  <c r="P44" i="2" s="1"/>
  <c r="Q44" i="2" s="1"/>
  <c r="U26" i="2"/>
  <c r="K26" i="2"/>
  <c r="N26" i="2" s="1"/>
  <c r="O26" i="2" s="1"/>
  <c r="P26" i="2" s="1"/>
  <c r="Q26" i="2" s="1"/>
  <c r="U15" i="2"/>
  <c r="K15" i="2"/>
  <c r="N15" i="2" s="1"/>
  <c r="O15" i="2" s="1"/>
  <c r="P15" i="2" s="1"/>
  <c r="Q15" i="2" s="1"/>
  <c r="U8" i="2"/>
  <c r="K8" i="2"/>
  <c r="N8" i="2" s="1"/>
  <c r="O8" i="2" s="1"/>
  <c r="P8" i="2" s="1"/>
  <c r="Q8" i="2" s="1"/>
  <c r="U43" i="2"/>
  <c r="K43" i="2"/>
  <c r="N43" i="2" s="1"/>
  <c r="O43" i="2" s="1"/>
  <c r="P43" i="2" s="1"/>
  <c r="Q43" i="2" s="1"/>
  <c r="U58" i="2"/>
  <c r="K58" i="2"/>
  <c r="N58" i="2" s="1"/>
  <c r="O58" i="2" s="1"/>
  <c r="P58" i="2" s="1"/>
  <c r="Q58" i="2" s="1"/>
  <c r="U60" i="2"/>
  <c r="K60" i="2"/>
  <c r="N60" i="2" s="1"/>
  <c r="O60" i="2" s="1"/>
  <c r="P60" i="2" s="1"/>
  <c r="Q60" i="2" s="1"/>
  <c r="U50" i="2"/>
  <c r="K50" i="2"/>
  <c r="N50" i="2" s="1"/>
  <c r="O50" i="2" s="1"/>
  <c r="P50" i="2" s="1"/>
  <c r="Q50" i="2" s="1"/>
  <c r="U49" i="2"/>
  <c r="U46" i="2"/>
  <c r="K46" i="2"/>
  <c r="N46" i="2" s="1"/>
  <c r="O46" i="2" s="1"/>
  <c r="P46" i="2" s="1"/>
  <c r="Q46" i="2" s="1"/>
  <c r="U45" i="2"/>
  <c r="K45" i="2"/>
  <c r="N45" i="2" s="1"/>
  <c r="O45" i="2" s="1"/>
  <c r="P45" i="2" s="1"/>
  <c r="Q45" i="2" s="1"/>
  <c r="U35" i="2"/>
  <c r="K35" i="2"/>
  <c r="N35" i="2" s="1"/>
  <c r="O35" i="2" s="1"/>
  <c r="P35" i="2" s="1"/>
  <c r="Q35" i="2" s="1"/>
  <c r="U33" i="2"/>
  <c r="K33" i="2"/>
  <c r="N33" i="2" s="1"/>
  <c r="O33" i="2" s="1"/>
  <c r="P33" i="2" s="1"/>
  <c r="Q33" i="2" s="1"/>
  <c r="U32" i="2"/>
  <c r="K32" i="2"/>
  <c r="N32" i="2" s="1"/>
  <c r="O32" i="2" s="1"/>
  <c r="P32" i="2" s="1"/>
  <c r="Q32" i="2" s="1"/>
  <c r="U31" i="2"/>
  <c r="K31" i="2"/>
  <c r="N31" i="2" s="1"/>
  <c r="O31" i="2" s="1"/>
  <c r="P31" i="2" s="1"/>
  <c r="Q31" i="2" s="1"/>
  <c r="U28" i="2"/>
  <c r="K28" i="2"/>
  <c r="N28" i="2" s="1"/>
  <c r="O28" i="2" s="1"/>
  <c r="P28" i="2" s="1"/>
  <c r="Q28" i="2" s="1"/>
  <c r="U27" i="2"/>
  <c r="K27" i="2"/>
  <c r="N27" i="2" s="1"/>
  <c r="O27" i="2" s="1"/>
  <c r="P27" i="2" s="1"/>
  <c r="Q27" i="2" s="1"/>
  <c r="U24" i="2"/>
  <c r="U23" i="2"/>
  <c r="U20" i="2"/>
  <c r="K20" i="2"/>
  <c r="N20" i="2" s="1"/>
  <c r="O20" i="2" s="1"/>
  <c r="P20" i="2" s="1"/>
  <c r="Q20" i="2" s="1"/>
  <c r="U19" i="2"/>
  <c r="K19" i="2"/>
  <c r="N19" i="2" s="1"/>
  <c r="O19" i="2" s="1"/>
  <c r="P19" i="2" s="1"/>
  <c r="Q19" i="2" s="1"/>
  <c r="U13" i="2"/>
  <c r="K13" i="2"/>
  <c r="N13" i="2" s="1"/>
  <c r="O13" i="2" s="1"/>
  <c r="P13" i="2" s="1"/>
  <c r="Q13" i="2" s="1"/>
  <c r="U10" i="2"/>
  <c r="K10" i="2"/>
  <c r="N10" i="2" s="1"/>
  <c r="O10" i="2" s="1"/>
  <c r="P10" i="2" s="1"/>
  <c r="Q10" i="2" s="1"/>
  <c r="U9" i="2"/>
  <c r="K9" i="2"/>
  <c r="N9" i="2" s="1"/>
  <c r="O9" i="2" s="1"/>
  <c r="P9" i="2" s="1"/>
  <c r="Q9" i="2" s="1"/>
  <c r="U53" i="2"/>
  <c r="K53" i="2"/>
  <c r="N53" i="2" s="1"/>
  <c r="O53" i="2" s="1"/>
  <c r="P53" i="2" s="1"/>
  <c r="Q53" i="2" s="1"/>
  <c r="U51" i="2"/>
  <c r="K51" i="2"/>
  <c r="N51" i="2" s="1"/>
  <c r="O51" i="2" s="1"/>
  <c r="P51" i="2" s="1"/>
  <c r="Q51" i="2" s="1"/>
  <c r="U47" i="2"/>
  <c r="K47" i="2"/>
  <c r="N47" i="2" s="1"/>
  <c r="O47" i="2" s="1"/>
  <c r="P47" i="2" s="1"/>
  <c r="Q47" i="2" s="1"/>
  <c r="U36" i="2"/>
  <c r="K36" i="2"/>
  <c r="N36" i="2" s="1"/>
  <c r="O36" i="2" s="1"/>
  <c r="P36" i="2" s="1"/>
  <c r="Q36" i="2" s="1"/>
  <c r="U34" i="2"/>
  <c r="K34" i="2"/>
  <c r="N34" i="2" s="1"/>
  <c r="O34" i="2" s="1"/>
  <c r="P34" i="2" s="1"/>
  <c r="Q34" i="2" s="1"/>
  <c r="U29" i="2"/>
  <c r="K29" i="2"/>
  <c r="N29" i="2" s="1"/>
  <c r="O29" i="2" s="1"/>
  <c r="P29" i="2" s="1"/>
  <c r="Q29" i="2" s="1"/>
  <c r="U25" i="2"/>
  <c r="U21" i="2"/>
  <c r="K21" i="2"/>
  <c r="N21" i="2" s="1"/>
  <c r="O21" i="2" s="1"/>
  <c r="P21" i="2" s="1"/>
  <c r="Q21" i="2" s="1"/>
  <c r="U18" i="2"/>
  <c r="K18" i="2"/>
  <c r="N18" i="2" s="1"/>
  <c r="O18" i="2" s="1"/>
  <c r="P18" i="2" s="1"/>
  <c r="Q18" i="2" s="1"/>
  <c r="U17" i="2"/>
  <c r="U14" i="2"/>
  <c r="U11" i="2"/>
  <c r="K11" i="2"/>
  <c r="N11" i="2" s="1"/>
  <c r="O11" i="2" s="1"/>
  <c r="P11" i="2" s="1"/>
  <c r="Q11" i="2" s="1"/>
  <c r="U61" i="2"/>
  <c r="K61" i="2"/>
  <c r="N61" i="2" s="1"/>
  <c r="O61" i="2" s="1"/>
  <c r="P61" i="2" s="1"/>
  <c r="Q61" i="2" s="1"/>
  <c r="H7" i="2"/>
  <c r="J7" i="2" s="1"/>
  <c r="G91" i="2"/>
  <c r="U5" i="2"/>
  <c r="F91" i="2"/>
  <c r="P5" i="2" l="1"/>
  <c r="Q5" i="2" s="1"/>
  <c r="U7" i="2"/>
  <c r="U91" i="2" s="1"/>
  <c r="K7" i="2"/>
  <c r="N7" i="2" s="1"/>
  <c r="N91" i="2" s="1"/>
  <c r="H91" i="2"/>
  <c r="J91" i="2"/>
  <c r="O7" i="2" l="1"/>
  <c r="K91" i="2"/>
  <c r="P7" i="2" l="1"/>
  <c r="Q7" i="2" s="1"/>
  <c r="Q91" i="2" s="1"/>
  <c r="O91" i="2"/>
  <c r="P91" i="2" s="1"/>
</calcChain>
</file>

<file path=xl/sharedStrings.xml><?xml version="1.0" encoding="utf-8"?>
<sst xmlns="http://schemas.openxmlformats.org/spreadsheetml/2006/main" count="669" uniqueCount="255">
  <si>
    <t>Omschrijving</t>
  </si>
  <si>
    <t>Adres</t>
  </si>
  <si>
    <t>Plaats</t>
  </si>
  <si>
    <t>Waarde opstal 01-01-08</t>
  </si>
  <si>
    <t>Index</t>
  </si>
  <si>
    <t>Waarde opstal 01-01-09</t>
  </si>
  <si>
    <t>Totaal</t>
  </si>
  <si>
    <t>Sportzaal</t>
  </si>
  <si>
    <t>Lichtenvoorde</t>
  </si>
  <si>
    <t>Gemeentehuis Lichtenvoorde</t>
  </si>
  <si>
    <t>Varsseveldseweg 2</t>
  </si>
  <si>
    <t>Computerapp</t>
  </si>
  <si>
    <t>Vragenderweg 5</t>
  </si>
  <si>
    <t>Vincent v. Goghstraat 8a-8b</t>
  </si>
  <si>
    <t>Muziekschool</t>
  </si>
  <si>
    <t>Patronaatstraat 29</t>
  </si>
  <si>
    <t>Wijkvereniging Hooiland</t>
  </si>
  <si>
    <t>J. Vermeerstraat 50</t>
  </si>
  <si>
    <t>Sporthal Hamalandhal</t>
  </si>
  <si>
    <t>Sportzaal Delakker</t>
  </si>
  <si>
    <t>Lievelderweg 120</t>
  </si>
  <si>
    <t>Hertenkamp Schuilhut</t>
  </si>
  <si>
    <t>Hagenstraat</t>
  </si>
  <si>
    <t>SCC Den Diek</t>
  </si>
  <si>
    <t>Dijkstraat 30-32</t>
  </si>
  <si>
    <t>Zwembad Meekenesch</t>
  </si>
  <si>
    <t>Boerderij</t>
  </si>
  <si>
    <t>Kunstvoorwerpen/Kruisbeeld</t>
  </si>
  <si>
    <t>Kunstvoorwerpen/Historisch figuur</t>
  </si>
  <si>
    <t>Kunstvoorwerpen/De Leeuw</t>
  </si>
  <si>
    <t>Kunstvoorwerpen/Div. figuren</t>
  </si>
  <si>
    <t>Begraafplaats gebouw</t>
  </si>
  <si>
    <t>Op 't Zand 4</t>
  </si>
  <si>
    <t>Boschlaan/Rouwhorsterdijk</t>
  </si>
  <si>
    <t>Dijkstraat</t>
  </si>
  <si>
    <t>Markt</t>
  </si>
  <si>
    <t>Rapenburgsestraat/Esstraat</t>
  </si>
  <si>
    <t>Vragenderweg</t>
  </si>
  <si>
    <t>Gemeentehuis Groenlo</t>
  </si>
  <si>
    <t>Kevelderstraat 1</t>
  </si>
  <si>
    <t>Gemeentehuis Groenlo (geb.installaties)</t>
  </si>
  <si>
    <t>Kunstvoorwerpen</t>
  </si>
  <si>
    <t>Buiten objecten</t>
  </si>
  <si>
    <t>Gezondheidscentrum/welzijnwinkel</t>
  </si>
  <si>
    <t>Noteboomstraat 15</t>
  </si>
  <si>
    <t>Wintersw./Lichtenvoorde</t>
  </si>
  <si>
    <t>Oude Borculoseweg 8</t>
  </si>
  <si>
    <t>Buitenschans 48</t>
  </si>
  <si>
    <t>Div. Kunstvoorwerpen (beeld v/e stad)</t>
  </si>
  <si>
    <t>Div. Kunstvoorwerpen (Ontmoeting)</t>
  </si>
  <si>
    <t>Karel Doormanstraat</t>
  </si>
  <si>
    <t>Div. Kunstvoorwerpen (Hardware)</t>
  </si>
  <si>
    <t>Mattelierstraat</t>
  </si>
  <si>
    <t>Div. Kunstvoorwerpen (Zwaan)</t>
  </si>
  <si>
    <t>Div. Kunstvoorwerpen (Salto)</t>
  </si>
  <si>
    <t>Bempte</t>
  </si>
  <si>
    <t>Div. Kunstvoorwerpen (I love Reptile)</t>
  </si>
  <si>
    <t>Kloostertuin</t>
  </si>
  <si>
    <t>Div. Kunstvoorwerpen ('n Daaverend Alaaf)</t>
  </si>
  <si>
    <t>Houtwal</t>
  </si>
  <si>
    <t>Vestingsstad 10 kanonnen</t>
  </si>
  <si>
    <t>Vestingsstad 13 panelen wandelroute</t>
  </si>
  <si>
    <t>Vestingsstad 9 doorkijkschtermen</t>
  </si>
  <si>
    <t>Vestingsstad 1 kunstwerk brug Eibergseweg</t>
  </si>
  <si>
    <t>Muziekkoepel</t>
  </si>
  <si>
    <t>Brandweerkazerne (incl schuur)</t>
  </si>
  <si>
    <t>Sporthal Den elshof</t>
  </si>
  <si>
    <t>Div. plaatsen</t>
  </si>
  <si>
    <t>Maliebaan 14</t>
  </si>
  <si>
    <t>Wentholtstraat</t>
  </si>
  <si>
    <t>Oude Winterswijkseweg 22</t>
  </si>
  <si>
    <t>Mattelierstraat 5</t>
  </si>
  <si>
    <t>Oude Winterswijkseweg 37</t>
  </si>
  <si>
    <t>Groenlo</t>
  </si>
  <si>
    <t>Hertenkamp + schapenweide</t>
  </si>
  <si>
    <t>Div. Kunstvoorwerpen (zonder titel)</t>
  </si>
  <si>
    <t>van Xander Spronken</t>
  </si>
  <si>
    <t>van Kees Salentijn</t>
  </si>
  <si>
    <t>Klank en Lichtspel</t>
  </si>
  <si>
    <t>Calxtuskerk op de markt</t>
  </si>
  <si>
    <t>Index 162</t>
  </si>
  <si>
    <t>Index 163</t>
  </si>
  <si>
    <t>Waarde opstal 01-01-2010</t>
  </si>
  <si>
    <t>Dependance gemeentehuis Lichtenvoorde</t>
  </si>
  <si>
    <t>Raadhuisstraat 6 (villa)</t>
  </si>
  <si>
    <t>Marienvelde</t>
  </si>
  <si>
    <t>Lievelde</t>
  </si>
  <si>
    <t>Harreveld</t>
  </si>
  <si>
    <t>Raadhuisstraat 7</t>
  </si>
  <si>
    <t>Raadhuisstraat 9</t>
  </si>
  <si>
    <t>Halve Maanweg</t>
  </si>
  <si>
    <t>Hertenkamp Groenlo</t>
  </si>
  <si>
    <t xml:space="preserve">Dorpsstraat </t>
  </si>
  <si>
    <t>Zieuwent</t>
  </si>
  <si>
    <t>Waarde opstal 01-01-2011</t>
  </si>
  <si>
    <t>Inventaris 01-01-2011</t>
  </si>
  <si>
    <t>Mutaties 2011</t>
  </si>
  <si>
    <t>Waarde opstal 31-12-2011</t>
  </si>
  <si>
    <t>diverse kunstvoorwerpen</t>
  </si>
  <si>
    <t>beeld Sjer Jacobs (Nieuwmarkt LTV)</t>
  </si>
  <si>
    <t>beeld "High Tea" (Flierbeek LTV)</t>
  </si>
  <si>
    <t>Index 153/ Troostwijk 112,2</t>
  </si>
  <si>
    <t>Troostwijk 11,2</t>
  </si>
  <si>
    <t>Geïndexeerd Troostwijk 113,8</t>
  </si>
  <si>
    <t>Waarde opstal 01-01-2012</t>
  </si>
  <si>
    <t>Frans Halsstraat 35</t>
  </si>
  <si>
    <t xml:space="preserve">Woning </t>
  </si>
  <si>
    <t>v.d. Meerde Walcherenstraat 3</t>
  </si>
  <si>
    <t>Waarde opstal 01-01-2013</t>
  </si>
  <si>
    <t>Geïndexeerd Troostwijk 117,8</t>
  </si>
  <si>
    <t>Geen indexatie</t>
  </si>
  <si>
    <t>MFA gebouw</t>
  </si>
  <si>
    <t>Museum Stadboerderij</t>
  </si>
  <si>
    <t>Waarde opstal 01-01-2014</t>
  </si>
  <si>
    <t>Geïndexeerd Troostwijk 118,7</t>
  </si>
  <si>
    <t>BB MFA "De Kei"</t>
  </si>
  <si>
    <t>lichtenvoorde</t>
  </si>
  <si>
    <t>Pastoor Sandersstraat 5</t>
  </si>
  <si>
    <t>nabij Dierenpark Halve Maan</t>
  </si>
  <si>
    <t>beeld "Voluit" (Boompjeswal Groenlo)</t>
  </si>
  <si>
    <t>beeld "Europa"(stadhuis Groenlo)</t>
  </si>
  <si>
    <t>per 01-01-2015</t>
  </si>
  <si>
    <t>Waarde opstal 01-01-2015</t>
  </si>
  <si>
    <t>Geindexeerd Troostwijk 120,2</t>
  </si>
  <si>
    <t>Hervormde kerk, gemeentetoren</t>
  </si>
  <si>
    <t>Service team</t>
  </si>
  <si>
    <t>Opmerkingen</t>
  </si>
  <si>
    <t>Inventaris 01-01-2016</t>
  </si>
  <si>
    <t>Per 01-01-2016</t>
  </si>
  <si>
    <t>Waarde opstal 01-01-2016</t>
  </si>
  <si>
    <t>Geindexeerd Troostwijk 121</t>
  </si>
  <si>
    <t>Waarde opstal 01-01-2017</t>
  </si>
  <si>
    <t>Inventaris 01-01-2017</t>
  </si>
  <si>
    <t xml:space="preserve">Niet geindexeerd </t>
  </si>
  <si>
    <t>Geindexeerd Troostwijk 123</t>
  </si>
  <si>
    <t>Stand per 01-01-2017</t>
  </si>
  <si>
    <t>BMV (kantine, ouderen soos, sportzalen)</t>
  </si>
  <si>
    <t>Mattellierstraat 19</t>
  </si>
  <si>
    <t>zonnepanelen los</t>
  </si>
  <si>
    <t>Varsseveldseweg 8,10,12</t>
  </si>
  <si>
    <t>De Matterlier</t>
  </si>
  <si>
    <t>Waalderweg 7</t>
  </si>
  <si>
    <t>Brandweer (inventaris kazerne)</t>
  </si>
  <si>
    <t>Diverse schilderijen volgens huurovereenkomst</t>
  </si>
  <si>
    <t>Schilderijen in gemeentehuis</t>
  </si>
  <si>
    <t>19 schilderijen gehuurd (met huurovereenkomst)</t>
  </si>
  <si>
    <t>opstal 01-01-2018</t>
  </si>
  <si>
    <t>per 31-12-2017</t>
  </si>
  <si>
    <t>kerkhoflaan5</t>
  </si>
  <si>
    <t>woonhuis bij zwembad</t>
  </si>
  <si>
    <t>Kerkhoflaan 7</t>
  </si>
  <si>
    <t>Sportzaal in BMV</t>
  </si>
  <si>
    <t>inventaris 01-01-2018</t>
  </si>
  <si>
    <t>Voormalig Vion gebouw</t>
  </si>
  <si>
    <t>Stationsstraat 6</t>
  </si>
  <si>
    <t>Adm. Helfrichplein 2-4</t>
  </si>
  <si>
    <t>agr. Gebouwen</t>
  </si>
  <si>
    <t>opstal 01-01-2019</t>
  </si>
  <si>
    <t>pand staat leeg</t>
  </si>
  <si>
    <t>84 Zonnepanelen op het dak, zijn begin 2014 geplaatst waarde € 33,000</t>
  </si>
  <si>
    <t>Multifucntionele accommodatie</t>
  </si>
  <si>
    <t>per 1-2-2016: 69 zonnepanelen vast op het dak geplaatst ad € 17.500 excl btw</t>
  </si>
  <si>
    <t>170 zonnepanelen, los op het dak</t>
  </si>
  <si>
    <t>Wordt verhuurd. Inventaris is van de huurder, maar wordt door de gemeente verzekerd. In 2018 181 zonnepanelen geplaatst ad. € 53.000 excl. Btw.</t>
  </si>
  <si>
    <t>opstal 2020 index 105</t>
  </si>
  <si>
    <t>inventaris 01-01-2020</t>
  </si>
  <si>
    <t xml:space="preserve">Buitenschans 1 </t>
  </si>
  <si>
    <t>Beltrumseweg 3b</t>
  </si>
  <si>
    <t xml:space="preserve">Kantine en kleedkamers  bij sportcomplex </t>
  </si>
  <si>
    <t>dierenverblijf Blikpad</t>
  </si>
  <si>
    <t>Blikpad 9</t>
  </si>
  <si>
    <t>In gebruik als opslagruimte</t>
  </si>
  <si>
    <t>index 103,6</t>
  </si>
  <si>
    <t>inventaris 01-01-2021</t>
  </si>
  <si>
    <t>opstal 01-01-2021</t>
  </si>
  <si>
    <t>ondex 108</t>
  </si>
  <si>
    <t xml:space="preserve">Ursulastraat 2 </t>
  </si>
  <si>
    <t>Planetenstraat 45</t>
  </si>
  <si>
    <t>De Regenboog, MFA</t>
  </si>
  <si>
    <t>K. Doormanstraat 66-68</t>
  </si>
  <si>
    <t>BB Wilibrordus + gymlokaal, MFA</t>
  </si>
  <si>
    <t>Nolenstraat 14</t>
  </si>
  <si>
    <t>OB 't Palet, MFA</t>
  </si>
  <si>
    <t>Dorpshuis "t Kempken, MFA</t>
  </si>
  <si>
    <t>MFA gebouw (voormalig schoolgebouw De Watermolen)</t>
  </si>
  <si>
    <t>Staat leeg.</t>
  </si>
  <si>
    <t>BB Sint Jozef</t>
  </si>
  <si>
    <t>Schatbergstraat 81</t>
  </si>
  <si>
    <t>gebouw is van stichting Dorpshuis "t Kempken in Harreveld.</t>
  </si>
  <si>
    <t>Voormalig schoolgebouw. Wordt gebruikt door de Voedselbank</t>
  </si>
  <si>
    <t>index 113,9</t>
  </si>
  <si>
    <t>index 109,2</t>
  </si>
  <si>
    <t>geen index</t>
  </si>
  <si>
    <t>opstal 01-01-2022</t>
  </si>
  <si>
    <t>inventaris 01-01-2022</t>
  </si>
  <si>
    <t>Is tijdelijk in gebruik door school St.Willibrordus en KDO Pindakaas.</t>
  </si>
  <si>
    <t>verhuurd aan GGD, wordt gebruikt als testlocatie</t>
  </si>
  <si>
    <t>Zorgunit aan woning</t>
  </si>
  <si>
    <t>Kleermaker</t>
  </si>
  <si>
    <t>Ruysdaalhof</t>
  </si>
  <si>
    <t>Staringstraat</t>
  </si>
  <si>
    <t xml:space="preserve">Voormalig schoolgebouw. </t>
  </si>
  <si>
    <t>index 130</t>
  </si>
  <si>
    <t>index 126,4</t>
  </si>
  <si>
    <t>inventaris 01-01-2023</t>
  </si>
  <si>
    <t>opstal 01-01-2023</t>
  </si>
  <si>
    <t>Oude Papendijk 4</t>
  </si>
  <si>
    <t>Stallen Oude Papendijk</t>
  </si>
  <si>
    <t>Oude Papendijk 5</t>
  </si>
  <si>
    <t>Aangekocht in december 2023</t>
  </si>
  <si>
    <t>Sinds mei 2016: 13 zonnepanelen vast op dak geplaatst, waarde € 4.800 excl. Btw. Verhuurd aan Oudh. Vereniging</t>
  </si>
  <si>
    <t>wordt mogelijk in 2025 verkocht</t>
  </si>
  <si>
    <t>voormalige school, staat leeg.  Wordt in de loop van 2024 gesloopt</t>
  </si>
  <si>
    <t>Woning Oude Papendijk 2</t>
  </si>
  <si>
    <t>Oude Papendijk 2</t>
  </si>
  <si>
    <t>Woning Oude Papendijk  4</t>
  </si>
  <si>
    <t>Aangekocht in december 2023. In 2025 bespreken of verzekerd moet blijven</t>
  </si>
  <si>
    <t>nieuw per 1-1-2024</t>
  </si>
  <si>
    <t>Oranjestraat 13</t>
  </si>
  <si>
    <t>opstal 01-01-2024</t>
  </si>
  <si>
    <t>index 126,8</t>
  </si>
  <si>
    <t>inventaris 01-01-2024</t>
  </si>
  <si>
    <t>nr. 8a staat leeg. 8b is in gebruik Wordt in 2024/205 gesloopt</t>
  </si>
  <si>
    <t>Zwembad is van Stichting Exploitatie Meekenesch, maar via de gemeente verzekerd. Zwembad is in 2023 compleet gerenoveerd en 80 zonnepanelen op platte dak. Bedrag € 35.000. De machines en installaties zijn bij een andere organisatie verzekerd.</t>
  </si>
  <si>
    <t>Pand en inventaris is van de stichting, maar wordt door de gemeente verzekerd. In 2023 128 zonnepanelen, gemonteerd op platte dak en verzwaard met gewichten, kosten € 50.000. Waarde van taxatierapport overgenomen en verhoogd met waarde zonnepanelen.</t>
  </si>
  <si>
    <t>Voormalig schoolgebouw. Wordt in 2024/2025 gesloopt</t>
  </si>
  <si>
    <t>per 01-01-2024</t>
  </si>
  <si>
    <t>Beveliging</t>
  </si>
  <si>
    <t>Zonnepanelen</t>
  </si>
  <si>
    <t>Leegstand</t>
  </si>
  <si>
    <t>Asbest</t>
  </si>
  <si>
    <t>soort</t>
  </si>
  <si>
    <t>J/N</t>
  </si>
  <si>
    <t>Bijlage C2.8 Gemeente Oost Gelre eigendommen</t>
  </si>
  <si>
    <t>ja</t>
  </si>
  <si>
    <t>nee</t>
  </si>
  <si>
    <t>BMI, IBV</t>
  </si>
  <si>
    <t>IBV</t>
  </si>
  <si>
    <t>BMI</t>
  </si>
  <si>
    <t>Sinds 2017: 742 zonnepanelen los op dak, waarde ad € 200.000 excl. Btw Asbest in afvoer op dak.</t>
  </si>
  <si>
    <t>Sinds april 2016: 92 zonnepanelen los op dak, waarde € 22.500 excl. Btw. Asbest in kruipluik.</t>
  </si>
  <si>
    <t>14 Zonnepanelen woning nr 7, los op dak, waarde € 4.200 excl. Btw. Asbest in plaat in schoorsteen</t>
  </si>
  <si>
    <t>92 Zonnepanelen op het dak, zijn begin 2014 geplaatst. Waarde € 30.000. Inventaris is bij VNOG verzekerd. Asbest in schuur en zoutloods</t>
  </si>
  <si>
    <t>pand wordt sinds 1 januari 2021 verhuurd. Asbest in berging/plafondplaat</t>
  </si>
  <si>
    <t>125 zonnepanelen los op platte dak.  Mogelijk asbest in pakking kluisdeuren.</t>
  </si>
  <si>
    <t>Tongerlosestraat 21</t>
  </si>
  <si>
    <t>Tongerlosestraat 23</t>
  </si>
  <si>
    <t>Winterswijkseweg 37</t>
  </si>
  <si>
    <t>NB</t>
  </si>
  <si>
    <t>BMI. IBV</t>
  </si>
  <si>
    <t>Kantoorpand</t>
  </si>
  <si>
    <t>Woning voor beschut wonen</t>
  </si>
  <si>
    <t>Aangekocht in 2024</t>
  </si>
  <si>
    <t>pand is in augustus 2024 gesloopt</t>
  </si>
  <si>
    <t>BMI,IBV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</si>
</sst>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#,##0_);\(#,##0\)"/>
  </numFmts>
  <fonts count="12" x14ac:knownFonts="1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sz val="10"/>
      <name val="Times New Roman"/>
      <family val="1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0" borderId="0"/>
  </cellStyleXfs>
  <cellXfs count="116">
    <xf numFmtId="0" fontId="0" fillId="0" borderId="0" xfId="0"/>
    <xf numFmtId="166" fontId="4" fillId="0" borderId="0" xfId="3" applyNumberFormat="1" applyFont="1"/>
    <xf numFmtId="0" fontId="4" fillId="0" borderId="0" xfId="3" applyFont="1"/>
    <xf numFmtId="166" fontId="5" fillId="0" borderId="0" xfId="3" applyNumberFormat="1" applyFont="1"/>
    <xf numFmtId="0" fontId="4" fillId="0" borderId="0" xfId="3" applyFont="1" applyAlignment="1">
      <alignment horizontal="left"/>
    </xf>
    <xf numFmtId="0" fontId="6" fillId="0" borderId="0" xfId="3" applyFont="1"/>
    <xf numFmtId="0" fontId="7" fillId="0" borderId="0" xfId="3" applyFont="1" applyAlignment="1">
      <alignment horizontal="left"/>
    </xf>
    <xf numFmtId="0" fontId="7" fillId="0" borderId="0" xfId="3" applyFont="1"/>
    <xf numFmtId="0" fontId="5" fillId="0" borderId="1" xfId="0" applyFont="1" applyBorder="1" applyAlignment="1">
      <alignment horizontal="left"/>
    </xf>
    <xf numFmtId="49" fontId="5" fillId="0" borderId="1" xfId="3" applyNumberFormat="1" applyFont="1" applyBorder="1"/>
    <xf numFmtId="0" fontId="5" fillId="0" borderId="1" xfId="3" applyFont="1" applyBorder="1" applyAlignment="1">
      <alignment horizontal="left"/>
    </xf>
    <xf numFmtId="166" fontId="5" fillId="0" borderId="1" xfId="3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4" applyFont="1" applyBorder="1" applyAlignment="1">
      <alignment horizontal="left"/>
    </xf>
    <xf numFmtId="164" fontId="4" fillId="0" borderId="1" xfId="1" applyNumberFormat="1" applyFont="1" applyBorder="1" applyProtection="1"/>
    <xf numFmtId="2" fontId="4" fillId="0" borderId="1" xfId="3" applyNumberFormat="1" applyFont="1" applyBorder="1"/>
    <xf numFmtId="49" fontId="4" fillId="0" borderId="1" xfId="4" applyNumberFormat="1" applyFont="1" applyBorder="1" applyAlignment="1">
      <alignment horizontal="left"/>
    </xf>
    <xf numFmtId="49" fontId="4" fillId="0" borderId="1" xfId="4" applyNumberFormat="1" applyFont="1" applyBorder="1"/>
    <xf numFmtId="164" fontId="4" fillId="0" borderId="1" xfId="1" applyNumberFormat="1" applyFont="1" applyBorder="1"/>
    <xf numFmtId="164" fontId="5" fillId="0" borderId="1" xfId="1" applyNumberFormat="1" applyFont="1" applyBorder="1"/>
    <xf numFmtId="0" fontId="5" fillId="0" borderId="0" xfId="0" applyFont="1" applyAlignment="1">
      <alignment horizontal="left"/>
    </xf>
    <xf numFmtId="166" fontId="5" fillId="0" borderId="2" xfId="3" applyNumberFormat="1" applyFont="1" applyBorder="1"/>
    <xf numFmtId="164" fontId="4" fillId="0" borderId="4" xfId="1" applyNumberFormat="1" applyFont="1" applyBorder="1" applyProtection="1"/>
    <xf numFmtId="0" fontId="4" fillId="0" borderId="1" xfId="0" applyFont="1" applyBorder="1"/>
    <xf numFmtId="0" fontId="4" fillId="0" borderId="1" xfId="4" applyFont="1" applyBorder="1"/>
    <xf numFmtId="164" fontId="4" fillId="0" borderId="1" xfId="1" applyNumberFormat="1" applyFont="1" applyBorder="1" applyAlignment="1" applyProtection="1"/>
    <xf numFmtId="165" fontId="4" fillId="0" borderId="1" xfId="1" applyFont="1" applyBorder="1" applyAlignment="1">
      <alignment horizontal="left"/>
    </xf>
    <xf numFmtId="165" fontId="4" fillId="0" borderId="1" xfId="1" applyFont="1" applyFill="1" applyBorder="1"/>
    <xf numFmtId="165" fontId="4" fillId="0" borderId="1" xfId="1" applyFont="1" applyFill="1" applyBorder="1" applyAlignment="1">
      <alignment horizontal="left"/>
    </xf>
    <xf numFmtId="165" fontId="4" fillId="0" borderId="1" xfId="1" applyFont="1" applyBorder="1"/>
    <xf numFmtId="165" fontId="5" fillId="0" borderId="1" xfId="1" applyFont="1" applyBorder="1"/>
    <xf numFmtId="165" fontId="4" fillId="0" borderId="0" xfId="1" applyFont="1" applyFill="1" applyBorder="1"/>
    <xf numFmtId="0" fontId="4" fillId="0" borderId="0" xfId="0" applyFont="1"/>
    <xf numFmtId="0" fontId="1" fillId="0" borderId="0" xfId="0" applyFont="1"/>
    <xf numFmtId="164" fontId="4" fillId="0" borderId="1" xfId="1" applyNumberFormat="1" applyFont="1" applyFill="1" applyBorder="1"/>
    <xf numFmtId="164" fontId="4" fillId="0" borderId="1" xfId="1" applyNumberFormat="1" applyFont="1" applyFill="1" applyBorder="1" applyProtection="1"/>
    <xf numFmtId="164" fontId="4" fillId="0" borderId="4" xfId="1" applyNumberFormat="1" applyFont="1" applyFill="1" applyBorder="1" applyProtection="1"/>
    <xf numFmtId="0" fontId="7" fillId="2" borderId="0" xfId="3" applyFont="1" applyFill="1"/>
    <xf numFmtId="166" fontId="5" fillId="2" borderId="0" xfId="3" applyNumberFormat="1" applyFont="1" applyFill="1"/>
    <xf numFmtId="166" fontId="5" fillId="2" borderId="2" xfId="3" applyNumberFormat="1" applyFont="1" applyFill="1" applyBorder="1"/>
    <xf numFmtId="164" fontId="4" fillId="2" borderId="4" xfId="1" applyNumberFormat="1" applyFont="1" applyFill="1" applyBorder="1" applyProtection="1"/>
    <xf numFmtId="164" fontId="5" fillId="2" borderId="1" xfId="1" applyNumberFormat="1" applyFont="1" applyFill="1" applyBorder="1"/>
    <xf numFmtId="0" fontId="7" fillId="3" borderId="0" xfId="3" applyFont="1" applyFill="1"/>
    <xf numFmtId="166" fontId="7" fillId="3" borderId="0" xfId="3" applyNumberFormat="1" applyFont="1" applyFill="1"/>
    <xf numFmtId="166" fontId="5" fillId="3" borderId="0" xfId="3" applyNumberFormat="1" applyFont="1" applyFill="1"/>
    <xf numFmtId="166" fontId="4" fillId="3" borderId="0" xfId="3" applyNumberFormat="1" applyFont="1" applyFill="1"/>
    <xf numFmtId="166" fontId="5" fillId="3" borderId="1" xfId="3" applyNumberFormat="1" applyFont="1" applyFill="1" applyBorder="1"/>
    <xf numFmtId="166" fontId="5" fillId="3" borderId="3" xfId="3" applyNumberFormat="1" applyFont="1" applyFill="1" applyBorder="1"/>
    <xf numFmtId="166" fontId="5" fillId="3" borderId="5" xfId="3" applyNumberFormat="1" applyFont="1" applyFill="1" applyBorder="1"/>
    <xf numFmtId="164" fontId="4" fillId="3" borderId="4" xfId="1" applyNumberFormat="1" applyFont="1" applyFill="1" applyBorder="1" applyProtection="1"/>
    <xf numFmtId="164" fontId="4" fillId="3" borderId="2" xfId="1" applyNumberFormat="1" applyFont="1" applyFill="1" applyBorder="1" applyProtection="1"/>
    <xf numFmtId="164" fontId="4" fillId="3" borderId="1" xfId="1" applyNumberFormat="1" applyFont="1" applyFill="1" applyBorder="1" applyProtection="1"/>
    <xf numFmtId="164" fontId="4" fillId="3" borderId="1" xfId="1" applyNumberFormat="1" applyFont="1" applyFill="1" applyBorder="1" applyAlignment="1" applyProtection="1"/>
    <xf numFmtId="164" fontId="9" fillId="3" borderId="1" xfId="1" applyNumberFormat="1" applyFont="1" applyFill="1" applyBorder="1" applyProtection="1"/>
    <xf numFmtId="164" fontId="4" fillId="3" borderId="1" xfId="1" applyNumberFormat="1" applyFont="1" applyFill="1" applyBorder="1"/>
    <xf numFmtId="165" fontId="4" fillId="3" borderId="1" xfId="1" applyFont="1" applyFill="1" applyBorder="1"/>
    <xf numFmtId="164" fontId="5" fillId="3" borderId="1" xfId="1" applyNumberFormat="1" applyFont="1" applyFill="1" applyBorder="1"/>
    <xf numFmtId="0" fontId="4" fillId="3" borderId="0" xfId="0" applyFont="1" applyFill="1"/>
    <xf numFmtId="164" fontId="4" fillId="3" borderId="0" xfId="1" applyNumberFormat="1" applyFont="1" applyFill="1"/>
    <xf numFmtId="164" fontId="5" fillId="3" borderId="2" xfId="1" applyNumberFormat="1" applyFont="1" applyFill="1" applyBorder="1"/>
    <xf numFmtId="0" fontId="7" fillId="3" borderId="0" xfId="3" applyFont="1" applyFill="1" applyAlignment="1">
      <alignment horizontal="center"/>
    </xf>
    <xf numFmtId="166" fontId="5" fillId="3" borderId="0" xfId="3" applyNumberFormat="1" applyFont="1" applyFill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4" fillId="3" borderId="1" xfId="4" applyNumberFormat="1" applyFont="1" applyFill="1" applyBorder="1"/>
    <xf numFmtId="0" fontId="4" fillId="3" borderId="1" xfId="4" applyFont="1" applyFill="1" applyBorder="1" applyAlignment="1">
      <alignment horizontal="left"/>
    </xf>
    <xf numFmtId="2" fontId="4" fillId="3" borderId="1" xfId="3" applyNumberFormat="1" applyFont="1" applyFill="1" applyBorder="1"/>
    <xf numFmtId="44" fontId="4" fillId="0" borderId="4" xfId="1" applyNumberFormat="1" applyFont="1" applyFill="1" applyBorder="1" applyProtection="1"/>
    <xf numFmtId="164" fontId="4" fillId="0" borderId="2" xfId="1" applyNumberFormat="1" applyFont="1" applyFill="1" applyBorder="1" applyProtection="1"/>
    <xf numFmtId="164" fontId="4" fillId="3" borderId="0" xfId="0" applyNumberFormat="1" applyFont="1" applyFill="1"/>
    <xf numFmtId="0" fontId="5" fillId="0" borderId="0" xfId="0" applyFont="1"/>
    <xf numFmtId="44" fontId="5" fillId="0" borderId="0" xfId="0" applyNumberFormat="1" applyFont="1"/>
    <xf numFmtId="44" fontId="7" fillId="0" borderId="0" xfId="3" applyNumberFormat="1" applyFont="1" applyAlignment="1">
      <alignment horizontal="center"/>
    </xf>
    <xf numFmtId="166" fontId="5" fillId="0" borderId="0" xfId="3" applyNumberFormat="1" applyFont="1" applyAlignment="1">
      <alignment horizontal="center"/>
    </xf>
    <xf numFmtId="44" fontId="5" fillId="0" borderId="1" xfId="1" applyNumberFormat="1" applyFont="1" applyFill="1" applyBorder="1"/>
    <xf numFmtId="44" fontId="4" fillId="0" borderId="0" xfId="0" applyNumberFormat="1" applyFont="1"/>
    <xf numFmtId="166" fontId="5" fillId="3" borderId="1" xfId="3" applyNumberFormat="1" applyFont="1" applyFill="1" applyBorder="1" applyAlignment="1">
      <alignment horizontal="center"/>
    </xf>
    <xf numFmtId="166" fontId="5" fillId="0" borderId="1" xfId="3" applyNumberFormat="1" applyFont="1" applyBorder="1" applyAlignment="1">
      <alignment horizontal="center"/>
    </xf>
    <xf numFmtId="44" fontId="4" fillId="0" borderId="1" xfId="1" applyNumberFormat="1" applyFont="1" applyFill="1" applyBorder="1" applyProtection="1"/>
    <xf numFmtId="44" fontId="5" fillId="0" borderId="4" xfId="1" applyNumberFormat="1" applyFont="1" applyFill="1" applyBorder="1" applyProtection="1"/>
    <xf numFmtId="1" fontId="5" fillId="3" borderId="0" xfId="0" applyNumberFormat="1" applyFont="1" applyFill="1"/>
    <xf numFmtId="164" fontId="5" fillId="3" borderId="4" xfId="1" applyNumberFormat="1" applyFont="1" applyFill="1" applyBorder="1" applyProtection="1"/>
    <xf numFmtId="164" fontId="5" fillId="3" borderId="1" xfId="1" applyNumberFormat="1" applyFont="1" applyFill="1" applyBorder="1" applyProtection="1"/>
    <xf numFmtId="0" fontId="5" fillId="3" borderId="0" xfId="3" applyFont="1" applyFill="1"/>
    <xf numFmtId="164" fontId="4" fillId="3" borderId="0" xfId="1" applyNumberFormat="1" applyFont="1" applyFill="1" applyBorder="1" applyProtection="1"/>
    <xf numFmtId="0" fontId="4" fillId="0" borderId="6" xfId="0" applyFont="1" applyBorder="1" applyAlignment="1">
      <alignment horizontal="left"/>
    </xf>
    <xf numFmtId="0" fontId="1" fillId="3" borderId="0" xfId="0" applyFont="1" applyFill="1"/>
    <xf numFmtId="164" fontId="5" fillId="4" borderId="1" xfId="1" applyNumberFormat="1" applyFont="1" applyFill="1" applyBorder="1" applyProtection="1"/>
    <xf numFmtId="164" fontId="4" fillId="0" borderId="1" xfId="0" applyNumberFormat="1" applyFont="1" applyBorder="1"/>
    <xf numFmtId="0" fontId="7" fillId="0" borderId="0" xfId="0" applyFont="1"/>
    <xf numFmtId="0" fontId="1" fillId="0" borderId="0" xfId="0" applyFont="1" applyAlignment="1">
      <alignment wrapText="1"/>
    </xf>
    <xf numFmtId="164" fontId="5" fillId="0" borderId="1" xfId="1" applyNumberFormat="1" applyFont="1" applyFill="1" applyBorder="1" applyProtection="1"/>
    <xf numFmtId="164" fontId="4" fillId="0" borderId="0" xfId="1" applyNumberFormat="1" applyFont="1" applyFill="1" applyBorder="1" applyProtection="1"/>
    <xf numFmtId="164" fontId="4" fillId="0" borderId="7" xfId="1" applyNumberFormat="1" applyFont="1" applyFill="1" applyBorder="1" applyProtection="1"/>
    <xf numFmtId="164" fontId="4" fillId="0" borderId="1" xfId="5" applyNumberFormat="1" applyFont="1" applyBorder="1"/>
    <xf numFmtId="164" fontId="4" fillId="0" borderId="4" xfId="5" applyNumberFormat="1" applyFont="1" applyBorder="1"/>
    <xf numFmtId="164" fontId="4" fillId="5" borderId="1" xfId="1" applyNumberFormat="1" applyFont="1" applyFill="1" applyBorder="1" applyProtection="1"/>
    <xf numFmtId="166" fontId="10" fillId="5" borderId="1" xfId="3" applyNumberFormat="1" applyFont="1" applyFill="1" applyBorder="1"/>
    <xf numFmtId="165" fontId="4" fillId="0" borderId="2" xfId="1" applyFont="1" applyFill="1" applyBorder="1"/>
    <xf numFmtId="42" fontId="4" fillId="0" borderId="1" xfId="1" applyNumberFormat="1" applyFont="1" applyFill="1" applyBorder="1" applyProtection="1"/>
    <xf numFmtId="166" fontId="10" fillId="0" borderId="1" xfId="3" applyNumberFormat="1" applyFont="1" applyBorder="1"/>
    <xf numFmtId="164" fontId="4" fillId="0" borderId="1" xfId="3" applyNumberFormat="1" applyFont="1" applyBorder="1"/>
    <xf numFmtId="166" fontId="5" fillId="3" borderId="2" xfId="3" applyNumberFormat="1" applyFont="1" applyFill="1" applyBorder="1"/>
    <xf numFmtId="166" fontId="10" fillId="0" borderId="4" xfId="3" applyNumberFormat="1" applyFont="1" applyBorder="1"/>
    <xf numFmtId="164" fontId="5" fillId="2" borderId="4" xfId="1" applyNumberFormat="1" applyFont="1" applyFill="1" applyBorder="1" applyProtection="1"/>
    <xf numFmtId="164" fontId="4" fillId="0" borderId="0" xfId="3" applyNumberFormat="1" applyFont="1"/>
    <xf numFmtId="44" fontId="1" fillId="0" borderId="0" xfId="0" applyNumberFormat="1" applyFont="1"/>
    <xf numFmtId="164" fontId="1" fillId="0" borderId="0" xfId="0" applyNumberFormat="1" applyFont="1"/>
    <xf numFmtId="0" fontId="1" fillId="0" borderId="0" xfId="5"/>
    <xf numFmtId="0" fontId="3" fillId="0" borderId="0" xfId="3"/>
    <xf numFmtId="166" fontId="3" fillId="0" borderId="0" xfId="3" applyNumberFormat="1"/>
    <xf numFmtId="164" fontId="5" fillId="3" borderId="0" xfId="1" applyNumberFormat="1" applyFont="1" applyFill="1" applyBorder="1" applyProtection="1"/>
    <xf numFmtId="0" fontId="11" fillId="0" borderId="1" xfId="0" applyFont="1" applyBorder="1"/>
    <xf numFmtId="0" fontId="1" fillId="0" borderId="0" xfId="0" applyFont="1" applyAlignment="1">
      <alignment horizontal="left"/>
    </xf>
    <xf numFmtId="0" fontId="1" fillId="0" borderId="0" xfId="5" applyFont="1"/>
    <xf numFmtId="0" fontId="3" fillId="0" borderId="0" xfId="3" applyFont="1"/>
    <xf numFmtId="166" fontId="3" fillId="0" borderId="0" xfId="3" applyNumberFormat="1" applyFont="1"/>
  </cellXfs>
  <cellStyles count="6">
    <cellStyle name="Euro" xfId="1"/>
    <cellStyle name="Ongedefinieerd" xfId="2"/>
    <cellStyle name="Standaard" xfId="0" builtinId="0"/>
    <cellStyle name="Standaard 2" xfId="5"/>
    <cellStyle name="Standaard_Blad1" xfId="3"/>
    <cellStyle name="Standaard_brand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96"/>
  <sheetViews>
    <sheetView tabSelected="1" topLeftCell="A43" zoomScale="115" zoomScaleNormal="115" workbookViewId="0">
      <selection activeCell="AW74" sqref="AW74"/>
    </sheetView>
  </sheetViews>
  <sheetFormatPr defaultRowHeight="12.75" x14ac:dyDescent="0.2"/>
  <cols>
    <col min="1" max="1" width="47.28515625" style="33" customWidth="1"/>
    <col min="2" max="2" width="21.5703125" style="33" customWidth="1"/>
    <col min="3" max="3" width="15.140625" style="33" customWidth="1"/>
    <col min="4" max="4" width="19.140625" style="33" hidden="1" customWidth="1"/>
    <col min="5" max="5" width="5.28515625" style="33" hidden="1" customWidth="1"/>
    <col min="6" max="6" width="19.140625" style="33" hidden="1" customWidth="1"/>
    <col min="7" max="7" width="20.85546875" style="33" hidden="1" customWidth="1"/>
    <col min="8" max="8" width="22.42578125" style="33" hidden="1" customWidth="1"/>
    <col min="9" max="9" width="11.7109375" style="33" hidden="1" customWidth="1"/>
    <col min="10" max="10" width="20.85546875" style="33" hidden="1" customWidth="1"/>
    <col min="11" max="11" width="24.85546875" style="85" hidden="1" customWidth="1"/>
    <col min="12" max="12" width="17.5703125" style="85" hidden="1" customWidth="1"/>
    <col min="13" max="13" width="11.7109375" style="85" hidden="1" customWidth="1"/>
    <col min="14" max="15" width="24.85546875" style="105" hidden="1" customWidth="1"/>
    <col min="16" max="16" width="18" style="105" hidden="1" customWidth="1"/>
    <col min="17" max="17" width="17.5703125" style="105" hidden="1" customWidth="1"/>
    <col min="18" max="18" width="17.85546875" style="85" hidden="1" customWidth="1"/>
    <col min="19" max="19" width="17" style="85" hidden="1" customWidth="1"/>
    <col min="20" max="20" width="16.5703125" style="85" hidden="1" customWidth="1"/>
    <col min="21" max="21" width="16.7109375" style="85" hidden="1" customWidth="1"/>
    <col min="22" max="22" width="16.42578125" style="85" hidden="1" customWidth="1"/>
    <col min="23" max="24" width="16.28515625" style="85" hidden="1" customWidth="1"/>
    <col min="25" max="25" width="17.5703125" style="85" hidden="1" customWidth="1"/>
    <col min="26" max="26" width="15" style="85" hidden="1" customWidth="1"/>
    <col min="27" max="27" width="12.7109375" style="85" hidden="1" customWidth="1"/>
    <col min="28" max="28" width="14.5703125" style="85" hidden="1" customWidth="1"/>
    <col min="29" max="29" width="15.5703125" style="85" hidden="1" customWidth="1"/>
    <col min="30" max="30" width="15.42578125" style="85" hidden="1" customWidth="1"/>
    <col min="31" max="31" width="15.42578125" style="57" hidden="1" customWidth="1"/>
    <col min="32" max="32" width="17.7109375" style="57" hidden="1" customWidth="1"/>
    <col min="33" max="33" width="17.5703125" style="57" hidden="1" customWidth="1"/>
    <col min="34" max="34" width="12.7109375" style="85" hidden="1" customWidth="1"/>
    <col min="35" max="35" width="15.42578125" style="57" hidden="1" customWidth="1"/>
    <col min="36" max="36" width="17.85546875" style="57" hidden="1" customWidth="1"/>
    <col min="37" max="37" width="12.7109375" style="85" hidden="1" customWidth="1"/>
    <col min="38" max="38" width="16.7109375" style="85" hidden="1" customWidth="1"/>
    <col min="39" max="39" width="16.28515625" style="85" hidden="1" customWidth="1"/>
    <col min="40" max="40" width="17.28515625" style="85" hidden="1" customWidth="1"/>
    <col min="41" max="41" width="16.28515625" style="85" hidden="1" customWidth="1"/>
    <col min="42" max="42" width="17.28515625" style="85" hidden="1" customWidth="1"/>
    <col min="43" max="44" width="17.28515625" style="85" customWidth="1"/>
    <col min="45" max="48" width="12.7109375" style="85" customWidth="1"/>
    <col min="49" max="49" width="11.42578125" style="85" customWidth="1"/>
    <col min="50" max="50" width="93.7109375" style="33" customWidth="1"/>
    <col min="51" max="51" width="10.28515625" style="33" bestFit="1" customWidth="1"/>
    <col min="52" max="52" width="9.140625" style="33"/>
    <col min="53" max="54" width="10.28515625" style="33" bestFit="1" customWidth="1"/>
    <col min="55" max="16384" width="9.140625" style="33"/>
  </cols>
  <sheetData>
    <row r="1" spans="1:50" x14ac:dyDescent="0.2">
      <c r="A1" s="112" t="s">
        <v>233</v>
      </c>
      <c r="B1" s="5"/>
      <c r="C1" s="6"/>
      <c r="D1" s="7"/>
      <c r="E1" s="7"/>
      <c r="F1" s="7"/>
      <c r="G1" s="7" t="s">
        <v>135</v>
      </c>
      <c r="H1" s="7"/>
      <c r="I1" s="37"/>
      <c r="J1" s="37"/>
      <c r="K1" s="60"/>
      <c r="L1" s="42"/>
      <c r="M1" s="42"/>
      <c r="N1" s="71" t="s">
        <v>121</v>
      </c>
      <c r="O1" s="71"/>
      <c r="P1" s="71" t="s">
        <v>128</v>
      </c>
      <c r="Q1" s="71"/>
      <c r="R1" s="42"/>
      <c r="S1" s="42"/>
      <c r="T1" s="42"/>
      <c r="U1" s="43"/>
      <c r="V1" s="42"/>
      <c r="W1" s="42"/>
      <c r="X1" s="42"/>
      <c r="Y1" s="42"/>
      <c r="Z1" s="42"/>
      <c r="AA1" s="42"/>
      <c r="AB1" s="42"/>
      <c r="AC1" s="42"/>
      <c r="AD1" s="42"/>
      <c r="AE1" s="82"/>
      <c r="AF1" s="82"/>
      <c r="AG1" s="82"/>
      <c r="AH1" s="42"/>
      <c r="AI1" s="82"/>
      <c r="AJ1" s="8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50" x14ac:dyDescent="0.2">
      <c r="A2" s="112" t="s">
        <v>226</v>
      </c>
      <c r="B2" s="5"/>
      <c r="C2" s="6"/>
      <c r="D2" s="7"/>
      <c r="E2" s="7"/>
      <c r="F2" s="7"/>
      <c r="G2" s="7"/>
      <c r="H2" s="7"/>
      <c r="I2" s="37"/>
      <c r="J2" s="37"/>
      <c r="K2" s="60"/>
      <c r="L2" s="42"/>
      <c r="M2" s="42"/>
      <c r="N2" s="71"/>
      <c r="O2" s="71"/>
      <c r="P2" s="71"/>
      <c r="Q2" s="71"/>
      <c r="R2" s="42"/>
      <c r="S2" s="42"/>
      <c r="T2" s="42"/>
      <c r="U2" s="43"/>
      <c r="V2" s="42"/>
      <c r="W2" s="42"/>
      <c r="X2" s="42"/>
      <c r="Y2" s="42"/>
      <c r="Z2" s="42"/>
      <c r="AA2" s="42"/>
      <c r="AB2" s="42"/>
      <c r="AC2" s="42"/>
      <c r="AD2" s="42"/>
      <c r="AE2" s="82"/>
      <c r="AF2" s="82"/>
      <c r="AG2" s="82"/>
      <c r="AH2" s="42"/>
      <c r="AI2" s="82"/>
      <c r="AJ2" s="8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</row>
    <row r="3" spans="1:50" x14ac:dyDescent="0.2">
      <c r="A3" s="20"/>
      <c r="B3" s="2"/>
      <c r="C3" s="4"/>
      <c r="D3" s="1"/>
      <c r="E3" s="1"/>
      <c r="F3" s="3" t="s">
        <v>80</v>
      </c>
      <c r="G3" s="3" t="s">
        <v>81</v>
      </c>
      <c r="H3" s="3" t="s">
        <v>101</v>
      </c>
      <c r="I3" s="38"/>
      <c r="J3" s="38" t="s">
        <v>102</v>
      </c>
      <c r="K3" s="61" t="s">
        <v>103</v>
      </c>
      <c r="L3" s="44"/>
      <c r="M3" s="44"/>
      <c r="N3" s="72" t="s">
        <v>109</v>
      </c>
      <c r="O3" s="72" t="s">
        <v>114</v>
      </c>
      <c r="P3" s="72" t="s">
        <v>123</v>
      </c>
      <c r="Q3" s="72" t="s">
        <v>130</v>
      </c>
      <c r="R3" s="44" t="s">
        <v>110</v>
      </c>
      <c r="S3" s="44" t="s">
        <v>110</v>
      </c>
      <c r="T3" s="44" t="s">
        <v>110</v>
      </c>
      <c r="U3" s="45"/>
      <c r="V3" s="44" t="s">
        <v>133</v>
      </c>
      <c r="W3" s="72" t="s">
        <v>134</v>
      </c>
      <c r="X3" s="72"/>
      <c r="Y3" s="44" t="s">
        <v>110</v>
      </c>
      <c r="Z3" s="44"/>
      <c r="AA3" s="44" t="s">
        <v>110</v>
      </c>
      <c r="AB3" s="44" t="s">
        <v>110</v>
      </c>
      <c r="AC3" s="44"/>
      <c r="AD3" s="44"/>
      <c r="AE3" s="44"/>
      <c r="AF3" s="44"/>
      <c r="AG3" s="44"/>
      <c r="AH3" s="44" t="s">
        <v>110</v>
      </c>
      <c r="AI3" s="44" t="s">
        <v>175</v>
      </c>
      <c r="AJ3" s="44" t="s">
        <v>172</v>
      </c>
      <c r="AK3" s="44" t="s">
        <v>110</v>
      </c>
      <c r="AL3" s="44" t="s">
        <v>192</v>
      </c>
      <c r="AM3" s="44" t="s">
        <v>190</v>
      </c>
      <c r="AN3" s="44" t="s">
        <v>191</v>
      </c>
      <c r="AO3" s="44" t="s">
        <v>202</v>
      </c>
      <c r="AP3" s="44" t="s">
        <v>203</v>
      </c>
      <c r="AQ3" s="44" t="s">
        <v>202</v>
      </c>
      <c r="AR3" s="44" t="s">
        <v>220</v>
      </c>
      <c r="AS3" s="44" t="s">
        <v>192</v>
      </c>
      <c r="AT3" s="111" t="s">
        <v>227</v>
      </c>
      <c r="AU3" s="111" t="s">
        <v>228</v>
      </c>
      <c r="AV3" s="111" t="s">
        <v>229</v>
      </c>
      <c r="AW3" s="111" t="s">
        <v>230</v>
      </c>
    </row>
    <row r="4" spans="1:50" ht="12.75" customHeight="1" x14ac:dyDescent="0.2">
      <c r="A4" s="8" t="s">
        <v>0</v>
      </c>
      <c r="B4" s="9" t="s">
        <v>1</v>
      </c>
      <c r="C4" s="10" t="s">
        <v>2</v>
      </c>
      <c r="D4" s="11" t="s">
        <v>3</v>
      </c>
      <c r="E4" s="11" t="s">
        <v>4</v>
      </c>
      <c r="F4" s="21" t="s">
        <v>5</v>
      </c>
      <c r="G4" s="21" t="s">
        <v>82</v>
      </c>
      <c r="H4" s="21" t="s">
        <v>94</v>
      </c>
      <c r="I4" s="39" t="s">
        <v>96</v>
      </c>
      <c r="J4" s="39" t="s">
        <v>97</v>
      </c>
      <c r="K4" s="75" t="s">
        <v>104</v>
      </c>
      <c r="L4" s="46" t="s">
        <v>95</v>
      </c>
      <c r="M4" s="46" t="s">
        <v>96</v>
      </c>
      <c r="N4" s="76" t="s">
        <v>108</v>
      </c>
      <c r="O4" s="76" t="s">
        <v>113</v>
      </c>
      <c r="P4" s="76" t="s">
        <v>122</v>
      </c>
      <c r="Q4" s="76" t="s">
        <v>129</v>
      </c>
      <c r="R4" s="46" t="s">
        <v>127</v>
      </c>
      <c r="S4" s="46" t="s">
        <v>11</v>
      </c>
      <c r="T4" s="47" t="s">
        <v>41</v>
      </c>
      <c r="U4" s="48" t="s">
        <v>6</v>
      </c>
      <c r="V4" s="46" t="s">
        <v>131</v>
      </c>
      <c r="W4" s="46" t="s">
        <v>131</v>
      </c>
      <c r="X4" s="46" t="s">
        <v>147</v>
      </c>
      <c r="Y4" s="46" t="s">
        <v>132</v>
      </c>
      <c r="Z4" s="46" t="s">
        <v>138</v>
      </c>
      <c r="AA4" s="46" t="s">
        <v>11</v>
      </c>
      <c r="AB4" s="46" t="s">
        <v>41</v>
      </c>
      <c r="AC4" s="11" t="s">
        <v>146</v>
      </c>
      <c r="AD4" s="11" t="s">
        <v>157</v>
      </c>
      <c r="AE4" s="46" t="s">
        <v>152</v>
      </c>
      <c r="AF4" s="46" t="s">
        <v>164</v>
      </c>
      <c r="AG4" s="46" t="s">
        <v>165</v>
      </c>
      <c r="AH4" s="46" t="s">
        <v>11</v>
      </c>
      <c r="AI4" s="46" t="s">
        <v>174</v>
      </c>
      <c r="AJ4" s="46" t="s">
        <v>173</v>
      </c>
      <c r="AK4" s="46" t="s">
        <v>11</v>
      </c>
      <c r="AL4" s="46" t="s">
        <v>41</v>
      </c>
      <c r="AM4" s="46" t="s">
        <v>193</v>
      </c>
      <c r="AN4" s="46" t="s">
        <v>194</v>
      </c>
      <c r="AO4" s="46" t="s">
        <v>205</v>
      </c>
      <c r="AP4" s="46" t="s">
        <v>204</v>
      </c>
      <c r="AQ4" s="101" t="s">
        <v>219</v>
      </c>
      <c r="AR4" s="101" t="s">
        <v>221</v>
      </c>
      <c r="AS4" s="101" t="s">
        <v>11</v>
      </c>
      <c r="AT4" s="111" t="s">
        <v>231</v>
      </c>
      <c r="AU4" s="111" t="s">
        <v>232</v>
      </c>
      <c r="AV4" s="111" t="s">
        <v>232</v>
      </c>
      <c r="AW4" s="111" t="s">
        <v>232</v>
      </c>
      <c r="AX4" s="88" t="s">
        <v>126</v>
      </c>
    </row>
    <row r="5" spans="1:50" ht="16.5" customHeight="1" x14ac:dyDescent="0.2">
      <c r="A5" s="12" t="s">
        <v>9</v>
      </c>
      <c r="B5" s="16" t="s">
        <v>10</v>
      </c>
      <c r="C5" s="13" t="s">
        <v>8</v>
      </c>
      <c r="D5" s="14">
        <v>8071970</v>
      </c>
      <c r="E5" s="15">
        <v>1.0728476821192052</v>
      </c>
      <c r="F5" s="14">
        <f>+D5*E5</f>
        <v>8659994.3046357613</v>
      </c>
      <c r="G5" s="22">
        <f>F5*(163/162)</f>
        <v>8713451.0596026499</v>
      </c>
      <c r="H5" s="22">
        <f>G5*153/163</f>
        <v>8178883.5099337762</v>
      </c>
      <c r="I5" s="40"/>
      <c r="J5" s="40">
        <f>SUM(H5:I5)</f>
        <v>8178883.5099337762</v>
      </c>
      <c r="K5" s="49">
        <f>(113.8/112.2)*J5</f>
        <v>8295516.4298615297</v>
      </c>
      <c r="L5" s="49">
        <v>1121400</v>
      </c>
      <c r="M5" s="49"/>
      <c r="N5" s="66">
        <f>(117.8/113.8)*K5</f>
        <v>8587098.7296809163</v>
      </c>
      <c r="O5" s="66">
        <f>(118.7/117.8)*N5</f>
        <v>8652704.747140279</v>
      </c>
      <c r="P5" s="66">
        <f>120.2/118.8*O5</f>
        <v>8754672.6482008565</v>
      </c>
      <c r="Q5" s="66">
        <f>(121/120.2)*P5</f>
        <v>8812940.0202354714</v>
      </c>
      <c r="R5" s="49">
        <f>SUM(L5:M5)</f>
        <v>1121400</v>
      </c>
      <c r="S5" s="49">
        <v>945800</v>
      </c>
      <c r="T5" s="49">
        <v>0</v>
      </c>
      <c r="U5" s="50">
        <f t="shared" ref="U5:U29" si="0">+J5+R5+S5+T5</f>
        <v>10246083.509933777</v>
      </c>
      <c r="V5" s="49">
        <v>8812940.0202354714</v>
      </c>
      <c r="W5" s="49">
        <v>10000000</v>
      </c>
      <c r="X5" s="49">
        <v>9280800</v>
      </c>
      <c r="Y5" s="36">
        <v>702003</v>
      </c>
      <c r="Z5" s="49"/>
      <c r="AA5" s="49">
        <v>1867190</v>
      </c>
      <c r="AB5" s="36">
        <v>0</v>
      </c>
      <c r="AC5" s="36">
        <v>9280800</v>
      </c>
      <c r="AD5" s="36">
        <f>(141.4/125.8)* AC5</f>
        <v>10431678.219395867</v>
      </c>
      <c r="AE5" s="36">
        <v>702003</v>
      </c>
      <c r="AF5" s="36">
        <f>AD5*1.05</f>
        <v>10953262.13036566</v>
      </c>
      <c r="AG5" s="36">
        <f t="shared" ref="AG5:AG28" si="1">(123.6/118.3)*AE5</f>
        <v>733453.68385460693</v>
      </c>
      <c r="AH5" s="36">
        <v>1867190</v>
      </c>
      <c r="AI5" s="35">
        <f>108/105*AF5</f>
        <v>11266212.476947535</v>
      </c>
      <c r="AJ5" s="35">
        <f>103.6/101.5*AG5</f>
        <v>748628.58765849541</v>
      </c>
      <c r="AK5" s="92">
        <v>1867190</v>
      </c>
      <c r="AL5" s="35">
        <f>AB5</f>
        <v>0</v>
      </c>
      <c r="AM5" s="35">
        <f>113.9/108*AI5</f>
        <v>11881681.491891891</v>
      </c>
      <c r="AN5" s="35">
        <v>1250000</v>
      </c>
      <c r="AO5" s="35">
        <f>130/113.9*AM5</f>
        <v>13561181.685214624</v>
      </c>
      <c r="AP5" s="35">
        <v>1250000</v>
      </c>
      <c r="AQ5" s="67">
        <f>AO5</f>
        <v>13561181.685214624</v>
      </c>
      <c r="AR5" s="67">
        <f>(126.8/126.4)*AP5</f>
        <v>1253955.6962025317</v>
      </c>
      <c r="AS5" s="67">
        <v>800000</v>
      </c>
      <c r="AT5" s="35" t="s">
        <v>236</v>
      </c>
      <c r="AU5" s="35" t="s">
        <v>234</v>
      </c>
      <c r="AV5" s="35" t="s">
        <v>235</v>
      </c>
      <c r="AW5" s="35" t="s">
        <v>234</v>
      </c>
      <c r="AX5" s="33" t="s">
        <v>244</v>
      </c>
    </row>
    <row r="6" spans="1:50" x14ac:dyDescent="0.2">
      <c r="A6" s="12" t="s">
        <v>83</v>
      </c>
      <c r="B6" s="16" t="s">
        <v>84</v>
      </c>
      <c r="C6" s="13" t="s">
        <v>8</v>
      </c>
      <c r="D6" s="14"/>
      <c r="E6" s="15"/>
      <c r="F6" s="14">
        <v>550000</v>
      </c>
      <c r="G6" s="22">
        <f>F6*(163/162)</f>
        <v>553395.06172839506</v>
      </c>
      <c r="H6" s="22">
        <f t="shared" ref="H6:H45" si="2">G6*153/163</f>
        <v>519444.44444444444</v>
      </c>
      <c r="I6" s="40"/>
      <c r="J6" s="40">
        <f t="shared" ref="J6:J53" si="3">SUM(H6:I6)</f>
        <v>519444.44444444444</v>
      </c>
      <c r="K6" s="49">
        <f t="shared" ref="K6:K53" si="4">(113.8/112.2)*J6</f>
        <v>526851.8518518518</v>
      </c>
      <c r="L6" s="49"/>
      <c r="M6" s="49"/>
      <c r="N6" s="66">
        <f t="shared" ref="N6:N57" si="5">(117.8/113.8)*K6</f>
        <v>545370.37037037034</v>
      </c>
      <c r="O6" s="66">
        <f t="shared" ref="O6:O61" si="6">(118.7/117.8)*N6</f>
        <v>549537.03703703696</v>
      </c>
      <c r="P6" s="66">
        <f t="shared" ref="P6:P61" si="7">120.2/118.8*O6</f>
        <v>556013.0627260257</v>
      </c>
      <c r="Q6" s="66">
        <f t="shared" ref="Q6:Q62" si="8">(121/120.2)*P6</f>
        <v>559713.6488340192</v>
      </c>
      <c r="R6" s="49">
        <f>SUM(L6:M6)</f>
        <v>0</v>
      </c>
      <c r="S6" s="49"/>
      <c r="T6" s="49"/>
      <c r="U6" s="50">
        <f t="shared" si="0"/>
        <v>519444.44444444444</v>
      </c>
      <c r="V6" s="49">
        <v>559713.6488340192</v>
      </c>
      <c r="W6" s="49">
        <f t="shared" ref="W6:W54" si="9">(123/121)*V6</f>
        <v>568965.11410400295</v>
      </c>
      <c r="X6" s="49"/>
      <c r="Y6" s="49">
        <v>0</v>
      </c>
      <c r="Z6" s="49"/>
      <c r="AA6" s="49"/>
      <c r="AB6" s="36"/>
      <c r="AC6" s="35">
        <f t="shared" ref="AC6:AC31" si="10">(125.8/123.1)*W6</f>
        <v>581444.44641985034</v>
      </c>
      <c r="AD6" s="36">
        <v>400000</v>
      </c>
      <c r="AE6" s="87">
        <f t="shared" ref="AE6:AE62" si="11">Y6</f>
        <v>0</v>
      </c>
      <c r="AF6" s="36">
        <f t="shared" ref="AF6:AF63" si="12">AD6*1.05</f>
        <v>420000</v>
      </c>
      <c r="AG6" s="36">
        <f t="shared" si="1"/>
        <v>0</v>
      </c>
      <c r="AH6" s="36"/>
      <c r="AI6" s="35">
        <f t="shared" ref="AI6:AI65" si="13">108/105*AF6</f>
        <v>431999.99999999994</v>
      </c>
      <c r="AJ6" s="35">
        <f t="shared" ref="AJ6:AJ65" si="14">103.6/101.5*AG6</f>
        <v>0</v>
      </c>
      <c r="AK6" s="92"/>
      <c r="AL6" s="35">
        <f t="shared" ref="AL6:AL65" si="15">AB6</f>
        <v>0</v>
      </c>
      <c r="AM6" s="35">
        <f t="shared" ref="AM6:AM65" si="16">113.9/108*AI6</f>
        <v>455599.99999999994</v>
      </c>
      <c r="AN6" s="35">
        <f t="shared" ref="AN6:AN65" si="17">109.2/103.5*AJ6</f>
        <v>0</v>
      </c>
      <c r="AO6" s="35">
        <f t="shared" ref="AO6:AO7" si="18">130/113.9*AM6</f>
        <v>519999.99999999988</v>
      </c>
      <c r="AP6" s="35">
        <f>126.4/109.2*AN6</f>
        <v>0</v>
      </c>
      <c r="AQ6" s="67">
        <f t="shared" ref="AQ6:AQ68" si="19">AO6</f>
        <v>519999.99999999988</v>
      </c>
      <c r="AR6" s="67">
        <f t="shared" ref="AR6:AR69" si="20">(126.8/126.4)*AP6</f>
        <v>0</v>
      </c>
      <c r="AS6" s="67">
        <f t="shared" ref="AS6:AS68" si="21">AK6</f>
        <v>0</v>
      </c>
      <c r="AT6" s="35" t="s">
        <v>235</v>
      </c>
      <c r="AU6" s="35" t="s">
        <v>235</v>
      </c>
      <c r="AV6" s="35" t="s">
        <v>234</v>
      </c>
      <c r="AW6" s="35" t="s">
        <v>235</v>
      </c>
      <c r="AX6" s="33" t="s">
        <v>158</v>
      </c>
    </row>
    <row r="7" spans="1:50" x14ac:dyDescent="0.2">
      <c r="A7" s="12" t="s">
        <v>142</v>
      </c>
      <c r="B7" s="16" t="s">
        <v>12</v>
      </c>
      <c r="C7" s="13" t="s">
        <v>8</v>
      </c>
      <c r="D7" s="14">
        <v>882432</v>
      </c>
      <c r="E7" s="15">
        <v>1.0728476821192052</v>
      </c>
      <c r="F7" s="14">
        <f t="shared" ref="F7:F49" si="22">+D7*E7</f>
        <v>946715.12582781445</v>
      </c>
      <c r="G7" s="22">
        <f t="shared" ref="G7:G47" si="23">F7*(163/162)</f>
        <v>952559.04635761585</v>
      </c>
      <c r="H7" s="22">
        <f t="shared" si="2"/>
        <v>894119.84105960268</v>
      </c>
      <c r="I7" s="40"/>
      <c r="J7" s="40">
        <f t="shared" si="3"/>
        <v>894119.84105960268</v>
      </c>
      <c r="K7" s="49">
        <f t="shared" si="4"/>
        <v>906870.21312462364</v>
      </c>
      <c r="L7" s="51">
        <v>317400</v>
      </c>
      <c r="M7" s="51"/>
      <c r="N7" s="66">
        <f t="shared" si="5"/>
        <v>938746.14328717627</v>
      </c>
      <c r="O7" s="66">
        <f t="shared" si="6"/>
        <v>945918.22757375066</v>
      </c>
      <c r="P7" s="66">
        <f t="shared" si="7"/>
        <v>957065.4120737781</v>
      </c>
      <c r="Q7" s="66">
        <f t="shared" si="8"/>
        <v>963435.23178807949</v>
      </c>
      <c r="R7" s="49">
        <v>350000</v>
      </c>
      <c r="S7" s="51">
        <v>0</v>
      </c>
      <c r="T7" s="51">
        <v>0</v>
      </c>
      <c r="U7" s="50">
        <f t="shared" si="0"/>
        <v>1244119.8410596028</v>
      </c>
      <c r="V7" s="49">
        <v>963435.23178807949</v>
      </c>
      <c r="W7" s="49">
        <f t="shared" si="9"/>
        <v>979359.78107383277</v>
      </c>
      <c r="X7" s="49"/>
      <c r="Y7" s="49">
        <v>350000</v>
      </c>
      <c r="Z7" s="49"/>
      <c r="AA7" s="49">
        <v>0</v>
      </c>
      <c r="AB7" s="36">
        <v>0</v>
      </c>
      <c r="AC7" s="35">
        <f t="shared" si="10"/>
        <v>1000840.4586440957</v>
      </c>
      <c r="AD7" s="36">
        <f t="shared" ref="AD7:AD61" si="24">(141.4/125.8)* AC7</f>
        <v>1124951.0401611696</v>
      </c>
      <c r="AE7" s="87">
        <f t="shared" si="11"/>
        <v>350000</v>
      </c>
      <c r="AF7" s="36">
        <f t="shared" si="12"/>
        <v>1181198.5921692282</v>
      </c>
      <c r="AG7" s="36">
        <f t="shared" si="1"/>
        <v>365680.47337278107</v>
      </c>
      <c r="AH7" s="36">
        <v>0</v>
      </c>
      <c r="AI7" s="35">
        <f t="shared" si="13"/>
        <v>1214947.1233740633</v>
      </c>
      <c r="AJ7" s="35">
        <f t="shared" si="14"/>
        <v>373246.27627014898</v>
      </c>
      <c r="AK7" s="92">
        <v>0</v>
      </c>
      <c r="AL7" s="35">
        <f t="shared" si="15"/>
        <v>0</v>
      </c>
      <c r="AM7" s="35">
        <f t="shared" si="16"/>
        <v>1281319.2347435723</v>
      </c>
      <c r="AN7" s="35">
        <f t="shared" si="17"/>
        <v>393801.86829662096</v>
      </c>
      <c r="AO7" s="35">
        <f t="shared" si="18"/>
        <v>1462436.3522095205</v>
      </c>
      <c r="AP7" s="35">
        <v>0</v>
      </c>
      <c r="AQ7" s="67">
        <f t="shared" si="19"/>
        <v>1462436.3522095205</v>
      </c>
      <c r="AR7" s="67">
        <f t="shared" si="20"/>
        <v>0</v>
      </c>
      <c r="AS7" s="67">
        <f t="shared" si="21"/>
        <v>0</v>
      </c>
      <c r="AT7" s="35" t="s">
        <v>237</v>
      </c>
      <c r="AU7" s="35" t="s">
        <v>234</v>
      </c>
      <c r="AV7" s="35" t="s">
        <v>235</v>
      </c>
      <c r="AW7" s="35" t="s">
        <v>248</v>
      </c>
      <c r="AX7" s="33" t="s">
        <v>159</v>
      </c>
    </row>
    <row r="8" spans="1:50" x14ac:dyDescent="0.2">
      <c r="A8" s="12" t="s">
        <v>160</v>
      </c>
      <c r="B8" s="17" t="s">
        <v>13</v>
      </c>
      <c r="C8" s="13" t="s">
        <v>8</v>
      </c>
      <c r="D8" s="14">
        <v>442899</v>
      </c>
      <c r="E8" s="15">
        <v>1.0728476821192052</v>
      </c>
      <c r="F8" s="14">
        <f t="shared" si="22"/>
        <v>475163.16556291387</v>
      </c>
      <c r="G8" s="22">
        <f t="shared" si="23"/>
        <v>478096.27152317879</v>
      </c>
      <c r="H8" s="22">
        <f t="shared" si="2"/>
        <v>448765.21192052978</v>
      </c>
      <c r="I8" s="40"/>
      <c r="J8" s="40">
        <f t="shared" si="3"/>
        <v>448765.21192052978</v>
      </c>
      <c r="K8" s="49">
        <f t="shared" si="4"/>
        <v>455164.71583383495</v>
      </c>
      <c r="L8" s="51">
        <v>0</v>
      </c>
      <c r="M8" s="51"/>
      <c r="N8" s="66">
        <f t="shared" si="5"/>
        <v>471163.47561709804</v>
      </c>
      <c r="O8" s="66">
        <f t="shared" si="6"/>
        <v>474763.19656833226</v>
      </c>
      <c r="P8" s="66">
        <f t="shared" si="7"/>
        <v>480358.04905314429</v>
      </c>
      <c r="Q8" s="66">
        <f t="shared" si="8"/>
        <v>483555.107615894</v>
      </c>
      <c r="R8" s="49">
        <f>SUM(L8:M8)</f>
        <v>0</v>
      </c>
      <c r="S8" s="51">
        <v>0</v>
      </c>
      <c r="T8" s="51">
        <v>0</v>
      </c>
      <c r="U8" s="50">
        <f t="shared" si="0"/>
        <v>448765.21192052978</v>
      </c>
      <c r="V8" s="49">
        <v>483555.107615894</v>
      </c>
      <c r="W8" s="49">
        <f t="shared" si="9"/>
        <v>491547.75402276823</v>
      </c>
      <c r="X8" s="49"/>
      <c r="Y8" s="49">
        <v>0</v>
      </c>
      <c r="Z8" s="49"/>
      <c r="AA8" s="49">
        <v>0</v>
      </c>
      <c r="AB8" s="36">
        <v>0</v>
      </c>
      <c r="AC8" s="35">
        <f t="shared" si="10"/>
        <v>502329.06138151302</v>
      </c>
      <c r="AD8" s="36">
        <f t="shared" si="24"/>
        <v>564621.05945426028</v>
      </c>
      <c r="AE8" s="87">
        <f t="shared" si="11"/>
        <v>0</v>
      </c>
      <c r="AF8" s="36">
        <f t="shared" si="12"/>
        <v>592852.1124269733</v>
      </c>
      <c r="AG8" s="36">
        <f t="shared" si="1"/>
        <v>0</v>
      </c>
      <c r="AH8" s="36">
        <v>0</v>
      </c>
      <c r="AI8" s="35">
        <f t="shared" si="13"/>
        <v>609790.74421060109</v>
      </c>
      <c r="AJ8" s="35">
        <f t="shared" si="14"/>
        <v>0</v>
      </c>
      <c r="AK8" s="92">
        <v>0</v>
      </c>
      <c r="AL8" s="35">
        <f t="shared" si="15"/>
        <v>0</v>
      </c>
      <c r="AM8" s="35">
        <v>100000</v>
      </c>
      <c r="AN8" s="35">
        <f t="shared" si="17"/>
        <v>0</v>
      </c>
      <c r="AO8" s="35">
        <v>100000</v>
      </c>
      <c r="AP8" s="35">
        <f t="shared" ref="AP8:AP61" si="25">126.4/109.2*AN8</f>
        <v>0</v>
      </c>
      <c r="AQ8" s="67">
        <f t="shared" si="19"/>
        <v>100000</v>
      </c>
      <c r="AR8" s="67">
        <f t="shared" si="20"/>
        <v>0</v>
      </c>
      <c r="AS8" s="67">
        <f t="shared" si="21"/>
        <v>0</v>
      </c>
      <c r="AT8" s="35" t="s">
        <v>235</v>
      </c>
      <c r="AU8" s="35" t="s">
        <v>235</v>
      </c>
      <c r="AV8" s="35" t="s">
        <v>234</v>
      </c>
      <c r="AW8" s="35" t="s">
        <v>234</v>
      </c>
      <c r="AX8" s="33" t="s">
        <v>222</v>
      </c>
    </row>
    <row r="9" spans="1:50" x14ac:dyDescent="0.2">
      <c r="A9" s="12" t="s">
        <v>160</v>
      </c>
      <c r="B9" s="17" t="s">
        <v>105</v>
      </c>
      <c r="C9" s="13" t="s">
        <v>8</v>
      </c>
      <c r="D9" s="35">
        <v>922936</v>
      </c>
      <c r="E9" s="15">
        <v>1.0728476821192052</v>
      </c>
      <c r="F9" s="35">
        <f t="shared" si="22"/>
        <v>990169.74834437075</v>
      </c>
      <c r="G9" s="36">
        <f t="shared" si="23"/>
        <v>996281.90728476807</v>
      </c>
      <c r="H9" s="36">
        <f t="shared" si="2"/>
        <v>935160.31788079452</v>
      </c>
      <c r="I9" s="36"/>
      <c r="J9" s="36">
        <f t="shared" si="3"/>
        <v>935160.31788079452</v>
      </c>
      <c r="K9" s="36">
        <f t="shared" si="4"/>
        <v>948495.9373871159</v>
      </c>
      <c r="L9" s="35">
        <v>0</v>
      </c>
      <c r="M9" s="35"/>
      <c r="N9" s="66">
        <f t="shared" si="5"/>
        <v>981834.98615291959</v>
      </c>
      <c r="O9" s="66">
        <f t="shared" si="6"/>
        <v>989336.2721252254</v>
      </c>
      <c r="P9" s="66">
        <f t="shared" si="7"/>
        <v>1000995.1170829302</v>
      </c>
      <c r="Q9" s="66">
        <f t="shared" si="8"/>
        <v>1007657.3142016185</v>
      </c>
      <c r="R9" s="36">
        <f>SUM(L9:M9)</f>
        <v>0</v>
      </c>
      <c r="S9" s="35">
        <v>0</v>
      </c>
      <c r="T9" s="35">
        <v>0</v>
      </c>
      <c r="U9" s="67">
        <f t="shared" si="0"/>
        <v>935160.31788079452</v>
      </c>
      <c r="V9" s="36">
        <v>1007657.3142016185</v>
      </c>
      <c r="W9" s="49">
        <f t="shared" si="9"/>
        <v>1024312.8069983395</v>
      </c>
      <c r="X9" s="49"/>
      <c r="Y9" s="36">
        <v>0</v>
      </c>
      <c r="Z9" s="36"/>
      <c r="AA9" s="36">
        <v>0</v>
      </c>
      <c r="AB9" s="36">
        <v>0</v>
      </c>
      <c r="AC9" s="35">
        <f t="shared" si="10"/>
        <v>1046779.4567050457</v>
      </c>
      <c r="AD9" s="36">
        <f t="shared" si="24"/>
        <v>1176586.7661215696</v>
      </c>
      <c r="AE9" s="87">
        <f t="shared" si="11"/>
        <v>0</v>
      </c>
      <c r="AF9" s="36">
        <f t="shared" si="12"/>
        <v>1235416.104427648</v>
      </c>
      <c r="AG9" s="36">
        <f t="shared" si="1"/>
        <v>0</v>
      </c>
      <c r="AH9" s="36">
        <v>0</v>
      </c>
      <c r="AI9" s="35">
        <f t="shared" si="13"/>
        <v>1270713.707411295</v>
      </c>
      <c r="AJ9" s="35">
        <f t="shared" si="14"/>
        <v>0</v>
      </c>
      <c r="AK9" s="92">
        <v>0</v>
      </c>
      <c r="AL9" s="35">
        <f t="shared" si="15"/>
        <v>0</v>
      </c>
      <c r="AM9" s="35">
        <f t="shared" si="16"/>
        <v>1340132.3266124676</v>
      </c>
      <c r="AN9" s="35">
        <f t="shared" si="17"/>
        <v>0</v>
      </c>
      <c r="AO9" s="35">
        <f>130/113.9*AM9</f>
        <v>1529562.7959580403</v>
      </c>
      <c r="AP9" s="35">
        <f t="shared" si="25"/>
        <v>0</v>
      </c>
      <c r="AQ9" s="67">
        <f t="shared" si="19"/>
        <v>1529562.7959580403</v>
      </c>
      <c r="AR9" s="67">
        <f t="shared" si="20"/>
        <v>0</v>
      </c>
      <c r="AS9" s="67">
        <f t="shared" si="21"/>
        <v>0</v>
      </c>
      <c r="AT9" s="35" t="s">
        <v>238</v>
      </c>
      <c r="AU9" s="35" t="s">
        <v>235</v>
      </c>
      <c r="AV9" s="35" t="s">
        <v>235</v>
      </c>
      <c r="AW9" s="35" t="s">
        <v>248</v>
      </c>
    </row>
    <row r="10" spans="1:50" x14ac:dyDescent="0.2">
      <c r="A10" s="12" t="s">
        <v>14</v>
      </c>
      <c r="B10" s="17" t="s">
        <v>15</v>
      </c>
      <c r="C10" s="13" t="s">
        <v>8</v>
      </c>
      <c r="D10" s="14">
        <v>435451</v>
      </c>
      <c r="E10" s="15">
        <v>1.0728476821192052</v>
      </c>
      <c r="F10" s="14">
        <f t="shared" si="22"/>
        <v>467172.59602649004</v>
      </c>
      <c r="G10" s="22">
        <f t="shared" si="23"/>
        <v>470056.37748344371</v>
      </c>
      <c r="H10" s="22">
        <f t="shared" si="2"/>
        <v>441218.56291390728</v>
      </c>
      <c r="I10" s="40"/>
      <c r="J10" s="40">
        <f t="shared" si="3"/>
        <v>441218.56291390728</v>
      </c>
      <c r="K10" s="49">
        <f t="shared" si="4"/>
        <v>447510.4497290788</v>
      </c>
      <c r="L10" s="51">
        <v>15700</v>
      </c>
      <c r="M10" s="51"/>
      <c r="N10" s="66">
        <f t="shared" si="5"/>
        <v>463240.16676700773</v>
      </c>
      <c r="O10" s="66">
        <f t="shared" si="6"/>
        <v>466779.35310054175</v>
      </c>
      <c r="P10" s="66">
        <f t="shared" si="7"/>
        <v>472280.1198879219</v>
      </c>
      <c r="Q10" s="66">
        <f t="shared" si="8"/>
        <v>475423.41519499623</v>
      </c>
      <c r="R10" s="49">
        <f>SUM(L10:M10)</f>
        <v>15700</v>
      </c>
      <c r="S10" s="51">
        <v>0</v>
      </c>
      <c r="T10" s="51">
        <v>0</v>
      </c>
      <c r="U10" s="50">
        <f t="shared" si="0"/>
        <v>456918.56291390728</v>
      </c>
      <c r="V10" s="49">
        <v>475423.41519499623</v>
      </c>
      <c r="W10" s="49">
        <f t="shared" si="9"/>
        <v>483281.65346268209</v>
      </c>
      <c r="X10" s="49"/>
      <c r="Y10" s="49">
        <v>15700</v>
      </c>
      <c r="Z10" s="49"/>
      <c r="AA10" s="49">
        <v>0</v>
      </c>
      <c r="AB10" s="36">
        <v>0</v>
      </c>
      <c r="AC10" s="35">
        <f t="shared" si="10"/>
        <v>493881.65723481245</v>
      </c>
      <c r="AD10" s="36">
        <f t="shared" si="24"/>
        <v>555126.12347378756</v>
      </c>
      <c r="AE10" s="87">
        <f t="shared" si="11"/>
        <v>15700</v>
      </c>
      <c r="AF10" s="36">
        <f t="shared" si="12"/>
        <v>582882.42964747699</v>
      </c>
      <c r="AG10" s="36">
        <f t="shared" si="1"/>
        <v>16403.381234150464</v>
      </c>
      <c r="AH10" s="36">
        <v>0</v>
      </c>
      <c r="AI10" s="35">
        <f t="shared" si="13"/>
        <v>599536.21335169056</v>
      </c>
      <c r="AJ10" s="35">
        <f t="shared" si="14"/>
        <v>16742.761535546681</v>
      </c>
      <c r="AK10" s="92">
        <v>0</v>
      </c>
      <c r="AL10" s="35">
        <f t="shared" si="15"/>
        <v>0</v>
      </c>
      <c r="AM10" s="35">
        <f t="shared" si="16"/>
        <v>632288.65463664394</v>
      </c>
      <c r="AN10" s="35">
        <f t="shared" si="17"/>
        <v>17664.826663591281</v>
      </c>
      <c r="AO10" s="35">
        <f t="shared" ref="AO10:AO27" si="26">130/113.9*AM10</f>
        <v>721663.96051592368</v>
      </c>
      <c r="AP10" s="35">
        <f t="shared" si="25"/>
        <v>20447.198628918846</v>
      </c>
      <c r="AQ10" s="67">
        <f t="shared" si="19"/>
        <v>721663.96051592368</v>
      </c>
      <c r="AR10" s="67">
        <f t="shared" si="20"/>
        <v>20511.904953693906</v>
      </c>
      <c r="AS10" s="67">
        <f t="shared" si="21"/>
        <v>0</v>
      </c>
      <c r="AT10" s="35" t="s">
        <v>235</v>
      </c>
      <c r="AU10" s="35" t="s">
        <v>234</v>
      </c>
      <c r="AV10" s="35" t="s">
        <v>235</v>
      </c>
      <c r="AW10" s="35" t="s">
        <v>234</v>
      </c>
      <c r="AX10" s="33" t="s">
        <v>210</v>
      </c>
    </row>
    <row r="11" spans="1:50" x14ac:dyDescent="0.2">
      <c r="A11" s="12" t="s">
        <v>16</v>
      </c>
      <c r="B11" s="17" t="s">
        <v>17</v>
      </c>
      <c r="C11" s="13" t="s">
        <v>8</v>
      </c>
      <c r="D11" s="14">
        <v>284961</v>
      </c>
      <c r="E11" s="15">
        <v>1.0728476821192052</v>
      </c>
      <c r="F11" s="14">
        <f t="shared" si="22"/>
        <v>305719.74834437086</v>
      </c>
      <c r="G11" s="22">
        <f t="shared" si="23"/>
        <v>307606.90728476824</v>
      </c>
      <c r="H11" s="22">
        <f t="shared" si="2"/>
        <v>288735.3178807947</v>
      </c>
      <c r="I11" s="40"/>
      <c r="J11" s="40">
        <f t="shared" si="3"/>
        <v>288735.3178807947</v>
      </c>
      <c r="K11" s="49">
        <f t="shared" si="4"/>
        <v>292852.75556893437</v>
      </c>
      <c r="L11" s="51">
        <v>0</v>
      </c>
      <c r="M11" s="51"/>
      <c r="N11" s="66">
        <f t="shared" si="5"/>
        <v>303146.34978928353</v>
      </c>
      <c r="O11" s="66">
        <f t="shared" si="6"/>
        <v>305462.4084888621</v>
      </c>
      <c r="P11" s="66">
        <f t="shared" si="7"/>
        <v>309062.13384142448</v>
      </c>
      <c r="Q11" s="66">
        <f t="shared" si="8"/>
        <v>311119.1197571744</v>
      </c>
      <c r="R11" s="49">
        <f>SUM(L11:M11)</f>
        <v>0</v>
      </c>
      <c r="S11" s="51">
        <v>0</v>
      </c>
      <c r="T11" s="51">
        <v>0</v>
      </c>
      <c r="U11" s="50">
        <f t="shared" si="0"/>
        <v>288735.3178807947</v>
      </c>
      <c r="V11" s="49">
        <v>311119.1197571744</v>
      </c>
      <c r="W11" s="49">
        <f t="shared" si="9"/>
        <v>316261.58454654919</v>
      </c>
      <c r="X11" s="49"/>
      <c r="Y11" s="49">
        <v>0</v>
      </c>
      <c r="Z11" s="49"/>
      <c r="AA11" s="49">
        <v>0</v>
      </c>
      <c r="AB11" s="36">
        <v>0</v>
      </c>
      <c r="AC11" s="35">
        <f t="shared" si="10"/>
        <v>323198.27242856123</v>
      </c>
      <c r="AD11" s="36">
        <f t="shared" si="24"/>
        <v>363276.91352463083</v>
      </c>
      <c r="AE11" s="87">
        <f t="shared" si="11"/>
        <v>0</v>
      </c>
      <c r="AF11" s="36">
        <f t="shared" si="12"/>
        <v>381440.75920086238</v>
      </c>
      <c r="AG11" s="36">
        <f t="shared" si="1"/>
        <v>0</v>
      </c>
      <c r="AH11" s="36">
        <v>0</v>
      </c>
      <c r="AI11" s="35">
        <f t="shared" si="13"/>
        <v>392339.06660660123</v>
      </c>
      <c r="AJ11" s="35">
        <f t="shared" si="14"/>
        <v>0</v>
      </c>
      <c r="AK11" s="92">
        <v>0</v>
      </c>
      <c r="AL11" s="35">
        <f t="shared" si="15"/>
        <v>0</v>
      </c>
      <c r="AM11" s="35">
        <f t="shared" si="16"/>
        <v>413772.4045045544</v>
      </c>
      <c r="AN11" s="35">
        <f t="shared" si="17"/>
        <v>0</v>
      </c>
      <c r="AO11" s="35">
        <f t="shared" si="26"/>
        <v>472259.98758201988</v>
      </c>
      <c r="AP11" s="35">
        <f t="shared" si="25"/>
        <v>0</v>
      </c>
      <c r="AQ11" s="67">
        <f t="shared" si="19"/>
        <v>472259.98758201988</v>
      </c>
      <c r="AR11" s="67">
        <f t="shared" si="20"/>
        <v>0</v>
      </c>
      <c r="AS11" s="67">
        <f t="shared" si="21"/>
        <v>0</v>
      </c>
      <c r="AT11" s="35" t="s">
        <v>235</v>
      </c>
      <c r="AU11" s="35" t="s">
        <v>235</v>
      </c>
      <c r="AV11" s="35" t="s">
        <v>235</v>
      </c>
      <c r="AW11" s="35" t="s">
        <v>248</v>
      </c>
    </row>
    <row r="12" spans="1:50" x14ac:dyDescent="0.2">
      <c r="A12" s="12" t="s">
        <v>18</v>
      </c>
      <c r="B12" s="17" t="s">
        <v>107</v>
      </c>
      <c r="C12" s="13" t="s">
        <v>8</v>
      </c>
      <c r="D12" s="14">
        <v>3630122</v>
      </c>
      <c r="E12" s="15">
        <v>1.0728476821192052</v>
      </c>
      <c r="F12" s="14">
        <f t="shared" si="22"/>
        <v>3894567.9735099333</v>
      </c>
      <c r="G12" s="22">
        <f t="shared" si="23"/>
        <v>3918608.5165562909</v>
      </c>
      <c r="H12" s="22">
        <f t="shared" si="2"/>
        <v>3678203.0860927147</v>
      </c>
      <c r="I12" s="40"/>
      <c r="J12" s="40">
        <f t="shared" si="3"/>
        <v>3678203.0860927147</v>
      </c>
      <c r="K12" s="36">
        <v>7551364</v>
      </c>
      <c r="L12" s="51">
        <v>0</v>
      </c>
      <c r="M12" s="51"/>
      <c r="N12" s="66">
        <f t="shared" si="5"/>
        <v>7816789.7996485056</v>
      </c>
      <c r="O12" s="66">
        <f t="shared" si="6"/>
        <v>7876510.6045694193</v>
      </c>
      <c r="P12" s="66">
        <f t="shared" si="7"/>
        <v>7969331.4366098009</v>
      </c>
      <c r="Q12" s="66">
        <f t="shared" si="8"/>
        <v>8022371.9120614463</v>
      </c>
      <c r="R12" s="36">
        <v>589611</v>
      </c>
      <c r="S12" s="51">
        <v>0</v>
      </c>
      <c r="T12" s="51">
        <v>0</v>
      </c>
      <c r="U12" s="50">
        <f t="shared" si="0"/>
        <v>4267814.0860927142</v>
      </c>
      <c r="V12" s="36">
        <v>8022371.9120614463</v>
      </c>
      <c r="W12" s="49">
        <f t="shared" si="9"/>
        <v>8154973.1006905604</v>
      </c>
      <c r="X12" s="49"/>
      <c r="Y12" s="36">
        <v>589611</v>
      </c>
      <c r="Z12" s="36">
        <v>200000</v>
      </c>
      <c r="AA12" s="36">
        <v>0</v>
      </c>
      <c r="AB12" s="36">
        <v>0</v>
      </c>
      <c r="AC12" s="35">
        <f>(125.8/123.1)*(W12+Z12)</f>
        <v>8538225.9631752446</v>
      </c>
      <c r="AD12" s="36">
        <f t="shared" si="24"/>
        <v>9597020.2797534149</v>
      </c>
      <c r="AE12" s="87">
        <f t="shared" si="11"/>
        <v>589611</v>
      </c>
      <c r="AF12" s="36">
        <f t="shared" si="12"/>
        <v>10076871.293741086</v>
      </c>
      <c r="AG12" s="36">
        <f t="shared" si="1"/>
        <v>616026.37024513946</v>
      </c>
      <c r="AH12" s="36">
        <v>0</v>
      </c>
      <c r="AI12" s="35">
        <f t="shared" si="13"/>
        <v>10364781.902133688</v>
      </c>
      <c r="AJ12" s="35">
        <f t="shared" si="14"/>
        <v>628771.74342262512</v>
      </c>
      <c r="AK12" s="92">
        <v>0</v>
      </c>
      <c r="AL12" s="35">
        <f t="shared" si="15"/>
        <v>0</v>
      </c>
      <c r="AM12" s="35">
        <f t="shared" si="16"/>
        <v>10931006.09863914</v>
      </c>
      <c r="AN12" s="35">
        <f t="shared" si="17"/>
        <v>663399.75248068268</v>
      </c>
      <c r="AO12" s="35">
        <f t="shared" si="26"/>
        <v>12476126.363679439</v>
      </c>
      <c r="AP12" s="35">
        <f t="shared" si="25"/>
        <v>767891.2885856987</v>
      </c>
      <c r="AQ12" s="67">
        <f t="shared" si="19"/>
        <v>12476126.363679439</v>
      </c>
      <c r="AR12" s="67">
        <f t="shared" si="20"/>
        <v>770321.32430907118</v>
      </c>
      <c r="AS12" s="67">
        <f t="shared" si="21"/>
        <v>0</v>
      </c>
      <c r="AT12" s="35" t="s">
        <v>236</v>
      </c>
      <c r="AU12" s="35" t="s">
        <v>234</v>
      </c>
      <c r="AV12" s="35" t="s">
        <v>235</v>
      </c>
      <c r="AW12" s="35" t="s">
        <v>234</v>
      </c>
      <c r="AX12" s="33" t="s">
        <v>239</v>
      </c>
    </row>
    <row r="13" spans="1:50" x14ac:dyDescent="0.2">
      <c r="A13" s="12" t="s">
        <v>19</v>
      </c>
      <c r="B13" s="17" t="s">
        <v>20</v>
      </c>
      <c r="C13" s="13" t="s">
        <v>86</v>
      </c>
      <c r="D13" s="14">
        <v>558190</v>
      </c>
      <c r="E13" s="15">
        <v>1.0728476821192052</v>
      </c>
      <c r="F13" s="14">
        <f t="shared" si="22"/>
        <v>598852.84768211911</v>
      </c>
      <c r="G13" s="22">
        <f t="shared" si="23"/>
        <v>602549.47019867541</v>
      </c>
      <c r="H13" s="22">
        <f t="shared" si="2"/>
        <v>565583.24503311247</v>
      </c>
      <c r="I13" s="40"/>
      <c r="J13" s="40">
        <f t="shared" si="3"/>
        <v>565583.24503311247</v>
      </c>
      <c r="K13" s="49">
        <f t="shared" si="4"/>
        <v>573648.60325105337</v>
      </c>
      <c r="L13" s="51">
        <v>72900</v>
      </c>
      <c r="M13" s="51"/>
      <c r="N13" s="66">
        <f t="shared" si="5"/>
        <v>593811.99879590585</v>
      </c>
      <c r="O13" s="66">
        <f t="shared" si="6"/>
        <v>598348.76279349765</v>
      </c>
      <c r="P13" s="66">
        <f t="shared" si="7"/>
        <v>605400.01083988568</v>
      </c>
      <c r="Q13" s="66">
        <f t="shared" si="8"/>
        <v>609429.29543782165</v>
      </c>
      <c r="R13" s="49">
        <f t="shared" ref="R13:R38" si="27">SUM(L13:M13)</f>
        <v>72900</v>
      </c>
      <c r="S13" s="51">
        <v>0</v>
      </c>
      <c r="T13" s="51">
        <v>0</v>
      </c>
      <c r="U13" s="50">
        <f t="shared" si="0"/>
        <v>638483.24503311247</v>
      </c>
      <c r="V13" s="49">
        <v>609429.29543782165</v>
      </c>
      <c r="W13" s="49">
        <f t="shared" si="9"/>
        <v>619502.50693266164</v>
      </c>
      <c r="X13" s="49"/>
      <c r="Y13" s="49">
        <v>72900</v>
      </c>
      <c r="Z13" s="49"/>
      <c r="AA13" s="49">
        <v>0</v>
      </c>
      <c r="AB13" s="36">
        <v>0</v>
      </c>
      <c r="AC13" s="35">
        <f t="shared" si="10"/>
        <v>633090.29546814656</v>
      </c>
      <c r="AD13" s="36">
        <f t="shared" si="24"/>
        <v>711597.51811761467</v>
      </c>
      <c r="AE13" s="87">
        <f t="shared" si="11"/>
        <v>72900</v>
      </c>
      <c r="AF13" s="36">
        <f t="shared" si="12"/>
        <v>747177.39402349549</v>
      </c>
      <c r="AG13" s="36">
        <f t="shared" si="1"/>
        <v>76166.018596787821</v>
      </c>
      <c r="AH13" s="36">
        <v>0</v>
      </c>
      <c r="AI13" s="35">
        <f t="shared" si="13"/>
        <v>768525.31956702389</v>
      </c>
      <c r="AJ13" s="35">
        <f t="shared" si="14"/>
        <v>77741.867257411024</v>
      </c>
      <c r="AK13" s="92">
        <v>0</v>
      </c>
      <c r="AL13" s="35">
        <f t="shared" si="15"/>
        <v>0</v>
      </c>
      <c r="AM13" s="35">
        <f t="shared" si="16"/>
        <v>810509.57313596318</v>
      </c>
      <c r="AN13" s="35">
        <f t="shared" si="17"/>
        <v>82023.30342521047</v>
      </c>
      <c r="AO13" s="35">
        <f t="shared" si="26"/>
        <v>925076.77355289902</v>
      </c>
      <c r="AP13" s="35">
        <f t="shared" si="25"/>
        <v>94942.724843833377</v>
      </c>
      <c r="AQ13" s="67">
        <f t="shared" si="19"/>
        <v>925076.77355289902</v>
      </c>
      <c r="AR13" s="67">
        <f t="shared" si="20"/>
        <v>95243.176504731586</v>
      </c>
      <c r="AS13" s="67">
        <f t="shared" si="21"/>
        <v>0</v>
      </c>
      <c r="AT13" s="35" t="s">
        <v>235</v>
      </c>
      <c r="AU13" s="35" t="s">
        <v>234</v>
      </c>
      <c r="AV13" s="35" t="s">
        <v>235</v>
      </c>
      <c r="AW13" s="35" t="s">
        <v>234</v>
      </c>
      <c r="AX13" s="33" t="s">
        <v>240</v>
      </c>
    </row>
    <row r="14" spans="1:50" x14ac:dyDescent="0.2">
      <c r="A14" s="12" t="s">
        <v>21</v>
      </c>
      <c r="B14" s="17" t="s">
        <v>22</v>
      </c>
      <c r="C14" s="13" t="s">
        <v>8</v>
      </c>
      <c r="D14" s="14">
        <v>10305</v>
      </c>
      <c r="E14" s="15">
        <v>1.0728476821192052</v>
      </c>
      <c r="F14" s="14">
        <f t="shared" si="22"/>
        <v>11055.695364238411</v>
      </c>
      <c r="G14" s="22">
        <f t="shared" si="23"/>
        <v>11123.940397350994</v>
      </c>
      <c r="H14" s="22">
        <f t="shared" si="2"/>
        <v>10441.490066225166</v>
      </c>
      <c r="I14" s="40"/>
      <c r="J14" s="40">
        <f t="shared" si="3"/>
        <v>10441.490066225166</v>
      </c>
      <c r="K14" s="49">
        <f>(113.8/112.2)*J14</f>
        <v>10590.388320288981</v>
      </c>
      <c r="L14" s="51">
        <v>0</v>
      </c>
      <c r="M14" s="51"/>
      <c r="N14" s="66">
        <f t="shared" si="5"/>
        <v>10962.633955448524</v>
      </c>
      <c r="O14" s="66">
        <f t="shared" si="6"/>
        <v>11046.389223359422</v>
      </c>
      <c r="P14" s="66">
        <f t="shared" si="7"/>
        <v>11176.565527338405</v>
      </c>
      <c r="Q14" s="66">
        <f t="shared" si="8"/>
        <v>11250.951986754968</v>
      </c>
      <c r="R14" s="49">
        <f t="shared" si="27"/>
        <v>0</v>
      </c>
      <c r="S14" s="51">
        <v>0</v>
      </c>
      <c r="T14" s="51">
        <v>0</v>
      </c>
      <c r="U14" s="50">
        <f t="shared" si="0"/>
        <v>10441.490066225166</v>
      </c>
      <c r="V14" s="49">
        <v>11250.951986754968</v>
      </c>
      <c r="W14" s="49">
        <f t="shared" si="9"/>
        <v>11436.918135296371</v>
      </c>
      <c r="X14" s="49"/>
      <c r="Y14" s="49">
        <v>0</v>
      </c>
      <c r="Z14" s="49"/>
      <c r="AA14" s="49">
        <v>0</v>
      </c>
      <c r="AB14" s="36">
        <v>0</v>
      </c>
      <c r="AC14" s="35">
        <f t="shared" si="10"/>
        <v>11687.768492447471</v>
      </c>
      <c r="AD14" s="36">
        <f t="shared" si="24"/>
        <v>13137.126111542706</v>
      </c>
      <c r="AE14" s="87">
        <f t="shared" si="11"/>
        <v>0</v>
      </c>
      <c r="AF14" s="36">
        <f t="shared" si="12"/>
        <v>13793.982417119842</v>
      </c>
      <c r="AG14" s="36">
        <f t="shared" si="1"/>
        <v>0</v>
      </c>
      <c r="AH14" s="36">
        <v>0</v>
      </c>
      <c r="AI14" s="35">
        <f t="shared" si="13"/>
        <v>14188.096200466121</v>
      </c>
      <c r="AJ14" s="35">
        <f t="shared" si="14"/>
        <v>0</v>
      </c>
      <c r="AK14" s="92">
        <v>0</v>
      </c>
      <c r="AL14" s="35">
        <f t="shared" si="15"/>
        <v>0</v>
      </c>
      <c r="AM14" s="35">
        <f t="shared" si="16"/>
        <v>14963.186641047141</v>
      </c>
      <c r="AN14" s="35">
        <f t="shared" si="17"/>
        <v>0</v>
      </c>
      <c r="AO14" s="35">
        <f t="shared" si="26"/>
        <v>17078.263945005514</v>
      </c>
      <c r="AP14" s="35">
        <f t="shared" si="25"/>
        <v>0</v>
      </c>
      <c r="AQ14" s="67">
        <f t="shared" si="19"/>
        <v>17078.263945005514</v>
      </c>
      <c r="AR14" s="67">
        <f t="shared" si="20"/>
        <v>0</v>
      </c>
      <c r="AS14" s="67">
        <f t="shared" si="21"/>
        <v>0</v>
      </c>
      <c r="AT14" s="35" t="s">
        <v>235</v>
      </c>
      <c r="AU14" s="35" t="s">
        <v>235</v>
      </c>
      <c r="AV14" s="35" t="s">
        <v>235</v>
      </c>
      <c r="AW14" s="35" t="s">
        <v>235</v>
      </c>
    </row>
    <row r="15" spans="1:50" x14ac:dyDescent="0.2">
      <c r="A15" s="12" t="s">
        <v>23</v>
      </c>
      <c r="B15" s="17" t="s">
        <v>24</v>
      </c>
      <c r="C15" s="13" t="s">
        <v>8</v>
      </c>
      <c r="D15" s="35">
        <v>1481636</v>
      </c>
      <c r="E15" s="15">
        <v>1.0728476821192052</v>
      </c>
      <c r="F15" s="35">
        <f t="shared" si="22"/>
        <v>1589569.7483443709</v>
      </c>
      <c r="G15" s="36">
        <f t="shared" si="23"/>
        <v>1599381.9072847683</v>
      </c>
      <c r="H15" s="36">
        <f t="shared" si="2"/>
        <v>1501260.3178807949</v>
      </c>
      <c r="I15" s="36"/>
      <c r="J15" s="36">
        <f t="shared" si="3"/>
        <v>1501260.3178807949</v>
      </c>
      <c r="K15" s="36">
        <f t="shared" si="4"/>
        <v>1522668.6646598435</v>
      </c>
      <c r="L15" s="35">
        <v>84700</v>
      </c>
      <c r="M15" s="35"/>
      <c r="N15" s="66">
        <f t="shared" si="5"/>
        <v>1576189.5316074654</v>
      </c>
      <c r="O15" s="66">
        <f t="shared" si="6"/>
        <v>1588231.7266706803</v>
      </c>
      <c r="P15" s="66">
        <f t="shared" si="7"/>
        <v>1606948.2621701667</v>
      </c>
      <c r="Q15" s="66">
        <f>(121/120.2)*P15+17500</f>
        <v>1635143.4253127303</v>
      </c>
      <c r="R15" s="36">
        <f t="shared" si="27"/>
        <v>84700</v>
      </c>
      <c r="S15" s="51">
        <v>0</v>
      </c>
      <c r="T15" s="51">
        <v>0</v>
      </c>
      <c r="U15" s="50">
        <f t="shared" si="0"/>
        <v>1585960.3178807949</v>
      </c>
      <c r="V15" s="36">
        <v>1635143.4253127303</v>
      </c>
      <c r="W15" s="49">
        <f t="shared" si="9"/>
        <v>1662170.5893674861</v>
      </c>
      <c r="X15" s="49">
        <v>2700000</v>
      </c>
      <c r="Y15" s="36">
        <v>84700</v>
      </c>
      <c r="Z15" s="36"/>
      <c r="AA15" s="36">
        <v>0</v>
      </c>
      <c r="AB15" s="36">
        <v>0</v>
      </c>
      <c r="AC15" s="36">
        <v>2700000</v>
      </c>
      <c r="AD15" s="36">
        <f t="shared" si="24"/>
        <v>3034817.1701112879</v>
      </c>
      <c r="AE15" s="87">
        <f t="shared" si="11"/>
        <v>84700</v>
      </c>
      <c r="AF15" s="36">
        <f t="shared" si="12"/>
        <v>3186558.0286168526</v>
      </c>
      <c r="AG15" s="36">
        <f t="shared" si="1"/>
        <v>88494.674556213009</v>
      </c>
      <c r="AH15" s="36">
        <v>0</v>
      </c>
      <c r="AI15" s="35">
        <f t="shared" si="13"/>
        <v>3277602.5437201909</v>
      </c>
      <c r="AJ15" s="35">
        <f t="shared" si="14"/>
        <v>90325.598857376041</v>
      </c>
      <c r="AK15" s="92">
        <v>0</v>
      </c>
      <c r="AL15" s="35">
        <f t="shared" si="15"/>
        <v>0</v>
      </c>
      <c r="AM15" s="35">
        <f t="shared" si="16"/>
        <v>3456656.7567567569</v>
      </c>
      <c r="AN15" s="35">
        <f t="shared" si="17"/>
        <v>95300.052127782255</v>
      </c>
      <c r="AO15" s="35">
        <f t="shared" si="26"/>
        <v>3945262.321144674</v>
      </c>
      <c r="AP15" s="35">
        <f t="shared" si="25"/>
        <v>110310.68304900805</v>
      </c>
      <c r="AQ15" s="67">
        <f t="shared" si="19"/>
        <v>3945262.321144674</v>
      </c>
      <c r="AR15" s="67">
        <f t="shared" si="20"/>
        <v>110659.76748903656</v>
      </c>
      <c r="AS15" s="67">
        <f t="shared" si="21"/>
        <v>0</v>
      </c>
      <c r="AT15" s="35" t="s">
        <v>237</v>
      </c>
      <c r="AU15" s="35" t="s">
        <v>234</v>
      </c>
      <c r="AV15" s="35" t="s">
        <v>235</v>
      </c>
      <c r="AW15" s="35" t="s">
        <v>234</v>
      </c>
      <c r="AX15" s="33" t="s">
        <v>161</v>
      </c>
    </row>
    <row r="16" spans="1:50" ht="38.25" customHeight="1" x14ac:dyDescent="0.2">
      <c r="A16" s="62" t="s">
        <v>25</v>
      </c>
      <c r="B16" s="17" t="s">
        <v>148</v>
      </c>
      <c r="C16" s="13" t="s">
        <v>8</v>
      </c>
      <c r="D16" s="35"/>
      <c r="E16" s="15"/>
      <c r="F16" s="35"/>
      <c r="G16" s="36"/>
      <c r="H16" s="36"/>
      <c r="I16" s="36"/>
      <c r="J16" s="36"/>
      <c r="K16" s="36"/>
      <c r="L16" s="35"/>
      <c r="M16" s="35"/>
      <c r="N16" s="66"/>
      <c r="O16" s="66"/>
      <c r="P16" s="66"/>
      <c r="Q16" s="66"/>
      <c r="R16" s="36"/>
      <c r="S16" s="51"/>
      <c r="T16" s="51"/>
      <c r="U16" s="50"/>
      <c r="V16" s="36"/>
      <c r="W16" s="49"/>
      <c r="X16" s="49">
        <v>4020240</v>
      </c>
      <c r="Y16" s="36"/>
      <c r="Z16" s="36"/>
      <c r="AA16" s="36"/>
      <c r="AB16" s="36"/>
      <c r="AC16" s="36">
        <v>4020240</v>
      </c>
      <c r="AD16" s="36">
        <f t="shared" si="24"/>
        <v>4518775.3259141492</v>
      </c>
      <c r="AE16" s="87">
        <f>Y17</f>
        <v>26300</v>
      </c>
      <c r="AF16" s="36">
        <f t="shared" si="12"/>
        <v>4744714.092209857</v>
      </c>
      <c r="AG16" s="36">
        <f t="shared" si="1"/>
        <v>27478.275570583261</v>
      </c>
      <c r="AH16" s="36"/>
      <c r="AI16" s="35">
        <f t="shared" si="13"/>
        <v>4880277.3519872809</v>
      </c>
      <c r="AJ16" s="35">
        <f t="shared" si="14"/>
        <v>28046.791616871193</v>
      </c>
      <c r="AK16" s="92"/>
      <c r="AL16" s="35">
        <f t="shared" si="15"/>
        <v>0</v>
      </c>
      <c r="AM16" s="35">
        <f t="shared" si="16"/>
        <v>5146885.0962162158</v>
      </c>
      <c r="AN16" s="35">
        <v>29591</v>
      </c>
      <c r="AO16" s="35">
        <v>8635000</v>
      </c>
      <c r="AP16" s="35">
        <v>85000</v>
      </c>
      <c r="AQ16" s="67">
        <f t="shared" si="19"/>
        <v>8635000</v>
      </c>
      <c r="AR16" s="67">
        <f t="shared" si="20"/>
        <v>85268.987341772154</v>
      </c>
      <c r="AS16" s="67">
        <f t="shared" si="21"/>
        <v>0</v>
      </c>
      <c r="AT16" s="35" t="s">
        <v>238</v>
      </c>
      <c r="AU16" s="35" t="s">
        <v>234</v>
      </c>
      <c r="AV16" s="35" t="s">
        <v>235</v>
      </c>
      <c r="AW16" s="35" t="s">
        <v>248</v>
      </c>
      <c r="AX16" s="89" t="s">
        <v>223</v>
      </c>
    </row>
    <row r="17" spans="1:50" x14ac:dyDescent="0.2">
      <c r="A17" s="84" t="s">
        <v>149</v>
      </c>
      <c r="B17" s="63" t="s">
        <v>150</v>
      </c>
      <c r="C17" s="64" t="s">
        <v>8</v>
      </c>
      <c r="D17" s="51">
        <v>3628489</v>
      </c>
      <c r="E17" s="65">
        <v>1.0728476821192052</v>
      </c>
      <c r="F17" s="51">
        <f t="shared" si="22"/>
        <v>3892816.0132450326</v>
      </c>
      <c r="G17" s="49">
        <f t="shared" si="23"/>
        <v>3916845.7417218541</v>
      </c>
      <c r="H17" s="49">
        <f t="shared" si="2"/>
        <v>3676548.456953642</v>
      </c>
      <c r="I17" s="49"/>
      <c r="J17" s="49">
        <f t="shared" si="3"/>
        <v>3676548.456953642</v>
      </c>
      <c r="K17" s="49">
        <f>(113.8/112.2)*J17</f>
        <v>3728976.9554485241</v>
      </c>
      <c r="L17" s="51">
        <v>26300</v>
      </c>
      <c r="M17" s="51"/>
      <c r="N17" s="66">
        <f t="shared" si="5"/>
        <v>3860048.2016857304</v>
      </c>
      <c r="O17" s="66">
        <f t="shared" si="6"/>
        <v>3889539.2320891018</v>
      </c>
      <c r="P17" s="66">
        <f t="shared" si="7"/>
        <v>3935375.5530059771</v>
      </c>
      <c r="Q17" s="66">
        <f t="shared" si="8"/>
        <v>3961567.7363870484</v>
      </c>
      <c r="R17" s="49">
        <f t="shared" si="27"/>
        <v>26300</v>
      </c>
      <c r="S17" s="51">
        <v>0</v>
      </c>
      <c r="T17" s="51">
        <v>0</v>
      </c>
      <c r="U17" s="50">
        <f t="shared" si="0"/>
        <v>3702848.456953642</v>
      </c>
      <c r="V17" s="49">
        <v>3961567.7363870484</v>
      </c>
      <c r="W17" s="49">
        <f t="shared" si="9"/>
        <v>4027048.1948397267</v>
      </c>
      <c r="X17" s="49">
        <v>180000</v>
      </c>
      <c r="Y17" s="49">
        <v>26300</v>
      </c>
      <c r="Z17" s="49">
        <v>4200</v>
      </c>
      <c r="AA17" s="49">
        <v>0</v>
      </c>
      <c r="AB17" s="36">
        <v>0</v>
      </c>
      <c r="AC17" s="36">
        <v>184200</v>
      </c>
      <c r="AD17" s="36">
        <f t="shared" si="24"/>
        <v>207041.97138314787</v>
      </c>
      <c r="AE17" s="33"/>
      <c r="AF17" s="36">
        <f t="shared" si="12"/>
        <v>217394.06995230529</v>
      </c>
      <c r="AG17" s="36">
        <f t="shared" si="1"/>
        <v>0</v>
      </c>
      <c r="AH17" s="36">
        <v>0</v>
      </c>
      <c r="AI17" s="35">
        <f t="shared" si="13"/>
        <v>223605.32909379969</v>
      </c>
      <c r="AJ17" s="35">
        <f t="shared" si="14"/>
        <v>0</v>
      </c>
      <c r="AK17" s="92">
        <v>0</v>
      </c>
      <c r="AL17" s="35">
        <f t="shared" si="15"/>
        <v>0</v>
      </c>
      <c r="AM17" s="35">
        <v>235821</v>
      </c>
      <c r="AN17" s="35">
        <f t="shared" si="17"/>
        <v>0</v>
      </c>
      <c r="AO17" s="35">
        <f t="shared" si="26"/>
        <v>269154.78489903419</v>
      </c>
      <c r="AP17" s="35">
        <f t="shared" si="25"/>
        <v>0</v>
      </c>
      <c r="AQ17" s="67">
        <f t="shared" si="19"/>
        <v>269154.78489903419</v>
      </c>
      <c r="AR17" s="67">
        <f t="shared" si="20"/>
        <v>0</v>
      </c>
      <c r="AS17" s="67">
        <f t="shared" si="21"/>
        <v>0</v>
      </c>
      <c r="AT17" s="35" t="s">
        <v>235</v>
      </c>
      <c r="AU17" s="35" t="s">
        <v>234</v>
      </c>
      <c r="AV17" s="35" t="s">
        <v>235</v>
      </c>
      <c r="AW17" s="35" t="s">
        <v>234</v>
      </c>
      <c r="AX17" s="33" t="s">
        <v>241</v>
      </c>
    </row>
    <row r="18" spans="1:50" x14ac:dyDescent="0.2">
      <c r="A18" s="12" t="s">
        <v>26</v>
      </c>
      <c r="B18" s="17" t="s">
        <v>32</v>
      </c>
      <c r="C18" s="13" t="s">
        <v>8</v>
      </c>
      <c r="D18" s="14">
        <v>209155</v>
      </c>
      <c r="E18" s="15">
        <v>1.0728476821192052</v>
      </c>
      <c r="F18" s="14">
        <f t="shared" si="22"/>
        <v>224391.45695364237</v>
      </c>
      <c r="G18" s="22">
        <f t="shared" si="23"/>
        <v>225776.58940397348</v>
      </c>
      <c r="H18" s="22">
        <f t="shared" si="2"/>
        <v>211925.26490066224</v>
      </c>
      <c r="I18" s="40"/>
      <c r="J18" s="40">
        <f t="shared" si="3"/>
        <v>211925.26490066224</v>
      </c>
      <c r="K18" s="49">
        <f t="shared" si="4"/>
        <v>214947.37206502105</v>
      </c>
      <c r="L18" s="51">
        <v>0</v>
      </c>
      <c r="M18" s="51"/>
      <c r="N18" s="66">
        <f t="shared" si="5"/>
        <v>222502.63997591808</v>
      </c>
      <c r="O18" s="66">
        <f t="shared" si="6"/>
        <v>224202.57525586992</v>
      </c>
      <c r="P18" s="66">
        <f t="shared" si="7"/>
        <v>226844.69314609063</v>
      </c>
      <c r="Q18" s="66">
        <f t="shared" si="8"/>
        <v>228354.47479764532</v>
      </c>
      <c r="R18" s="49">
        <f t="shared" si="27"/>
        <v>0</v>
      </c>
      <c r="S18" s="51">
        <v>0</v>
      </c>
      <c r="T18" s="51">
        <v>0</v>
      </c>
      <c r="U18" s="50">
        <f t="shared" si="0"/>
        <v>211925.26490066224</v>
      </c>
      <c r="V18" s="49">
        <v>228354.47479764532</v>
      </c>
      <c r="W18" s="49">
        <f t="shared" si="9"/>
        <v>232128.92892653201</v>
      </c>
      <c r="X18" s="49"/>
      <c r="Y18" s="49">
        <v>0</v>
      </c>
      <c r="Z18" s="49"/>
      <c r="AA18" s="49">
        <v>0</v>
      </c>
      <c r="AB18" s="36">
        <v>0</v>
      </c>
      <c r="AC18" s="35">
        <f t="shared" si="10"/>
        <v>237220.30267228049</v>
      </c>
      <c r="AD18" s="36">
        <f t="shared" si="24"/>
        <v>266637.12875882722</v>
      </c>
      <c r="AE18" s="87">
        <f t="shared" si="11"/>
        <v>0</v>
      </c>
      <c r="AF18" s="36">
        <f t="shared" si="12"/>
        <v>279968.9851967686</v>
      </c>
      <c r="AG18" s="36">
        <f t="shared" si="1"/>
        <v>0</v>
      </c>
      <c r="AH18" s="36">
        <v>0</v>
      </c>
      <c r="AI18" s="35">
        <f t="shared" si="13"/>
        <v>287968.09905953339</v>
      </c>
      <c r="AJ18" s="35">
        <f t="shared" si="14"/>
        <v>0</v>
      </c>
      <c r="AK18" s="92">
        <v>0</v>
      </c>
      <c r="AL18" s="35">
        <f t="shared" si="15"/>
        <v>0</v>
      </c>
      <c r="AM18" s="35">
        <f t="shared" si="16"/>
        <v>303699.6896563042</v>
      </c>
      <c r="AN18" s="35">
        <f t="shared" si="17"/>
        <v>0</v>
      </c>
      <c r="AO18" s="35">
        <f t="shared" si="26"/>
        <v>346628.26738647535</v>
      </c>
      <c r="AP18" s="35">
        <f t="shared" si="25"/>
        <v>0</v>
      </c>
      <c r="AQ18" s="67">
        <f t="shared" si="19"/>
        <v>346628.26738647535</v>
      </c>
      <c r="AR18" s="67">
        <f t="shared" si="20"/>
        <v>0</v>
      </c>
      <c r="AS18" s="67">
        <f t="shared" si="21"/>
        <v>0</v>
      </c>
      <c r="AT18" s="35" t="s">
        <v>235</v>
      </c>
      <c r="AU18" s="35" t="s">
        <v>235</v>
      </c>
      <c r="AV18" s="35" t="s">
        <v>235</v>
      </c>
      <c r="AW18" s="35" t="s">
        <v>248</v>
      </c>
    </row>
    <row r="19" spans="1:50" x14ac:dyDescent="0.2">
      <c r="A19" s="23" t="s">
        <v>27</v>
      </c>
      <c r="B19" s="17" t="s">
        <v>33</v>
      </c>
      <c r="C19" s="24" t="s">
        <v>8</v>
      </c>
      <c r="D19" s="25">
        <v>0</v>
      </c>
      <c r="E19" s="15"/>
      <c r="F19" s="14">
        <f t="shared" si="22"/>
        <v>0</v>
      </c>
      <c r="G19" s="22">
        <f t="shared" si="23"/>
        <v>0</v>
      </c>
      <c r="H19" s="22">
        <f t="shared" si="2"/>
        <v>0</v>
      </c>
      <c r="I19" s="40"/>
      <c r="J19" s="40">
        <f t="shared" si="3"/>
        <v>0</v>
      </c>
      <c r="K19" s="49">
        <f t="shared" si="4"/>
        <v>0</v>
      </c>
      <c r="L19" s="52">
        <v>0</v>
      </c>
      <c r="M19" s="52"/>
      <c r="N19" s="66">
        <f t="shared" si="5"/>
        <v>0</v>
      </c>
      <c r="O19" s="66">
        <f t="shared" si="6"/>
        <v>0</v>
      </c>
      <c r="P19" s="66">
        <f t="shared" si="7"/>
        <v>0</v>
      </c>
      <c r="Q19" s="66">
        <f t="shared" si="8"/>
        <v>0</v>
      </c>
      <c r="R19" s="49">
        <f t="shared" si="27"/>
        <v>0</v>
      </c>
      <c r="S19" s="52">
        <v>0</v>
      </c>
      <c r="T19" s="52">
        <v>23900</v>
      </c>
      <c r="U19" s="50">
        <f t="shared" si="0"/>
        <v>23900</v>
      </c>
      <c r="V19" s="49">
        <v>0</v>
      </c>
      <c r="W19" s="49">
        <f t="shared" si="9"/>
        <v>0</v>
      </c>
      <c r="X19" s="49"/>
      <c r="Y19" s="49">
        <v>0</v>
      </c>
      <c r="Z19" s="49"/>
      <c r="AA19" s="49">
        <v>0</v>
      </c>
      <c r="AB19" s="36">
        <v>23900</v>
      </c>
      <c r="AC19" s="35">
        <f t="shared" si="10"/>
        <v>0</v>
      </c>
      <c r="AD19" s="36">
        <f t="shared" si="24"/>
        <v>0</v>
      </c>
      <c r="AE19" s="87">
        <f t="shared" si="11"/>
        <v>0</v>
      </c>
      <c r="AF19" s="36">
        <f t="shared" si="12"/>
        <v>0</v>
      </c>
      <c r="AG19" s="36">
        <f t="shared" si="1"/>
        <v>0</v>
      </c>
      <c r="AH19" s="36">
        <v>0</v>
      </c>
      <c r="AI19" s="35">
        <f t="shared" si="13"/>
        <v>0</v>
      </c>
      <c r="AJ19" s="35">
        <f t="shared" si="14"/>
        <v>0</v>
      </c>
      <c r="AK19" s="92">
        <v>0</v>
      </c>
      <c r="AL19" s="35">
        <f t="shared" si="15"/>
        <v>23900</v>
      </c>
      <c r="AM19" s="35">
        <f t="shared" si="16"/>
        <v>0</v>
      </c>
      <c r="AN19" s="35">
        <f t="shared" si="17"/>
        <v>0</v>
      </c>
      <c r="AO19" s="35">
        <f t="shared" si="26"/>
        <v>0</v>
      </c>
      <c r="AP19" s="35">
        <f t="shared" si="25"/>
        <v>0</v>
      </c>
      <c r="AQ19" s="67">
        <f t="shared" si="19"/>
        <v>0</v>
      </c>
      <c r="AR19" s="67">
        <f t="shared" si="20"/>
        <v>0</v>
      </c>
      <c r="AS19" s="67">
        <f t="shared" si="21"/>
        <v>0</v>
      </c>
      <c r="AT19" s="35" t="s">
        <v>235</v>
      </c>
      <c r="AU19" s="35" t="s">
        <v>235</v>
      </c>
      <c r="AV19" s="35" t="s">
        <v>235</v>
      </c>
      <c r="AW19" s="35" t="s">
        <v>248</v>
      </c>
    </row>
    <row r="20" spans="1:50" x14ac:dyDescent="0.2">
      <c r="A20" s="12" t="s">
        <v>28</v>
      </c>
      <c r="B20" s="17" t="s">
        <v>34</v>
      </c>
      <c r="C20" s="24" t="s">
        <v>8</v>
      </c>
      <c r="D20" s="14">
        <v>0</v>
      </c>
      <c r="E20" s="15"/>
      <c r="F20" s="14">
        <f t="shared" si="22"/>
        <v>0</v>
      </c>
      <c r="G20" s="22">
        <f t="shared" si="23"/>
        <v>0</v>
      </c>
      <c r="H20" s="22">
        <f t="shared" si="2"/>
        <v>0</v>
      </c>
      <c r="I20" s="40"/>
      <c r="J20" s="40">
        <f>SUM(H20:I20)</f>
        <v>0</v>
      </c>
      <c r="K20" s="49">
        <f t="shared" si="4"/>
        <v>0</v>
      </c>
      <c r="L20" s="51">
        <v>0</v>
      </c>
      <c r="M20" s="51"/>
      <c r="N20" s="66">
        <f t="shared" si="5"/>
        <v>0</v>
      </c>
      <c r="O20" s="66">
        <f t="shared" si="6"/>
        <v>0</v>
      </c>
      <c r="P20" s="66">
        <f t="shared" si="7"/>
        <v>0</v>
      </c>
      <c r="Q20" s="66">
        <f t="shared" si="8"/>
        <v>0</v>
      </c>
      <c r="R20" s="49">
        <f t="shared" si="27"/>
        <v>0</v>
      </c>
      <c r="S20" s="51">
        <v>0</v>
      </c>
      <c r="T20" s="51">
        <v>36300</v>
      </c>
      <c r="U20" s="50">
        <f t="shared" si="0"/>
        <v>36300</v>
      </c>
      <c r="V20" s="49">
        <v>0</v>
      </c>
      <c r="W20" s="49">
        <f t="shared" si="9"/>
        <v>0</v>
      </c>
      <c r="X20" s="49"/>
      <c r="Y20" s="49">
        <v>0</v>
      </c>
      <c r="Z20" s="49"/>
      <c r="AA20" s="49">
        <v>0</v>
      </c>
      <c r="AB20" s="36">
        <v>36300</v>
      </c>
      <c r="AC20" s="35">
        <f t="shared" si="10"/>
        <v>0</v>
      </c>
      <c r="AD20" s="36">
        <f t="shared" si="24"/>
        <v>0</v>
      </c>
      <c r="AE20" s="87">
        <f t="shared" si="11"/>
        <v>0</v>
      </c>
      <c r="AF20" s="36">
        <f t="shared" si="12"/>
        <v>0</v>
      </c>
      <c r="AG20" s="36">
        <f t="shared" si="1"/>
        <v>0</v>
      </c>
      <c r="AH20" s="36">
        <v>0</v>
      </c>
      <c r="AI20" s="35">
        <f t="shared" si="13"/>
        <v>0</v>
      </c>
      <c r="AJ20" s="35">
        <f t="shared" si="14"/>
        <v>0</v>
      </c>
      <c r="AK20" s="92">
        <v>0</v>
      </c>
      <c r="AL20" s="35">
        <f t="shared" si="15"/>
        <v>36300</v>
      </c>
      <c r="AM20" s="35">
        <f t="shared" si="16"/>
        <v>0</v>
      </c>
      <c r="AN20" s="35">
        <f t="shared" si="17"/>
        <v>0</v>
      </c>
      <c r="AO20" s="35">
        <f t="shared" si="26"/>
        <v>0</v>
      </c>
      <c r="AP20" s="35">
        <f t="shared" si="25"/>
        <v>0</v>
      </c>
      <c r="AQ20" s="67">
        <f t="shared" si="19"/>
        <v>0</v>
      </c>
      <c r="AR20" s="67">
        <f t="shared" si="20"/>
        <v>0</v>
      </c>
      <c r="AS20" s="67">
        <f t="shared" si="21"/>
        <v>0</v>
      </c>
      <c r="AT20" s="35" t="s">
        <v>235</v>
      </c>
      <c r="AU20" s="35" t="s">
        <v>235</v>
      </c>
      <c r="AV20" s="35" t="s">
        <v>235</v>
      </c>
      <c r="AW20" s="35" t="s">
        <v>248</v>
      </c>
    </row>
    <row r="21" spans="1:50" x14ac:dyDescent="0.2">
      <c r="A21" s="12" t="s">
        <v>29</v>
      </c>
      <c r="B21" s="17" t="s">
        <v>35</v>
      </c>
      <c r="C21" s="24" t="s">
        <v>8</v>
      </c>
      <c r="D21" s="14">
        <v>0</v>
      </c>
      <c r="E21" s="15"/>
      <c r="F21" s="14">
        <f t="shared" si="22"/>
        <v>0</v>
      </c>
      <c r="G21" s="22">
        <f t="shared" si="23"/>
        <v>0</v>
      </c>
      <c r="H21" s="22">
        <f t="shared" si="2"/>
        <v>0</v>
      </c>
      <c r="I21" s="40"/>
      <c r="J21" s="40">
        <f t="shared" si="3"/>
        <v>0</v>
      </c>
      <c r="K21" s="49">
        <f t="shared" si="4"/>
        <v>0</v>
      </c>
      <c r="L21" s="51">
        <v>0</v>
      </c>
      <c r="M21" s="51"/>
      <c r="N21" s="66">
        <f t="shared" si="5"/>
        <v>0</v>
      </c>
      <c r="O21" s="66">
        <f t="shared" si="6"/>
        <v>0</v>
      </c>
      <c r="P21" s="66">
        <f t="shared" si="7"/>
        <v>0</v>
      </c>
      <c r="Q21" s="66">
        <f t="shared" si="8"/>
        <v>0</v>
      </c>
      <c r="R21" s="49">
        <f t="shared" si="27"/>
        <v>0</v>
      </c>
      <c r="S21" s="51">
        <v>0</v>
      </c>
      <c r="T21" s="51">
        <v>67400</v>
      </c>
      <c r="U21" s="50">
        <f t="shared" si="0"/>
        <v>67400</v>
      </c>
      <c r="V21" s="49">
        <v>0</v>
      </c>
      <c r="W21" s="49">
        <f t="shared" si="9"/>
        <v>0</v>
      </c>
      <c r="X21" s="49"/>
      <c r="Y21" s="49">
        <v>0</v>
      </c>
      <c r="Z21" s="49"/>
      <c r="AA21" s="49">
        <v>0</v>
      </c>
      <c r="AB21" s="36">
        <v>67400</v>
      </c>
      <c r="AC21" s="35">
        <f t="shared" si="10"/>
        <v>0</v>
      </c>
      <c r="AD21" s="36">
        <f t="shared" si="24"/>
        <v>0</v>
      </c>
      <c r="AE21" s="87">
        <f t="shared" si="11"/>
        <v>0</v>
      </c>
      <c r="AF21" s="36">
        <f t="shared" si="12"/>
        <v>0</v>
      </c>
      <c r="AG21" s="36">
        <f t="shared" si="1"/>
        <v>0</v>
      </c>
      <c r="AH21" s="36">
        <v>0</v>
      </c>
      <c r="AI21" s="35">
        <f t="shared" si="13"/>
        <v>0</v>
      </c>
      <c r="AJ21" s="35">
        <f t="shared" si="14"/>
        <v>0</v>
      </c>
      <c r="AK21" s="92">
        <v>0</v>
      </c>
      <c r="AL21" s="35">
        <f t="shared" si="15"/>
        <v>67400</v>
      </c>
      <c r="AM21" s="35">
        <f t="shared" si="16"/>
        <v>0</v>
      </c>
      <c r="AN21" s="35">
        <f t="shared" si="17"/>
        <v>0</v>
      </c>
      <c r="AO21" s="35">
        <f t="shared" si="26"/>
        <v>0</v>
      </c>
      <c r="AP21" s="35">
        <f t="shared" si="25"/>
        <v>0</v>
      </c>
      <c r="AQ21" s="67">
        <f t="shared" si="19"/>
        <v>0</v>
      </c>
      <c r="AR21" s="67">
        <f t="shared" si="20"/>
        <v>0</v>
      </c>
      <c r="AS21" s="67">
        <f t="shared" si="21"/>
        <v>0</v>
      </c>
      <c r="AT21" s="35" t="s">
        <v>235</v>
      </c>
      <c r="AU21" s="35" t="s">
        <v>235</v>
      </c>
      <c r="AV21" s="35" t="s">
        <v>235</v>
      </c>
      <c r="AW21" s="35" t="s">
        <v>248</v>
      </c>
    </row>
    <row r="22" spans="1:50" x14ac:dyDescent="0.2">
      <c r="A22" s="12" t="s">
        <v>30</v>
      </c>
      <c r="B22" s="17" t="s">
        <v>36</v>
      </c>
      <c r="C22" s="24" t="s">
        <v>8</v>
      </c>
      <c r="D22" s="14">
        <v>0</v>
      </c>
      <c r="E22" s="15"/>
      <c r="F22" s="14">
        <f t="shared" si="22"/>
        <v>0</v>
      </c>
      <c r="G22" s="22">
        <f t="shared" si="23"/>
        <v>0</v>
      </c>
      <c r="H22" s="22">
        <f t="shared" si="2"/>
        <v>0</v>
      </c>
      <c r="I22" s="40"/>
      <c r="J22" s="40">
        <f t="shared" si="3"/>
        <v>0</v>
      </c>
      <c r="K22" s="49">
        <f t="shared" si="4"/>
        <v>0</v>
      </c>
      <c r="L22" s="51">
        <v>0</v>
      </c>
      <c r="M22" s="51"/>
      <c r="N22" s="66">
        <f t="shared" si="5"/>
        <v>0</v>
      </c>
      <c r="O22" s="66">
        <f t="shared" si="6"/>
        <v>0</v>
      </c>
      <c r="P22" s="66">
        <f t="shared" si="7"/>
        <v>0</v>
      </c>
      <c r="Q22" s="66">
        <f t="shared" si="8"/>
        <v>0</v>
      </c>
      <c r="R22" s="49">
        <f t="shared" si="27"/>
        <v>0</v>
      </c>
      <c r="S22" s="51">
        <v>0</v>
      </c>
      <c r="T22" s="51">
        <v>26000</v>
      </c>
      <c r="U22" s="50">
        <f t="shared" si="0"/>
        <v>26000</v>
      </c>
      <c r="V22" s="49">
        <v>0</v>
      </c>
      <c r="W22" s="49">
        <f t="shared" si="9"/>
        <v>0</v>
      </c>
      <c r="X22" s="49"/>
      <c r="Y22" s="49">
        <v>0</v>
      </c>
      <c r="Z22" s="49"/>
      <c r="AA22" s="49">
        <v>0</v>
      </c>
      <c r="AB22" s="36">
        <v>26000</v>
      </c>
      <c r="AC22" s="35">
        <f t="shared" si="10"/>
        <v>0</v>
      </c>
      <c r="AD22" s="36">
        <f t="shared" si="24"/>
        <v>0</v>
      </c>
      <c r="AE22" s="87">
        <f t="shared" si="11"/>
        <v>0</v>
      </c>
      <c r="AF22" s="36">
        <f t="shared" si="12"/>
        <v>0</v>
      </c>
      <c r="AG22" s="36">
        <f t="shared" si="1"/>
        <v>0</v>
      </c>
      <c r="AH22" s="36">
        <v>0</v>
      </c>
      <c r="AI22" s="35">
        <f t="shared" si="13"/>
        <v>0</v>
      </c>
      <c r="AJ22" s="35">
        <f t="shared" si="14"/>
        <v>0</v>
      </c>
      <c r="AK22" s="92">
        <v>0</v>
      </c>
      <c r="AL22" s="35">
        <f t="shared" si="15"/>
        <v>26000</v>
      </c>
      <c r="AM22" s="35">
        <f t="shared" si="16"/>
        <v>0</v>
      </c>
      <c r="AN22" s="35">
        <f t="shared" si="17"/>
        <v>0</v>
      </c>
      <c r="AO22" s="35">
        <f t="shared" si="26"/>
        <v>0</v>
      </c>
      <c r="AP22" s="35">
        <f t="shared" si="25"/>
        <v>0</v>
      </c>
      <c r="AQ22" s="67">
        <f t="shared" si="19"/>
        <v>0</v>
      </c>
      <c r="AR22" s="67">
        <f t="shared" si="20"/>
        <v>0</v>
      </c>
      <c r="AS22" s="67">
        <f t="shared" si="21"/>
        <v>0</v>
      </c>
      <c r="AT22" s="35" t="s">
        <v>235</v>
      </c>
      <c r="AU22" s="35" t="s">
        <v>235</v>
      </c>
      <c r="AV22" s="35" t="s">
        <v>235</v>
      </c>
      <c r="AW22" s="35" t="s">
        <v>248</v>
      </c>
    </row>
    <row r="23" spans="1:50" ht="13.5" customHeight="1" x14ac:dyDescent="0.2">
      <c r="A23" s="12" t="s">
        <v>31</v>
      </c>
      <c r="B23" s="17" t="s">
        <v>37</v>
      </c>
      <c r="C23" s="13" t="s">
        <v>8</v>
      </c>
      <c r="D23" s="14">
        <v>52850</v>
      </c>
      <c r="E23" s="15">
        <v>1.0728476821192052</v>
      </c>
      <c r="F23" s="14">
        <f t="shared" si="22"/>
        <v>56699.999999999993</v>
      </c>
      <c r="G23" s="22">
        <f t="shared" si="23"/>
        <v>57049.999999999993</v>
      </c>
      <c r="H23" s="22">
        <f t="shared" si="2"/>
        <v>53549.999999999985</v>
      </c>
      <c r="I23" s="40"/>
      <c r="J23" s="40">
        <f t="shared" si="3"/>
        <v>53549.999999999985</v>
      </c>
      <c r="K23" s="49">
        <f>(113.8/112.2)*J23</f>
        <v>54313.636363636346</v>
      </c>
      <c r="L23" s="51">
        <v>0</v>
      </c>
      <c r="M23" s="51"/>
      <c r="N23" s="66">
        <f t="shared" si="5"/>
        <v>56222.72727272725</v>
      </c>
      <c r="O23" s="66">
        <f t="shared" si="6"/>
        <v>56652.272727272706</v>
      </c>
      <c r="P23" s="66">
        <f t="shared" si="7"/>
        <v>57319.892102846636</v>
      </c>
      <c r="Q23" s="66">
        <f t="shared" si="8"/>
        <v>57701.388888888876</v>
      </c>
      <c r="R23" s="49">
        <f t="shared" si="27"/>
        <v>0</v>
      </c>
      <c r="S23" s="51">
        <v>0</v>
      </c>
      <c r="T23" s="51">
        <v>0</v>
      </c>
      <c r="U23" s="50">
        <f t="shared" si="0"/>
        <v>53549.999999999985</v>
      </c>
      <c r="V23" s="49">
        <v>57701.388888888876</v>
      </c>
      <c r="W23" s="49">
        <f t="shared" si="9"/>
        <v>58655.130853994473</v>
      </c>
      <c r="X23" s="49"/>
      <c r="Y23" s="49">
        <v>0</v>
      </c>
      <c r="Z23" s="49"/>
      <c r="AA23" s="49">
        <v>0</v>
      </c>
      <c r="AB23" s="36">
        <v>0</v>
      </c>
      <c r="AC23" s="35">
        <f t="shared" si="10"/>
        <v>59941.636567282738</v>
      </c>
      <c r="AD23" s="36">
        <f t="shared" si="24"/>
        <v>67374.780688503815</v>
      </c>
      <c r="AE23" s="87">
        <f t="shared" si="11"/>
        <v>0</v>
      </c>
      <c r="AF23" s="36">
        <f t="shared" si="12"/>
        <v>70743.519722929006</v>
      </c>
      <c r="AG23" s="36">
        <f t="shared" si="1"/>
        <v>0</v>
      </c>
      <c r="AH23" s="36">
        <v>0</v>
      </c>
      <c r="AI23" s="35">
        <f t="shared" si="13"/>
        <v>72764.763143584118</v>
      </c>
      <c r="AJ23" s="35">
        <f t="shared" si="14"/>
        <v>0</v>
      </c>
      <c r="AK23" s="92">
        <v>0</v>
      </c>
      <c r="AL23" s="35">
        <f t="shared" si="15"/>
        <v>0</v>
      </c>
      <c r="AM23" s="35">
        <f t="shared" si="16"/>
        <v>76739.875204205833</v>
      </c>
      <c r="AN23" s="35">
        <f t="shared" si="17"/>
        <v>0</v>
      </c>
      <c r="AO23" s="35">
        <f t="shared" si="26"/>
        <v>87587.214895054931</v>
      </c>
      <c r="AP23" s="35">
        <f t="shared" si="25"/>
        <v>0</v>
      </c>
      <c r="AQ23" s="67">
        <f t="shared" si="19"/>
        <v>87587.214895054931</v>
      </c>
      <c r="AR23" s="67">
        <f t="shared" si="20"/>
        <v>0</v>
      </c>
      <c r="AS23" s="67">
        <f t="shared" si="21"/>
        <v>0</v>
      </c>
      <c r="AT23" s="35" t="s">
        <v>235</v>
      </c>
      <c r="AU23" s="35" t="s">
        <v>235</v>
      </c>
      <c r="AV23" s="35" t="s">
        <v>235</v>
      </c>
      <c r="AW23" s="35" t="s">
        <v>235</v>
      </c>
    </row>
    <row r="24" spans="1:50" x14ac:dyDescent="0.2">
      <c r="A24" s="12" t="s">
        <v>38</v>
      </c>
      <c r="B24" s="17" t="s">
        <v>39</v>
      </c>
      <c r="C24" s="13" t="s">
        <v>73</v>
      </c>
      <c r="D24" s="14">
        <v>3009593</v>
      </c>
      <c r="E24" s="15">
        <v>1.0728476821192052</v>
      </c>
      <c r="F24" s="14">
        <f t="shared" si="22"/>
        <v>3228834.8741721851</v>
      </c>
      <c r="G24" s="22">
        <f t="shared" si="23"/>
        <v>3248765.9536423837</v>
      </c>
      <c r="H24" s="22">
        <f t="shared" si="2"/>
        <v>3049455.1589403967</v>
      </c>
      <c r="I24" s="40"/>
      <c r="J24" s="40">
        <f t="shared" si="3"/>
        <v>3049455.1589403967</v>
      </c>
      <c r="K24" s="49">
        <f>(113.8/112.2)*J24</f>
        <v>3092941.1505117388</v>
      </c>
      <c r="L24" s="53"/>
      <c r="M24" s="53"/>
      <c r="N24" s="66">
        <f t="shared" si="5"/>
        <v>3201656.1294400953</v>
      </c>
      <c r="O24" s="66">
        <f t="shared" si="6"/>
        <v>3226116.9996989756</v>
      </c>
      <c r="P24" s="66">
        <f t="shared" si="7"/>
        <v>3264135.2135001426</v>
      </c>
      <c r="Q24" s="66">
        <f t="shared" si="8"/>
        <v>3285859.9071008093</v>
      </c>
      <c r="R24" s="49">
        <f t="shared" si="27"/>
        <v>0</v>
      </c>
      <c r="S24" s="51">
        <v>422800</v>
      </c>
      <c r="T24" s="51">
        <v>0</v>
      </c>
      <c r="U24" s="50">
        <f t="shared" si="0"/>
        <v>3472255.1589403967</v>
      </c>
      <c r="V24" s="49">
        <v>3285859.9071008093</v>
      </c>
      <c r="W24" s="49">
        <f t="shared" si="9"/>
        <v>3340171.6411024756</v>
      </c>
      <c r="X24" s="49"/>
      <c r="Y24" s="49">
        <v>0</v>
      </c>
      <c r="Z24" s="49"/>
      <c r="AA24" s="49">
        <v>422800</v>
      </c>
      <c r="AB24" s="36">
        <v>0</v>
      </c>
      <c r="AC24" s="35">
        <f t="shared" si="10"/>
        <v>3413432.9199893703</v>
      </c>
      <c r="AD24" s="36">
        <f t="shared" si="24"/>
        <v>3836720.3091136483</v>
      </c>
      <c r="AE24" s="87">
        <f t="shared" si="11"/>
        <v>0</v>
      </c>
      <c r="AF24" s="36">
        <f t="shared" si="12"/>
        <v>4028556.324569331</v>
      </c>
      <c r="AG24" s="36">
        <f t="shared" si="1"/>
        <v>0</v>
      </c>
      <c r="AH24" s="36">
        <v>422800</v>
      </c>
      <c r="AI24" s="35">
        <f t="shared" si="13"/>
        <v>4143657.93384274</v>
      </c>
      <c r="AJ24" s="35">
        <f t="shared" si="14"/>
        <v>0</v>
      </c>
      <c r="AK24" s="92">
        <v>422800</v>
      </c>
      <c r="AL24" s="35">
        <f t="shared" si="15"/>
        <v>0</v>
      </c>
      <c r="AM24" s="35">
        <f t="shared" si="16"/>
        <v>4370024.4320804449</v>
      </c>
      <c r="AN24" s="35"/>
      <c r="AO24" s="35">
        <f t="shared" si="26"/>
        <v>4987736.4018477416</v>
      </c>
      <c r="AP24" s="35">
        <f t="shared" si="25"/>
        <v>0</v>
      </c>
      <c r="AQ24" s="67">
        <f t="shared" si="19"/>
        <v>4987736.4018477416</v>
      </c>
      <c r="AR24" s="67">
        <f t="shared" si="20"/>
        <v>0</v>
      </c>
      <c r="AS24" s="67">
        <v>200000</v>
      </c>
      <c r="AT24" s="35" t="s">
        <v>236</v>
      </c>
      <c r="AU24" s="35" t="s">
        <v>235</v>
      </c>
      <c r="AV24" s="35" t="s">
        <v>235</v>
      </c>
      <c r="AW24" s="35" t="s">
        <v>234</v>
      </c>
    </row>
    <row r="25" spans="1:50" x14ac:dyDescent="0.2">
      <c r="A25" s="12" t="s">
        <v>40</v>
      </c>
      <c r="B25" s="17" t="s">
        <v>39</v>
      </c>
      <c r="C25" s="13" t="s">
        <v>73</v>
      </c>
      <c r="D25" s="35">
        <v>316794</v>
      </c>
      <c r="E25" s="15">
        <v>1.0728476821192052</v>
      </c>
      <c r="F25" s="35">
        <f t="shared" si="22"/>
        <v>339871.7086092715</v>
      </c>
      <c r="G25" s="36">
        <f t="shared" si="23"/>
        <v>341969.6821192053</v>
      </c>
      <c r="H25" s="36">
        <f t="shared" si="2"/>
        <v>320989.94701986754</v>
      </c>
      <c r="I25" s="36"/>
      <c r="J25" s="36">
        <f t="shared" si="3"/>
        <v>320989.94701986754</v>
      </c>
      <c r="K25" s="36">
        <f>(113.8/112.2)*J25</f>
        <v>325567.34376881394</v>
      </c>
      <c r="L25" s="35">
        <v>51800</v>
      </c>
      <c r="M25" s="35"/>
      <c r="N25" s="66">
        <f t="shared" si="5"/>
        <v>337010.83564117999</v>
      </c>
      <c r="O25" s="66">
        <f t="shared" si="6"/>
        <v>339585.62131246238</v>
      </c>
      <c r="P25" s="66">
        <f t="shared" si="7"/>
        <v>343587.47206866986</v>
      </c>
      <c r="Q25" s="66">
        <f t="shared" si="8"/>
        <v>345874.24392935983</v>
      </c>
      <c r="R25" s="36">
        <f t="shared" si="27"/>
        <v>51800</v>
      </c>
      <c r="S25" s="51">
        <v>0</v>
      </c>
      <c r="T25" s="51">
        <v>0</v>
      </c>
      <c r="U25" s="50">
        <f t="shared" si="0"/>
        <v>372789.94701986754</v>
      </c>
      <c r="V25" s="36">
        <v>345874.24392935983</v>
      </c>
      <c r="W25" s="49">
        <f t="shared" si="9"/>
        <v>351591.17358108476</v>
      </c>
      <c r="X25" s="49"/>
      <c r="Y25" s="36">
        <v>51800</v>
      </c>
      <c r="Z25" s="36"/>
      <c r="AA25" s="36">
        <v>0</v>
      </c>
      <c r="AB25" s="36">
        <v>0</v>
      </c>
      <c r="AC25" s="35">
        <f t="shared" si="10"/>
        <v>359302.75902924832</v>
      </c>
      <c r="AD25" s="36">
        <f t="shared" si="24"/>
        <v>403858.58606308198</v>
      </c>
      <c r="AE25" s="87">
        <f t="shared" si="11"/>
        <v>51800</v>
      </c>
      <c r="AF25" s="36">
        <f t="shared" si="12"/>
        <v>424051.5153662361</v>
      </c>
      <c r="AG25" s="36">
        <f t="shared" si="1"/>
        <v>54120.710059171593</v>
      </c>
      <c r="AH25" s="36">
        <v>0</v>
      </c>
      <c r="AI25" s="35">
        <f t="shared" si="13"/>
        <v>436167.27294812852</v>
      </c>
      <c r="AJ25" s="35">
        <f t="shared" si="14"/>
        <v>55240.448887982042</v>
      </c>
      <c r="AK25" s="92">
        <v>0</v>
      </c>
      <c r="AL25" s="35">
        <f t="shared" si="15"/>
        <v>0</v>
      </c>
      <c r="AM25" s="35">
        <f t="shared" si="16"/>
        <v>459994.92952585034</v>
      </c>
      <c r="AN25" s="35">
        <v>58283</v>
      </c>
      <c r="AO25" s="35">
        <f t="shared" si="26"/>
        <v>525016.16188200645</v>
      </c>
      <c r="AP25" s="35">
        <f t="shared" si="25"/>
        <v>67463.10622710624</v>
      </c>
      <c r="AQ25" s="67">
        <f t="shared" si="19"/>
        <v>525016.16188200645</v>
      </c>
      <c r="AR25" s="67">
        <f t="shared" si="20"/>
        <v>67676.59706959709</v>
      </c>
      <c r="AS25" s="67">
        <f t="shared" si="21"/>
        <v>0</v>
      </c>
      <c r="AT25" s="35" t="s">
        <v>236</v>
      </c>
      <c r="AU25" s="35" t="s">
        <v>235</v>
      </c>
      <c r="AV25" s="35" t="s">
        <v>235</v>
      </c>
      <c r="AW25" s="35" t="s">
        <v>248</v>
      </c>
    </row>
    <row r="26" spans="1:50" x14ac:dyDescent="0.2">
      <c r="A26" s="12" t="s">
        <v>41</v>
      </c>
      <c r="B26" s="17" t="s">
        <v>44</v>
      </c>
      <c r="C26" s="13" t="s">
        <v>73</v>
      </c>
      <c r="D26" s="35">
        <v>0</v>
      </c>
      <c r="E26" s="15"/>
      <c r="F26" s="35">
        <f t="shared" si="22"/>
        <v>0</v>
      </c>
      <c r="G26" s="36">
        <f t="shared" si="23"/>
        <v>0</v>
      </c>
      <c r="H26" s="36">
        <f t="shared" si="2"/>
        <v>0</v>
      </c>
      <c r="I26" s="36"/>
      <c r="J26" s="36">
        <f t="shared" si="3"/>
        <v>0</v>
      </c>
      <c r="K26" s="36">
        <f t="shared" si="4"/>
        <v>0</v>
      </c>
      <c r="L26" s="35">
        <v>0</v>
      </c>
      <c r="M26" s="35"/>
      <c r="N26" s="66">
        <f t="shared" si="5"/>
        <v>0</v>
      </c>
      <c r="O26" s="66">
        <f t="shared" si="6"/>
        <v>0</v>
      </c>
      <c r="P26" s="66">
        <f t="shared" si="7"/>
        <v>0</v>
      </c>
      <c r="Q26" s="66">
        <f t="shared" si="8"/>
        <v>0</v>
      </c>
      <c r="R26" s="36">
        <f t="shared" si="27"/>
        <v>0</v>
      </c>
      <c r="S26" s="35">
        <v>0</v>
      </c>
      <c r="T26" s="35">
        <v>26000</v>
      </c>
      <c r="U26" s="50">
        <f t="shared" si="0"/>
        <v>26000</v>
      </c>
      <c r="V26" s="36">
        <v>0</v>
      </c>
      <c r="W26" s="49"/>
      <c r="X26" s="49"/>
      <c r="Y26" s="36">
        <v>0</v>
      </c>
      <c r="Z26" s="36"/>
      <c r="AA26" s="36">
        <v>0</v>
      </c>
      <c r="AB26" s="36">
        <v>26000</v>
      </c>
      <c r="AC26" s="35">
        <f t="shared" si="10"/>
        <v>0</v>
      </c>
      <c r="AD26" s="36">
        <f t="shared" si="24"/>
        <v>0</v>
      </c>
      <c r="AE26" s="87">
        <f t="shared" si="11"/>
        <v>0</v>
      </c>
      <c r="AF26" s="36">
        <f t="shared" si="12"/>
        <v>0</v>
      </c>
      <c r="AG26" s="36">
        <f t="shared" si="1"/>
        <v>0</v>
      </c>
      <c r="AH26" s="36">
        <v>0</v>
      </c>
      <c r="AI26" s="35">
        <f t="shared" si="13"/>
        <v>0</v>
      </c>
      <c r="AJ26" s="35">
        <f t="shared" si="14"/>
        <v>0</v>
      </c>
      <c r="AK26" s="92">
        <v>0</v>
      </c>
      <c r="AL26" s="35">
        <f t="shared" si="15"/>
        <v>26000</v>
      </c>
      <c r="AM26" s="35">
        <f t="shared" si="16"/>
        <v>0</v>
      </c>
      <c r="AN26" s="35">
        <f t="shared" si="17"/>
        <v>0</v>
      </c>
      <c r="AO26" s="35">
        <f t="shared" si="26"/>
        <v>0</v>
      </c>
      <c r="AP26" s="35">
        <f t="shared" si="25"/>
        <v>0</v>
      </c>
      <c r="AQ26" s="67">
        <f t="shared" si="19"/>
        <v>0</v>
      </c>
      <c r="AR26" s="67">
        <f t="shared" si="20"/>
        <v>0</v>
      </c>
      <c r="AS26" s="67">
        <f t="shared" si="21"/>
        <v>0</v>
      </c>
      <c r="AT26" s="35" t="s">
        <v>235</v>
      </c>
      <c r="AU26" s="35" t="s">
        <v>235</v>
      </c>
      <c r="AV26" s="35" t="s">
        <v>235</v>
      </c>
      <c r="AW26" s="35" t="s">
        <v>248</v>
      </c>
    </row>
    <row r="27" spans="1:50" x14ac:dyDescent="0.2">
      <c r="A27" s="12" t="s">
        <v>42</v>
      </c>
      <c r="B27" s="17" t="s">
        <v>45</v>
      </c>
      <c r="C27" s="13" t="s">
        <v>73</v>
      </c>
      <c r="D27" s="14">
        <v>0</v>
      </c>
      <c r="E27" s="15"/>
      <c r="F27" s="14">
        <f t="shared" si="22"/>
        <v>0</v>
      </c>
      <c r="G27" s="22">
        <f t="shared" si="23"/>
        <v>0</v>
      </c>
      <c r="H27" s="22">
        <f t="shared" si="2"/>
        <v>0</v>
      </c>
      <c r="I27" s="40"/>
      <c r="J27" s="40">
        <f t="shared" si="3"/>
        <v>0</v>
      </c>
      <c r="K27" s="49">
        <f t="shared" si="4"/>
        <v>0</v>
      </c>
      <c r="L27" s="51">
        <v>0</v>
      </c>
      <c r="M27" s="51"/>
      <c r="N27" s="66">
        <f t="shared" si="5"/>
        <v>0</v>
      </c>
      <c r="O27" s="66">
        <f t="shared" si="6"/>
        <v>0</v>
      </c>
      <c r="P27" s="66">
        <f t="shared" si="7"/>
        <v>0</v>
      </c>
      <c r="Q27" s="66">
        <f t="shared" si="8"/>
        <v>0</v>
      </c>
      <c r="R27" s="49">
        <f t="shared" si="27"/>
        <v>0</v>
      </c>
      <c r="S27" s="51">
        <v>0</v>
      </c>
      <c r="T27" s="51">
        <v>12500</v>
      </c>
      <c r="U27" s="50">
        <f t="shared" si="0"/>
        <v>12500</v>
      </c>
      <c r="V27" s="49">
        <v>0</v>
      </c>
      <c r="W27" s="49">
        <f t="shared" si="9"/>
        <v>0</v>
      </c>
      <c r="X27" s="49"/>
      <c r="Y27" s="49">
        <v>0</v>
      </c>
      <c r="Z27" s="49"/>
      <c r="AA27" s="49">
        <v>0</v>
      </c>
      <c r="AB27" s="36">
        <v>12500</v>
      </c>
      <c r="AC27" s="35">
        <f t="shared" si="10"/>
        <v>0</v>
      </c>
      <c r="AD27" s="36">
        <f t="shared" si="24"/>
        <v>0</v>
      </c>
      <c r="AE27" s="87">
        <f t="shared" si="11"/>
        <v>0</v>
      </c>
      <c r="AF27" s="36">
        <f t="shared" si="12"/>
        <v>0</v>
      </c>
      <c r="AG27" s="36">
        <f t="shared" si="1"/>
        <v>0</v>
      </c>
      <c r="AH27" s="36">
        <v>0</v>
      </c>
      <c r="AI27" s="35">
        <f t="shared" si="13"/>
        <v>0</v>
      </c>
      <c r="AJ27" s="35">
        <f t="shared" si="14"/>
        <v>0</v>
      </c>
      <c r="AK27" s="92">
        <v>0</v>
      </c>
      <c r="AL27" s="35">
        <f t="shared" si="15"/>
        <v>12500</v>
      </c>
      <c r="AM27" s="35">
        <f t="shared" si="16"/>
        <v>0</v>
      </c>
      <c r="AN27" s="35">
        <f t="shared" si="17"/>
        <v>0</v>
      </c>
      <c r="AO27" s="35">
        <f t="shared" si="26"/>
        <v>0</v>
      </c>
      <c r="AP27" s="35">
        <f t="shared" si="25"/>
        <v>0</v>
      </c>
      <c r="AQ27" s="67">
        <f t="shared" si="19"/>
        <v>0</v>
      </c>
      <c r="AR27" s="67">
        <f t="shared" si="20"/>
        <v>0</v>
      </c>
      <c r="AS27" s="67">
        <f t="shared" si="21"/>
        <v>0</v>
      </c>
      <c r="AT27" s="35" t="s">
        <v>235</v>
      </c>
      <c r="AU27" s="35" t="s">
        <v>235</v>
      </c>
      <c r="AV27" s="35" t="s">
        <v>235</v>
      </c>
      <c r="AW27" s="35" t="s">
        <v>248</v>
      </c>
    </row>
    <row r="28" spans="1:50" x14ac:dyDescent="0.2">
      <c r="A28" s="12" t="s">
        <v>156</v>
      </c>
      <c r="B28" s="17" t="s">
        <v>46</v>
      </c>
      <c r="C28" s="13" t="s">
        <v>73</v>
      </c>
      <c r="D28" s="35">
        <v>475242</v>
      </c>
      <c r="E28" s="15">
        <v>1.0728476821192052</v>
      </c>
      <c r="F28" s="35">
        <f t="shared" si="22"/>
        <v>509862.27814569534</v>
      </c>
      <c r="G28" s="36">
        <f t="shared" si="23"/>
        <v>513009.57615894038</v>
      </c>
      <c r="H28" s="36">
        <f t="shared" si="2"/>
        <v>481536.59602649009</v>
      </c>
      <c r="I28" s="36"/>
      <c r="J28" s="36">
        <f t="shared" si="3"/>
        <v>481536.59602649009</v>
      </c>
      <c r="K28" s="36">
        <f t="shared" si="4"/>
        <v>488403.42805538833</v>
      </c>
      <c r="L28" s="35">
        <v>0</v>
      </c>
      <c r="M28" s="35"/>
      <c r="N28" s="66">
        <f t="shared" si="5"/>
        <v>505570.50812763395</v>
      </c>
      <c r="O28" s="66">
        <f t="shared" si="6"/>
        <v>509433.10114388925</v>
      </c>
      <c r="P28" s="66">
        <f t="shared" si="7"/>
        <v>515436.52152773982</v>
      </c>
      <c r="Q28" s="66">
        <f t="shared" si="8"/>
        <v>518867.04746136873</v>
      </c>
      <c r="R28" s="36">
        <f t="shared" si="27"/>
        <v>0</v>
      </c>
      <c r="S28" s="35">
        <v>0</v>
      </c>
      <c r="T28" s="35">
        <v>0</v>
      </c>
      <c r="U28" s="67">
        <f t="shared" si="0"/>
        <v>481536.59602649009</v>
      </c>
      <c r="V28" s="36">
        <v>518867.04746136873</v>
      </c>
      <c r="W28" s="36">
        <f t="shared" si="9"/>
        <v>527443.36229544086</v>
      </c>
      <c r="X28" s="36"/>
      <c r="Y28" s="36">
        <v>0</v>
      </c>
      <c r="Z28" s="36"/>
      <c r="AA28" s="36">
        <v>0</v>
      </c>
      <c r="AB28" s="36">
        <v>0</v>
      </c>
      <c r="AC28" s="35">
        <f t="shared" si="10"/>
        <v>539011.98193961382</v>
      </c>
      <c r="AD28" s="36">
        <v>350000</v>
      </c>
      <c r="AE28" s="87">
        <f t="shared" si="11"/>
        <v>0</v>
      </c>
      <c r="AF28" s="36">
        <f t="shared" si="12"/>
        <v>367500</v>
      </c>
      <c r="AG28" s="36">
        <f t="shared" si="1"/>
        <v>0</v>
      </c>
      <c r="AH28" s="36">
        <v>0</v>
      </c>
      <c r="AI28" s="35">
        <f t="shared" si="13"/>
        <v>377999.99999999994</v>
      </c>
      <c r="AJ28" s="35">
        <f t="shared" si="14"/>
        <v>0</v>
      </c>
      <c r="AK28" s="92">
        <v>0</v>
      </c>
      <c r="AL28" s="35">
        <f t="shared" si="15"/>
        <v>0</v>
      </c>
      <c r="AM28" s="35">
        <v>375000</v>
      </c>
      <c r="AN28" s="35">
        <f t="shared" si="17"/>
        <v>0</v>
      </c>
      <c r="AO28" s="35">
        <v>375000</v>
      </c>
      <c r="AP28" s="35">
        <f t="shared" si="25"/>
        <v>0</v>
      </c>
      <c r="AQ28" s="67">
        <v>0</v>
      </c>
      <c r="AR28" s="67">
        <f t="shared" si="20"/>
        <v>0</v>
      </c>
      <c r="AS28" s="67">
        <f t="shared" si="21"/>
        <v>0</v>
      </c>
      <c r="AT28" s="35"/>
      <c r="AU28" s="35"/>
      <c r="AV28" s="35"/>
      <c r="AW28" s="35"/>
      <c r="AX28" s="33" t="s">
        <v>253</v>
      </c>
    </row>
    <row r="29" spans="1:50" x14ac:dyDescent="0.2">
      <c r="A29" s="12" t="s">
        <v>43</v>
      </c>
      <c r="B29" s="17" t="s">
        <v>47</v>
      </c>
      <c r="C29" s="13" t="s">
        <v>73</v>
      </c>
      <c r="D29" s="14">
        <v>0</v>
      </c>
      <c r="E29" s="15"/>
      <c r="F29" s="14">
        <f t="shared" si="22"/>
        <v>0</v>
      </c>
      <c r="G29" s="22">
        <f t="shared" si="23"/>
        <v>0</v>
      </c>
      <c r="H29" s="22">
        <f t="shared" si="2"/>
        <v>0</v>
      </c>
      <c r="I29" s="40"/>
      <c r="J29" s="40">
        <f t="shared" si="3"/>
        <v>0</v>
      </c>
      <c r="K29" s="49">
        <f t="shared" si="4"/>
        <v>0</v>
      </c>
      <c r="L29" s="51">
        <v>26000</v>
      </c>
      <c r="M29" s="51"/>
      <c r="N29" s="66">
        <f t="shared" si="5"/>
        <v>0</v>
      </c>
      <c r="O29" s="66">
        <f t="shared" si="6"/>
        <v>0</v>
      </c>
      <c r="P29" s="66">
        <f t="shared" si="7"/>
        <v>0</v>
      </c>
      <c r="Q29" s="66">
        <f t="shared" si="8"/>
        <v>0</v>
      </c>
      <c r="R29" s="49">
        <f t="shared" si="27"/>
        <v>26000</v>
      </c>
      <c r="S29" s="51">
        <v>0</v>
      </c>
      <c r="T29" s="51">
        <v>0</v>
      </c>
      <c r="U29" s="50">
        <f t="shared" si="0"/>
        <v>26000</v>
      </c>
      <c r="V29" s="49">
        <v>0</v>
      </c>
      <c r="W29" s="49">
        <f t="shared" si="9"/>
        <v>0</v>
      </c>
      <c r="X29" s="49"/>
      <c r="Y29" s="49">
        <v>12500</v>
      </c>
      <c r="Z29" s="49"/>
      <c r="AA29" s="49">
        <v>0</v>
      </c>
      <c r="AB29" s="36">
        <v>0</v>
      </c>
      <c r="AC29" s="35">
        <f t="shared" si="10"/>
        <v>0</v>
      </c>
      <c r="AD29" s="36">
        <f t="shared" si="24"/>
        <v>0</v>
      </c>
      <c r="AE29" s="87">
        <f t="shared" si="11"/>
        <v>12500</v>
      </c>
      <c r="AF29" s="36">
        <f t="shared" si="12"/>
        <v>0</v>
      </c>
      <c r="AG29" s="36">
        <v>0</v>
      </c>
      <c r="AH29" s="36">
        <v>0</v>
      </c>
      <c r="AI29" s="35">
        <f t="shared" si="13"/>
        <v>0</v>
      </c>
      <c r="AJ29" s="35">
        <f t="shared" si="14"/>
        <v>0</v>
      </c>
      <c r="AK29" s="92">
        <v>0</v>
      </c>
      <c r="AL29" s="35">
        <f t="shared" si="15"/>
        <v>0</v>
      </c>
      <c r="AM29" s="35">
        <f t="shared" si="16"/>
        <v>0</v>
      </c>
      <c r="AN29" s="35">
        <f t="shared" si="17"/>
        <v>0</v>
      </c>
      <c r="AO29" s="35">
        <f t="shared" ref="AO29" si="28">113.9/108*AK29</f>
        <v>0</v>
      </c>
      <c r="AP29" s="35">
        <f t="shared" si="25"/>
        <v>0</v>
      </c>
      <c r="AQ29" s="67">
        <f t="shared" si="19"/>
        <v>0</v>
      </c>
      <c r="AR29" s="67">
        <f t="shared" si="20"/>
        <v>0</v>
      </c>
      <c r="AS29" s="67">
        <f t="shared" si="21"/>
        <v>0</v>
      </c>
      <c r="AT29" s="35"/>
      <c r="AU29" s="35"/>
      <c r="AV29" s="35"/>
      <c r="AW29" s="35"/>
    </row>
    <row r="30" spans="1:50" x14ac:dyDescent="0.2">
      <c r="A30" s="12" t="s">
        <v>48</v>
      </c>
      <c r="B30" s="17" t="s">
        <v>52</v>
      </c>
      <c r="C30" s="13" t="s">
        <v>73</v>
      </c>
      <c r="D30" s="14">
        <v>0</v>
      </c>
      <c r="E30" s="15"/>
      <c r="F30" s="14">
        <f t="shared" si="22"/>
        <v>0</v>
      </c>
      <c r="G30" s="22">
        <f t="shared" si="23"/>
        <v>0</v>
      </c>
      <c r="H30" s="22">
        <f t="shared" si="2"/>
        <v>0</v>
      </c>
      <c r="I30" s="40"/>
      <c r="J30" s="40">
        <f t="shared" si="3"/>
        <v>0</v>
      </c>
      <c r="K30" s="49">
        <f t="shared" si="4"/>
        <v>0</v>
      </c>
      <c r="L30" s="51">
        <v>0</v>
      </c>
      <c r="M30" s="51"/>
      <c r="N30" s="66">
        <f t="shared" si="5"/>
        <v>0</v>
      </c>
      <c r="O30" s="66">
        <f t="shared" si="6"/>
        <v>0</v>
      </c>
      <c r="P30" s="66">
        <f t="shared" si="7"/>
        <v>0</v>
      </c>
      <c r="Q30" s="66">
        <f t="shared" si="8"/>
        <v>0</v>
      </c>
      <c r="R30" s="49">
        <f t="shared" si="27"/>
        <v>0</v>
      </c>
      <c r="S30" s="51">
        <v>0</v>
      </c>
      <c r="T30" s="51">
        <v>20100</v>
      </c>
      <c r="U30" s="50">
        <f t="shared" ref="U30:U60" si="29">+J30+R30+S30+T30</f>
        <v>20100</v>
      </c>
      <c r="V30" s="49">
        <v>0</v>
      </c>
      <c r="W30" s="49">
        <f t="shared" si="9"/>
        <v>0</v>
      </c>
      <c r="X30" s="49"/>
      <c r="Y30" s="49">
        <v>0</v>
      </c>
      <c r="Z30" s="49"/>
      <c r="AA30" s="49">
        <v>0</v>
      </c>
      <c r="AB30" s="36">
        <v>20100</v>
      </c>
      <c r="AC30" s="35">
        <f t="shared" si="10"/>
        <v>0</v>
      </c>
      <c r="AD30" s="36">
        <f t="shared" si="24"/>
        <v>0</v>
      </c>
      <c r="AE30" s="87">
        <f t="shared" si="11"/>
        <v>0</v>
      </c>
      <c r="AF30" s="36">
        <f t="shared" si="12"/>
        <v>0</v>
      </c>
      <c r="AG30" s="36">
        <f t="shared" ref="AG30:AG53" si="30">(123.6/118.3)*AE30</f>
        <v>0</v>
      </c>
      <c r="AH30" s="36">
        <v>0</v>
      </c>
      <c r="AI30" s="35">
        <f t="shared" si="13"/>
        <v>0</v>
      </c>
      <c r="AJ30" s="35">
        <f t="shared" si="14"/>
        <v>0</v>
      </c>
      <c r="AK30" s="92">
        <v>0</v>
      </c>
      <c r="AL30" s="35">
        <f t="shared" si="15"/>
        <v>20100</v>
      </c>
      <c r="AM30" s="35">
        <f t="shared" si="16"/>
        <v>0</v>
      </c>
      <c r="AN30" s="35">
        <f t="shared" si="17"/>
        <v>0</v>
      </c>
      <c r="AO30" s="35">
        <f>130/113.9*AM30</f>
        <v>0</v>
      </c>
      <c r="AP30" s="35">
        <f t="shared" si="25"/>
        <v>0</v>
      </c>
      <c r="AQ30" s="67">
        <f t="shared" si="19"/>
        <v>0</v>
      </c>
      <c r="AR30" s="67">
        <f t="shared" si="20"/>
        <v>0</v>
      </c>
      <c r="AS30" s="67">
        <f t="shared" si="21"/>
        <v>0</v>
      </c>
      <c r="AT30" s="35" t="s">
        <v>235</v>
      </c>
      <c r="AU30" s="35" t="s">
        <v>235</v>
      </c>
      <c r="AV30" s="35" t="s">
        <v>235</v>
      </c>
      <c r="AW30" s="35" t="s">
        <v>248</v>
      </c>
    </row>
    <row r="31" spans="1:50" x14ac:dyDescent="0.2">
      <c r="A31" s="12" t="s">
        <v>49</v>
      </c>
      <c r="B31" s="17" t="s">
        <v>50</v>
      </c>
      <c r="C31" s="13" t="s">
        <v>73</v>
      </c>
      <c r="D31" s="14">
        <v>0</v>
      </c>
      <c r="E31" s="15"/>
      <c r="F31" s="14">
        <f t="shared" si="22"/>
        <v>0</v>
      </c>
      <c r="G31" s="22">
        <f t="shared" si="23"/>
        <v>0</v>
      </c>
      <c r="H31" s="22">
        <f t="shared" si="2"/>
        <v>0</v>
      </c>
      <c r="I31" s="40"/>
      <c r="J31" s="40">
        <f t="shared" si="3"/>
        <v>0</v>
      </c>
      <c r="K31" s="49">
        <f t="shared" si="4"/>
        <v>0</v>
      </c>
      <c r="L31" s="51">
        <v>0</v>
      </c>
      <c r="M31" s="51"/>
      <c r="N31" s="66">
        <f t="shared" si="5"/>
        <v>0</v>
      </c>
      <c r="O31" s="66">
        <f t="shared" si="6"/>
        <v>0</v>
      </c>
      <c r="P31" s="66">
        <f t="shared" si="7"/>
        <v>0</v>
      </c>
      <c r="Q31" s="66">
        <f t="shared" si="8"/>
        <v>0</v>
      </c>
      <c r="R31" s="49">
        <f t="shared" si="27"/>
        <v>0</v>
      </c>
      <c r="S31" s="51">
        <v>0</v>
      </c>
      <c r="T31" s="51">
        <v>20100</v>
      </c>
      <c r="U31" s="50">
        <f t="shared" si="29"/>
        <v>20100</v>
      </c>
      <c r="V31" s="49">
        <v>0</v>
      </c>
      <c r="W31" s="49">
        <f t="shared" si="9"/>
        <v>0</v>
      </c>
      <c r="X31" s="49"/>
      <c r="Y31" s="49">
        <v>0</v>
      </c>
      <c r="Z31" s="49"/>
      <c r="AA31" s="49">
        <v>0</v>
      </c>
      <c r="AB31" s="36">
        <v>20100</v>
      </c>
      <c r="AC31" s="35">
        <f t="shared" si="10"/>
        <v>0</v>
      </c>
      <c r="AD31" s="36">
        <f t="shared" si="24"/>
        <v>0</v>
      </c>
      <c r="AE31" s="87">
        <f t="shared" si="11"/>
        <v>0</v>
      </c>
      <c r="AF31" s="36">
        <f t="shared" si="12"/>
        <v>0</v>
      </c>
      <c r="AG31" s="36">
        <f t="shared" si="30"/>
        <v>0</v>
      </c>
      <c r="AH31" s="36">
        <v>0</v>
      </c>
      <c r="AI31" s="35">
        <f t="shared" si="13"/>
        <v>0</v>
      </c>
      <c r="AJ31" s="35">
        <f t="shared" si="14"/>
        <v>0</v>
      </c>
      <c r="AK31" s="92">
        <v>0</v>
      </c>
      <c r="AL31" s="35">
        <f t="shared" si="15"/>
        <v>20100</v>
      </c>
      <c r="AM31" s="35">
        <f t="shared" si="16"/>
        <v>0</v>
      </c>
      <c r="AN31" s="35">
        <f t="shared" si="17"/>
        <v>0</v>
      </c>
      <c r="AO31" s="35">
        <f t="shared" ref="AO31:AO67" si="31">130/113.9*AM31</f>
        <v>0</v>
      </c>
      <c r="AP31" s="35">
        <f t="shared" si="25"/>
        <v>0</v>
      </c>
      <c r="AQ31" s="67">
        <f t="shared" si="19"/>
        <v>0</v>
      </c>
      <c r="AR31" s="67">
        <f t="shared" si="20"/>
        <v>0</v>
      </c>
      <c r="AS31" s="67">
        <f t="shared" si="21"/>
        <v>0</v>
      </c>
      <c r="AT31" s="35" t="s">
        <v>235</v>
      </c>
      <c r="AU31" s="35" t="s">
        <v>235</v>
      </c>
      <c r="AV31" s="35" t="s">
        <v>235</v>
      </c>
      <c r="AW31" s="35" t="s">
        <v>248</v>
      </c>
    </row>
    <row r="32" spans="1:50" x14ac:dyDescent="0.2">
      <c r="A32" s="12" t="s">
        <v>51</v>
      </c>
      <c r="B32" s="17" t="s">
        <v>52</v>
      </c>
      <c r="C32" s="13" t="s">
        <v>73</v>
      </c>
      <c r="D32" s="14">
        <v>0</v>
      </c>
      <c r="E32" s="15"/>
      <c r="F32" s="14">
        <f t="shared" si="22"/>
        <v>0</v>
      </c>
      <c r="G32" s="22">
        <f t="shared" si="23"/>
        <v>0</v>
      </c>
      <c r="H32" s="22">
        <f t="shared" si="2"/>
        <v>0</v>
      </c>
      <c r="I32" s="40"/>
      <c r="J32" s="40">
        <f t="shared" si="3"/>
        <v>0</v>
      </c>
      <c r="K32" s="49">
        <f t="shared" si="4"/>
        <v>0</v>
      </c>
      <c r="L32" s="51">
        <v>0</v>
      </c>
      <c r="M32" s="51"/>
      <c r="N32" s="66">
        <f t="shared" si="5"/>
        <v>0</v>
      </c>
      <c r="O32" s="66">
        <f t="shared" si="6"/>
        <v>0</v>
      </c>
      <c r="P32" s="66">
        <f t="shared" si="7"/>
        <v>0</v>
      </c>
      <c r="Q32" s="66">
        <f t="shared" si="8"/>
        <v>0</v>
      </c>
      <c r="R32" s="49">
        <f t="shared" si="27"/>
        <v>0</v>
      </c>
      <c r="S32" s="51">
        <v>0</v>
      </c>
      <c r="T32" s="51">
        <v>8300</v>
      </c>
      <c r="U32" s="50">
        <f t="shared" si="29"/>
        <v>8300</v>
      </c>
      <c r="V32" s="49">
        <v>0</v>
      </c>
      <c r="W32" s="49">
        <f t="shared" si="9"/>
        <v>0</v>
      </c>
      <c r="X32" s="49"/>
      <c r="Y32" s="49">
        <v>0</v>
      </c>
      <c r="Z32" s="49"/>
      <c r="AA32" s="49">
        <v>0</v>
      </c>
      <c r="AB32" s="36">
        <v>8300</v>
      </c>
      <c r="AC32" s="35">
        <f t="shared" ref="AC32:AC49" si="32">(125.8/123.1)*W32</f>
        <v>0</v>
      </c>
      <c r="AD32" s="36">
        <f t="shared" si="24"/>
        <v>0</v>
      </c>
      <c r="AE32" s="87">
        <f t="shared" si="11"/>
        <v>0</v>
      </c>
      <c r="AF32" s="36">
        <f t="shared" si="12"/>
        <v>0</v>
      </c>
      <c r="AG32" s="36">
        <f t="shared" si="30"/>
        <v>0</v>
      </c>
      <c r="AH32" s="36">
        <v>0</v>
      </c>
      <c r="AI32" s="35">
        <f t="shared" si="13"/>
        <v>0</v>
      </c>
      <c r="AJ32" s="35">
        <f t="shared" si="14"/>
        <v>0</v>
      </c>
      <c r="AK32" s="92">
        <v>0</v>
      </c>
      <c r="AL32" s="35">
        <f t="shared" si="15"/>
        <v>8300</v>
      </c>
      <c r="AM32" s="35">
        <f t="shared" si="16"/>
        <v>0</v>
      </c>
      <c r="AN32" s="35">
        <f t="shared" si="17"/>
        <v>0</v>
      </c>
      <c r="AO32" s="35">
        <f t="shared" si="31"/>
        <v>0</v>
      </c>
      <c r="AP32" s="35">
        <f t="shared" si="25"/>
        <v>0</v>
      </c>
      <c r="AQ32" s="67">
        <f t="shared" si="19"/>
        <v>0</v>
      </c>
      <c r="AR32" s="67">
        <f t="shared" si="20"/>
        <v>0</v>
      </c>
      <c r="AS32" s="67">
        <f t="shared" si="21"/>
        <v>0</v>
      </c>
      <c r="AT32" s="35" t="s">
        <v>235</v>
      </c>
      <c r="AU32" s="35" t="s">
        <v>235</v>
      </c>
      <c r="AV32" s="35" t="s">
        <v>235</v>
      </c>
      <c r="AW32" s="35" t="s">
        <v>248</v>
      </c>
    </row>
    <row r="33" spans="1:50" x14ac:dyDescent="0.2">
      <c r="A33" s="12" t="s">
        <v>53</v>
      </c>
      <c r="B33" s="17" t="s">
        <v>118</v>
      </c>
      <c r="C33" s="13" t="s">
        <v>73</v>
      </c>
      <c r="D33" s="14">
        <v>0</v>
      </c>
      <c r="E33" s="15"/>
      <c r="F33" s="14">
        <f t="shared" si="22"/>
        <v>0</v>
      </c>
      <c r="G33" s="22">
        <f t="shared" si="23"/>
        <v>0</v>
      </c>
      <c r="H33" s="22">
        <f t="shared" si="2"/>
        <v>0</v>
      </c>
      <c r="I33" s="40"/>
      <c r="J33" s="40">
        <f t="shared" si="3"/>
        <v>0</v>
      </c>
      <c r="K33" s="49">
        <f t="shared" si="4"/>
        <v>0</v>
      </c>
      <c r="L33" s="51">
        <v>0</v>
      </c>
      <c r="M33" s="51"/>
      <c r="N33" s="66">
        <f t="shared" si="5"/>
        <v>0</v>
      </c>
      <c r="O33" s="66">
        <f t="shared" si="6"/>
        <v>0</v>
      </c>
      <c r="P33" s="66">
        <f t="shared" si="7"/>
        <v>0</v>
      </c>
      <c r="Q33" s="66">
        <f t="shared" si="8"/>
        <v>0</v>
      </c>
      <c r="R33" s="49">
        <f t="shared" si="27"/>
        <v>0</v>
      </c>
      <c r="S33" s="51">
        <v>0</v>
      </c>
      <c r="T33" s="51">
        <v>20100</v>
      </c>
      <c r="U33" s="50">
        <f t="shared" si="29"/>
        <v>20100</v>
      </c>
      <c r="V33" s="49">
        <v>0</v>
      </c>
      <c r="W33" s="49">
        <f t="shared" si="9"/>
        <v>0</v>
      </c>
      <c r="X33" s="49"/>
      <c r="Y33" s="49">
        <v>0</v>
      </c>
      <c r="Z33" s="49"/>
      <c r="AA33" s="49">
        <v>0</v>
      </c>
      <c r="AB33" s="36">
        <v>20100</v>
      </c>
      <c r="AC33" s="35">
        <f t="shared" si="32"/>
        <v>0</v>
      </c>
      <c r="AD33" s="36">
        <f t="shared" si="24"/>
        <v>0</v>
      </c>
      <c r="AE33" s="87">
        <f t="shared" si="11"/>
        <v>0</v>
      </c>
      <c r="AF33" s="36">
        <f t="shared" si="12"/>
        <v>0</v>
      </c>
      <c r="AG33" s="36">
        <f t="shared" si="30"/>
        <v>0</v>
      </c>
      <c r="AH33" s="36">
        <v>0</v>
      </c>
      <c r="AI33" s="35">
        <f t="shared" si="13"/>
        <v>0</v>
      </c>
      <c r="AJ33" s="35">
        <f t="shared" si="14"/>
        <v>0</v>
      </c>
      <c r="AK33" s="92">
        <v>0</v>
      </c>
      <c r="AL33" s="35">
        <f t="shared" si="15"/>
        <v>20100</v>
      </c>
      <c r="AM33" s="35">
        <f t="shared" si="16"/>
        <v>0</v>
      </c>
      <c r="AN33" s="35">
        <f t="shared" si="17"/>
        <v>0</v>
      </c>
      <c r="AO33" s="35">
        <f t="shared" si="31"/>
        <v>0</v>
      </c>
      <c r="AP33" s="35">
        <f t="shared" si="25"/>
        <v>0</v>
      </c>
      <c r="AQ33" s="67">
        <f t="shared" si="19"/>
        <v>0</v>
      </c>
      <c r="AR33" s="67">
        <f t="shared" si="20"/>
        <v>0</v>
      </c>
      <c r="AS33" s="67">
        <f t="shared" si="21"/>
        <v>0</v>
      </c>
      <c r="AT33" s="35" t="s">
        <v>235</v>
      </c>
      <c r="AU33" s="35" t="s">
        <v>235</v>
      </c>
      <c r="AV33" s="35" t="s">
        <v>235</v>
      </c>
      <c r="AW33" s="35" t="s">
        <v>248</v>
      </c>
    </row>
    <row r="34" spans="1:50" x14ac:dyDescent="0.2">
      <c r="A34" s="12" t="s">
        <v>54</v>
      </c>
      <c r="B34" s="17" t="s">
        <v>55</v>
      </c>
      <c r="C34" s="13" t="s">
        <v>73</v>
      </c>
      <c r="D34" s="14">
        <v>0</v>
      </c>
      <c r="E34" s="15"/>
      <c r="F34" s="14">
        <f t="shared" si="22"/>
        <v>0</v>
      </c>
      <c r="G34" s="22">
        <f t="shared" si="23"/>
        <v>0</v>
      </c>
      <c r="H34" s="22">
        <f t="shared" si="2"/>
        <v>0</v>
      </c>
      <c r="I34" s="40"/>
      <c r="J34" s="40">
        <f t="shared" si="3"/>
        <v>0</v>
      </c>
      <c r="K34" s="49">
        <f t="shared" si="4"/>
        <v>0</v>
      </c>
      <c r="L34" s="51">
        <v>0</v>
      </c>
      <c r="M34" s="51"/>
      <c r="N34" s="66">
        <f t="shared" si="5"/>
        <v>0</v>
      </c>
      <c r="O34" s="66">
        <f t="shared" si="6"/>
        <v>0</v>
      </c>
      <c r="P34" s="66">
        <f t="shared" si="7"/>
        <v>0</v>
      </c>
      <c r="Q34" s="66">
        <f t="shared" si="8"/>
        <v>0</v>
      </c>
      <c r="R34" s="49">
        <f t="shared" si="27"/>
        <v>0</v>
      </c>
      <c r="S34" s="51">
        <v>0</v>
      </c>
      <c r="T34" s="51">
        <v>27200</v>
      </c>
      <c r="U34" s="50">
        <f t="shared" si="29"/>
        <v>27200</v>
      </c>
      <c r="V34" s="49">
        <v>0</v>
      </c>
      <c r="W34" s="49">
        <f t="shared" si="9"/>
        <v>0</v>
      </c>
      <c r="X34" s="49"/>
      <c r="Y34" s="49">
        <v>0</v>
      </c>
      <c r="Z34" s="49"/>
      <c r="AA34" s="49">
        <v>0</v>
      </c>
      <c r="AB34" s="36">
        <v>27200</v>
      </c>
      <c r="AC34" s="35">
        <f t="shared" si="32"/>
        <v>0</v>
      </c>
      <c r="AD34" s="36">
        <f t="shared" si="24"/>
        <v>0</v>
      </c>
      <c r="AE34" s="87">
        <f t="shared" si="11"/>
        <v>0</v>
      </c>
      <c r="AF34" s="36">
        <f t="shared" si="12"/>
        <v>0</v>
      </c>
      <c r="AG34" s="36">
        <f t="shared" si="30"/>
        <v>0</v>
      </c>
      <c r="AH34" s="36">
        <v>0</v>
      </c>
      <c r="AI34" s="35">
        <f t="shared" si="13"/>
        <v>0</v>
      </c>
      <c r="AJ34" s="35">
        <f t="shared" si="14"/>
        <v>0</v>
      </c>
      <c r="AK34" s="92">
        <v>0</v>
      </c>
      <c r="AL34" s="35">
        <f t="shared" si="15"/>
        <v>27200</v>
      </c>
      <c r="AM34" s="35">
        <f t="shared" si="16"/>
        <v>0</v>
      </c>
      <c r="AN34" s="35">
        <f t="shared" si="17"/>
        <v>0</v>
      </c>
      <c r="AO34" s="35">
        <f t="shared" si="31"/>
        <v>0</v>
      </c>
      <c r="AP34" s="35">
        <f t="shared" si="25"/>
        <v>0</v>
      </c>
      <c r="AQ34" s="67">
        <f t="shared" si="19"/>
        <v>0</v>
      </c>
      <c r="AR34" s="67">
        <f t="shared" si="20"/>
        <v>0</v>
      </c>
      <c r="AS34" s="67">
        <f t="shared" si="21"/>
        <v>0</v>
      </c>
      <c r="AT34" s="35" t="s">
        <v>235</v>
      </c>
      <c r="AU34" s="35" t="s">
        <v>235</v>
      </c>
      <c r="AV34" s="35" t="s">
        <v>235</v>
      </c>
      <c r="AW34" s="35" t="s">
        <v>248</v>
      </c>
    </row>
    <row r="35" spans="1:50" x14ac:dyDescent="0.2">
      <c r="A35" s="28" t="s">
        <v>56</v>
      </c>
      <c r="B35" s="27" t="s">
        <v>57</v>
      </c>
      <c r="C35" s="29" t="s">
        <v>73</v>
      </c>
      <c r="D35" s="18">
        <v>0</v>
      </c>
      <c r="E35" s="15"/>
      <c r="F35" s="14">
        <f t="shared" si="22"/>
        <v>0</v>
      </c>
      <c r="G35" s="22">
        <f t="shared" si="23"/>
        <v>0</v>
      </c>
      <c r="H35" s="22">
        <f t="shared" si="2"/>
        <v>0</v>
      </c>
      <c r="I35" s="40"/>
      <c r="J35" s="40">
        <f t="shared" si="3"/>
        <v>0</v>
      </c>
      <c r="K35" s="49">
        <f t="shared" si="4"/>
        <v>0</v>
      </c>
      <c r="L35" s="54">
        <v>0</v>
      </c>
      <c r="M35" s="54"/>
      <c r="N35" s="66">
        <f t="shared" si="5"/>
        <v>0</v>
      </c>
      <c r="O35" s="66">
        <f t="shared" si="6"/>
        <v>0</v>
      </c>
      <c r="P35" s="66">
        <f t="shared" si="7"/>
        <v>0</v>
      </c>
      <c r="Q35" s="66">
        <f t="shared" si="8"/>
        <v>0</v>
      </c>
      <c r="R35" s="49">
        <f t="shared" si="27"/>
        <v>0</v>
      </c>
      <c r="S35" s="54">
        <v>0</v>
      </c>
      <c r="T35" s="54">
        <v>12500</v>
      </c>
      <c r="U35" s="50">
        <f t="shared" si="29"/>
        <v>12500</v>
      </c>
      <c r="V35" s="49">
        <v>0</v>
      </c>
      <c r="W35" s="49">
        <f t="shared" si="9"/>
        <v>0</v>
      </c>
      <c r="X35" s="49"/>
      <c r="Y35" s="49">
        <v>0</v>
      </c>
      <c r="Z35" s="49"/>
      <c r="AA35" s="49">
        <v>0</v>
      </c>
      <c r="AB35" s="36">
        <v>12500</v>
      </c>
      <c r="AC35" s="35">
        <f t="shared" si="32"/>
        <v>0</v>
      </c>
      <c r="AD35" s="36">
        <f t="shared" si="24"/>
        <v>0</v>
      </c>
      <c r="AE35" s="87">
        <f t="shared" si="11"/>
        <v>0</v>
      </c>
      <c r="AF35" s="36">
        <f t="shared" si="12"/>
        <v>0</v>
      </c>
      <c r="AG35" s="36">
        <f t="shared" si="30"/>
        <v>0</v>
      </c>
      <c r="AH35" s="36">
        <v>0</v>
      </c>
      <c r="AI35" s="35">
        <f t="shared" si="13"/>
        <v>0</v>
      </c>
      <c r="AJ35" s="35">
        <f t="shared" si="14"/>
        <v>0</v>
      </c>
      <c r="AK35" s="92">
        <v>0</v>
      </c>
      <c r="AL35" s="35">
        <f t="shared" si="15"/>
        <v>12500</v>
      </c>
      <c r="AM35" s="35">
        <f t="shared" si="16"/>
        <v>0</v>
      </c>
      <c r="AN35" s="35">
        <f t="shared" si="17"/>
        <v>0</v>
      </c>
      <c r="AO35" s="35">
        <f t="shared" si="31"/>
        <v>0</v>
      </c>
      <c r="AP35" s="35">
        <f t="shared" si="25"/>
        <v>0</v>
      </c>
      <c r="AQ35" s="67">
        <f t="shared" si="19"/>
        <v>0</v>
      </c>
      <c r="AR35" s="67">
        <f t="shared" si="20"/>
        <v>0</v>
      </c>
      <c r="AS35" s="67">
        <f t="shared" si="21"/>
        <v>0</v>
      </c>
      <c r="AT35" s="35" t="s">
        <v>235</v>
      </c>
      <c r="AU35" s="35" t="s">
        <v>235</v>
      </c>
      <c r="AV35" s="35" t="s">
        <v>235</v>
      </c>
      <c r="AW35" s="35" t="s">
        <v>248</v>
      </c>
    </row>
    <row r="36" spans="1:50" x14ac:dyDescent="0.2">
      <c r="A36" s="28" t="s">
        <v>58</v>
      </c>
      <c r="B36" s="27" t="s">
        <v>59</v>
      </c>
      <c r="C36" s="29" t="s">
        <v>73</v>
      </c>
      <c r="D36" s="18">
        <v>0</v>
      </c>
      <c r="E36" s="15"/>
      <c r="F36" s="14">
        <f t="shared" si="22"/>
        <v>0</v>
      </c>
      <c r="G36" s="22">
        <f t="shared" si="23"/>
        <v>0</v>
      </c>
      <c r="H36" s="22">
        <f t="shared" si="2"/>
        <v>0</v>
      </c>
      <c r="I36" s="40"/>
      <c r="J36" s="40">
        <f t="shared" si="3"/>
        <v>0</v>
      </c>
      <c r="K36" s="49">
        <f t="shared" si="4"/>
        <v>0</v>
      </c>
      <c r="L36" s="54">
        <v>0</v>
      </c>
      <c r="M36" s="54"/>
      <c r="N36" s="66">
        <f t="shared" si="5"/>
        <v>0</v>
      </c>
      <c r="O36" s="66">
        <f t="shared" si="6"/>
        <v>0</v>
      </c>
      <c r="P36" s="66">
        <f t="shared" si="7"/>
        <v>0</v>
      </c>
      <c r="Q36" s="66">
        <f t="shared" si="8"/>
        <v>0</v>
      </c>
      <c r="R36" s="49">
        <f t="shared" si="27"/>
        <v>0</v>
      </c>
      <c r="S36" s="54">
        <v>0</v>
      </c>
      <c r="T36" s="54">
        <v>20000</v>
      </c>
      <c r="U36" s="50">
        <f t="shared" si="29"/>
        <v>20000</v>
      </c>
      <c r="V36" s="49">
        <v>0</v>
      </c>
      <c r="W36" s="49">
        <f t="shared" si="9"/>
        <v>0</v>
      </c>
      <c r="X36" s="49"/>
      <c r="Y36" s="49">
        <v>0</v>
      </c>
      <c r="Z36" s="49"/>
      <c r="AA36" s="49">
        <v>0</v>
      </c>
      <c r="AB36" s="36">
        <v>20000</v>
      </c>
      <c r="AC36" s="35">
        <f t="shared" si="32"/>
        <v>0</v>
      </c>
      <c r="AD36" s="36">
        <f t="shared" si="24"/>
        <v>0</v>
      </c>
      <c r="AE36" s="87">
        <f t="shared" si="11"/>
        <v>0</v>
      </c>
      <c r="AF36" s="36">
        <f t="shared" si="12"/>
        <v>0</v>
      </c>
      <c r="AG36" s="36">
        <f t="shared" si="30"/>
        <v>0</v>
      </c>
      <c r="AH36" s="36">
        <v>0</v>
      </c>
      <c r="AI36" s="35">
        <f t="shared" si="13"/>
        <v>0</v>
      </c>
      <c r="AJ36" s="35">
        <f t="shared" si="14"/>
        <v>0</v>
      </c>
      <c r="AK36" s="92">
        <v>0</v>
      </c>
      <c r="AL36" s="35">
        <f t="shared" si="15"/>
        <v>20000</v>
      </c>
      <c r="AM36" s="35">
        <f t="shared" si="16"/>
        <v>0</v>
      </c>
      <c r="AN36" s="35">
        <f t="shared" si="17"/>
        <v>0</v>
      </c>
      <c r="AO36" s="35">
        <f t="shared" si="31"/>
        <v>0</v>
      </c>
      <c r="AP36" s="35">
        <f t="shared" si="25"/>
        <v>0</v>
      </c>
      <c r="AQ36" s="67">
        <f t="shared" si="19"/>
        <v>0</v>
      </c>
      <c r="AR36" s="67">
        <f t="shared" si="20"/>
        <v>0</v>
      </c>
      <c r="AS36" s="67">
        <f t="shared" si="21"/>
        <v>0</v>
      </c>
      <c r="AT36" s="35" t="s">
        <v>235</v>
      </c>
      <c r="AU36" s="35" t="s">
        <v>235</v>
      </c>
      <c r="AV36" s="35" t="s">
        <v>235</v>
      </c>
      <c r="AW36" s="35" t="s">
        <v>248</v>
      </c>
    </row>
    <row r="37" spans="1:50" x14ac:dyDescent="0.2">
      <c r="A37" s="23" t="s">
        <v>98</v>
      </c>
      <c r="B37" s="23" t="s">
        <v>99</v>
      </c>
      <c r="C37" s="29" t="s">
        <v>8</v>
      </c>
      <c r="D37" s="18"/>
      <c r="E37" s="15"/>
      <c r="F37" s="14"/>
      <c r="G37" s="22"/>
      <c r="H37" s="22"/>
      <c r="I37" s="40"/>
      <c r="J37" s="40">
        <f t="shared" si="3"/>
        <v>0</v>
      </c>
      <c r="K37" s="49">
        <f t="shared" si="4"/>
        <v>0</v>
      </c>
      <c r="L37" s="54"/>
      <c r="M37" s="54"/>
      <c r="N37" s="66">
        <f t="shared" si="5"/>
        <v>0</v>
      </c>
      <c r="O37" s="66">
        <f t="shared" si="6"/>
        <v>0</v>
      </c>
      <c r="P37" s="66">
        <f t="shared" si="7"/>
        <v>0</v>
      </c>
      <c r="Q37" s="66">
        <f t="shared" si="8"/>
        <v>0</v>
      </c>
      <c r="R37" s="49">
        <f t="shared" si="27"/>
        <v>0</v>
      </c>
      <c r="S37" s="54"/>
      <c r="T37" s="54">
        <v>21312</v>
      </c>
      <c r="U37" s="50">
        <f t="shared" si="29"/>
        <v>21312</v>
      </c>
      <c r="V37" s="49">
        <v>0</v>
      </c>
      <c r="W37" s="49">
        <f t="shared" si="9"/>
        <v>0</v>
      </c>
      <c r="X37" s="49"/>
      <c r="Y37" s="49">
        <v>0</v>
      </c>
      <c r="Z37" s="49"/>
      <c r="AA37" s="49"/>
      <c r="AB37" s="36">
        <v>21312</v>
      </c>
      <c r="AC37" s="35">
        <f t="shared" si="32"/>
        <v>0</v>
      </c>
      <c r="AD37" s="36">
        <f t="shared" si="24"/>
        <v>0</v>
      </c>
      <c r="AE37" s="87">
        <f t="shared" si="11"/>
        <v>0</v>
      </c>
      <c r="AF37" s="36">
        <f t="shared" si="12"/>
        <v>0</v>
      </c>
      <c r="AG37" s="36">
        <f t="shared" si="30"/>
        <v>0</v>
      </c>
      <c r="AH37" s="36"/>
      <c r="AI37" s="35">
        <f t="shared" si="13"/>
        <v>0</v>
      </c>
      <c r="AJ37" s="35">
        <f t="shared" si="14"/>
        <v>0</v>
      </c>
      <c r="AK37" s="92"/>
      <c r="AL37" s="35">
        <f t="shared" si="15"/>
        <v>21312</v>
      </c>
      <c r="AM37" s="35">
        <f t="shared" si="16"/>
        <v>0</v>
      </c>
      <c r="AN37" s="35">
        <f t="shared" si="17"/>
        <v>0</v>
      </c>
      <c r="AO37" s="35">
        <f t="shared" si="31"/>
        <v>0</v>
      </c>
      <c r="AP37" s="35">
        <f t="shared" si="25"/>
        <v>0</v>
      </c>
      <c r="AQ37" s="67">
        <f t="shared" si="19"/>
        <v>0</v>
      </c>
      <c r="AR37" s="67">
        <f t="shared" si="20"/>
        <v>0</v>
      </c>
      <c r="AS37" s="67">
        <f t="shared" si="21"/>
        <v>0</v>
      </c>
      <c r="AT37" s="35" t="s">
        <v>235</v>
      </c>
      <c r="AU37" s="35" t="s">
        <v>235</v>
      </c>
      <c r="AV37" s="35" t="s">
        <v>235</v>
      </c>
      <c r="AW37" s="35" t="s">
        <v>248</v>
      </c>
    </row>
    <row r="38" spans="1:50" x14ac:dyDescent="0.2">
      <c r="A38" s="23" t="s">
        <v>98</v>
      </c>
      <c r="B38" s="23" t="s">
        <v>119</v>
      </c>
      <c r="C38" s="29" t="s">
        <v>73</v>
      </c>
      <c r="D38" s="18"/>
      <c r="E38" s="15"/>
      <c r="F38" s="14"/>
      <c r="G38" s="22"/>
      <c r="H38" s="22"/>
      <c r="I38" s="40"/>
      <c r="J38" s="40">
        <f t="shared" si="3"/>
        <v>0</v>
      </c>
      <c r="K38" s="49">
        <f>(113.8/112.2)*J38</f>
        <v>0</v>
      </c>
      <c r="L38" s="54"/>
      <c r="M38" s="54"/>
      <c r="N38" s="66">
        <f t="shared" si="5"/>
        <v>0</v>
      </c>
      <c r="O38" s="66">
        <f t="shared" si="6"/>
        <v>0</v>
      </c>
      <c r="P38" s="66">
        <f t="shared" si="7"/>
        <v>0</v>
      </c>
      <c r="Q38" s="66">
        <f t="shared" si="8"/>
        <v>0</v>
      </c>
      <c r="R38" s="49">
        <f t="shared" si="27"/>
        <v>0</v>
      </c>
      <c r="S38" s="54"/>
      <c r="T38" s="54">
        <v>8088</v>
      </c>
      <c r="U38" s="50">
        <f t="shared" si="29"/>
        <v>8088</v>
      </c>
      <c r="V38" s="49">
        <v>0</v>
      </c>
      <c r="W38" s="49">
        <f t="shared" si="9"/>
        <v>0</v>
      </c>
      <c r="X38" s="49"/>
      <c r="Y38" s="49">
        <v>0</v>
      </c>
      <c r="Z38" s="49"/>
      <c r="AA38" s="49"/>
      <c r="AB38" s="36">
        <v>8088</v>
      </c>
      <c r="AC38" s="35">
        <f t="shared" si="32"/>
        <v>0</v>
      </c>
      <c r="AD38" s="36">
        <f t="shared" si="24"/>
        <v>0</v>
      </c>
      <c r="AE38" s="87">
        <f t="shared" si="11"/>
        <v>0</v>
      </c>
      <c r="AF38" s="36">
        <f t="shared" si="12"/>
        <v>0</v>
      </c>
      <c r="AG38" s="36">
        <f t="shared" si="30"/>
        <v>0</v>
      </c>
      <c r="AH38" s="36"/>
      <c r="AI38" s="35">
        <f t="shared" si="13"/>
        <v>0</v>
      </c>
      <c r="AJ38" s="35">
        <f t="shared" si="14"/>
        <v>0</v>
      </c>
      <c r="AK38" s="92"/>
      <c r="AL38" s="35">
        <f t="shared" si="15"/>
        <v>8088</v>
      </c>
      <c r="AM38" s="35">
        <f t="shared" si="16"/>
        <v>0</v>
      </c>
      <c r="AN38" s="35">
        <f t="shared" si="17"/>
        <v>0</v>
      </c>
      <c r="AO38" s="35">
        <f t="shared" si="31"/>
        <v>0</v>
      </c>
      <c r="AP38" s="35">
        <f t="shared" si="25"/>
        <v>0</v>
      </c>
      <c r="AQ38" s="67">
        <f t="shared" si="19"/>
        <v>0</v>
      </c>
      <c r="AR38" s="67">
        <f t="shared" si="20"/>
        <v>0</v>
      </c>
      <c r="AS38" s="67">
        <f t="shared" si="21"/>
        <v>0</v>
      </c>
      <c r="AT38" s="35" t="s">
        <v>235</v>
      </c>
      <c r="AU38" s="35" t="s">
        <v>235</v>
      </c>
      <c r="AV38" s="35" t="s">
        <v>235</v>
      </c>
      <c r="AW38" s="35" t="s">
        <v>248</v>
      </c>
    </row>
    <row r="39" spans="1:50" x14ac:dyDescent="0.2">
      <c r="A39" s="23" t="s">
        <v>98</v>
      </c>
      <c r="B39" s="23" t="s">
        <v>120</v>
      </c>
      <c r="C39" s="29" t="s">
        <v>73</v>
      </c>
      <c r="D39" s="18"/>
      <c r="E39" s="15"/>
      <c r="F39" s="14"/>
      <c r="G39" s="22"/>
      <c r="H39" s="22"/>
      <c r="I39" s="40"/>
      <c r="J39" s="40">
        <f>SUM(H39:I39)</f>
        <v>0</v>
      </c>
      <c r="K39" s="49">
        <f t="shared" si="4"/>
        <v>0</v>
      </c>
      <c r="L39" s="54"/>
      <c r="M39" s="54"/>
      <c r="N39" s="66">
        <f t="shared" si="5"/>
        <v>0</v>
      </c>
      <c r="O39" s="66">
        <f t="shared" si="6"/>
        <v>0</v>
      </c>
      <c r="P39" s="66">
        <f t="shared" si="7"/>
        <v>0</v>
      </c>
      <c r="Q39" s="66">
        <f t="shared" si="8"/>
        <v>0</v>
      </c>
      <c r="R39" s="49">
        <f t="shared" ref="R39:R49" si="33">SUM(L39:M39)</f>
        <v>0</v>
      </c>
      <c r="S39" s="54"/>
      <c r="T39" s="54">
        <v>20000</v>
      </c>
      <c r="U39" s="50">
        <f t="shared" si="29"/>
        <v>20000</v>
      </c>
      <c r="V39" s="49">
        <v>0</v>
      </c>
      <c r="W39" s="49">
        <f t="shared" si="9"/>
        <v>0</v>
      </c>
      <c r="X39" s="49"/>
      <c r="Y39" s="49">
        <v>0</v>
      </c>
      <c r="Z39" s="49"/>
      <c r="AA39" s="49"/>
      <c r="AB39" s="36">
        <v>20000</v>
      </c>
      <c r="AC39" s="35">
        <f t="shared" si="32"/>
        <v>0</v>
      </c>
      <c r="AD39" s="36">
        <f t="shared" si="24"/>
        <v>0</v>
      </c>
      <c r="AE39" s="87">
        <f t="shared" si="11"/>
        <v>0</v>
      </c>
      <c r="AF39" s="36">
        <f t="shared" si="12"/>
        <v>0</v>
      </c>
      <c r="AG39" s="36">
        <f t="shared" si="30"/>
        <v>0</v>
      </c>
      <c r="AH39" s="36"/>
      <c r="AI39" s="35">
        <f t="shared" si="13"/>
        <v>0</v>
      </c>
      <c r="AJ39" s="35">
        <f t="shared" si="14"/>
        <v>0</v>
      </c>
      <c r="AK39" s="92"/>
      <c r="AL39" s="35">
        <f t="shared" si="15"/>
        <v>20000</v>
      </c>
      <c r="AM39" s="35">
        <f t="shared" si="16"/>
        <v>0</v>
      </c>
      <c r="AN39" s="35">
        <f t="shared" si="17"/>
        <v>0</v>
      </c>
      <c r="AO39" s="35">
        <f t="shared" si="31"/>
        <v>0</v>
      </c>
      <c r="AP39" s="35">
        <f t="shared" si="25"/>
        <v>0</v>
      </c>
      <c r="AQ39" s="67">
        <f t="shared" si="19"/>
        <v>0</v>
      </c>
      <c r="AR39" s="67">
        <f t="shared" si="20"/>
        <v>0</v>
      </c>
      <c r="AS39" s="67">
        <f t="shared" si="21"/>
        <v>0</v>
      </c>
      <c r="AT39" s="35" t="s">
        <v>235</v>
      </c>
      <c r="AU39" s="35" t="s">
        <v>235</v>
      </c>
      <c r="AV39" s="35" t="s">
        <v>235</v>
      </c>
      <c r="AW39" s="35" t="s">
        <v>248</v>
      </c>
    </row>
    <row r="40" spans="1:50" x14ac:dyDescent="0.2">
      <c r="A40" s="23" t="s">
        <v>98</v>
      </c>
      <c r="B40" s="23" t="s">
        <v>100</v>
      </c>
      <c r="C40" s="29" t="s">
        <v>8</v>
      </c>
      <c r="D40" s="18"/>
      <c r="E40" s="15"/>
      <c r="F40" s="14"/>
      <c r="G40" s="22"/>
      <c r="H40" s="22"/>
      <c r="I40" s="40"/>
      <c r="J40" s="40">
        <f t="shared" si="3"/>
        <v>0</v>
      </c>
      <c r="K40" s="49">
        <f t="shared" si="4"/>
        <v>0</v>
      </c>
      <c r="L40" s="54"/>
      <c r="M40" s="54"/>
      <c r="N40" s="66">
        <f t="shared" si="5"/>
        <v>0</v>
      </c>
      <c r="O40" s="66">
        <f t="shared" si="6"/>
        <v>0</v>
      </c>
      <c r="P40" s="66">
        <f t="shared" si="7"/>
        <v>0</v>
      </c>
      <c r="Q40" s="66">
        <f t="shared" si="8"/>
        <v>0</v>
      </c>
      <c r="R40" s="49">
        <f t="shared" si="33"/>
        <v>0</v>
      </c>
      <c r="S40" s="54"/>
      <c r="T40" s="54">
        <v>25300</v>
      </c>
      <c r="U40" s="50">
        <f t="shared" si="29"/>
        <v>25300</v>
      </c>
      <c r="V40" s="49">
        <v>0</v>
      </c>
      <c r="W40" s="49">
        <f t="shared" si="9"/>
        <v>0</v>
      </c>
      <c r="X40" s="49"/>
      <c r="Y40" s="49">
        <v>0</v>
      </c>
      <c r="Z40" s="49"/>
      <c r="AA40" s="49"/>
      <c r="AB40" s="36">
        <v>25300</v>
      </c>
      <c r="AC40" s="35">
        <f t="shared" si="32"/>
        <v>0</v>
      </c>
      <c r="AD40" s="36">
        <f t="shared" si="24"/>
        <v>0</v>
      </c>
      <c r="AE40" s="87">
        <f t="shared" si="11"/>
        <v>0</v>
      </c>
      <c r="AF40" s="36">
        <f t="shared" si="12"/>
        <v>0</v>
      </c>
      <c r="AG40" s="36">
        <f t="shared" si="30"/>
        <v>0</v>
      </c>
      <c r="AH40" s="36"/>
      <c r="AI40" s="35">
        <f t="shared" si="13"/>
        <v>0</v>
      </c>
      <c r="AJ40" s="35">
        <f t="shared" si="14"/>
        <v>0</v>
      </c>
      <c r="AK40" s="92"/>
      <c r="AL40" s="35">
        <f t="shared" si="15"/>
        <v>25300</v>
      </c>
      <c r="AM40" s="35">
        <f t="shared" si="16"/>
        <v>0</v>
      </c>
      <c r="AN40" s="35">
        <f t="shared" si="17"/>
        <v>0</v>
      </c>
      <c r="AO40" s="35">
        <f t="shared" si="31"/>
        <v>0</v>
      </c>
      <c r="AP40" s="35">
        <f t="shared" si="25"/>
        <v>0</v>
      </c>
      <c r="AQ40" s="67">
        <f t="shared" si="19"/>
        <v>0</v>
      </c>
      <c r="AR40" s="67">
        <f t="shared" si="20"/>
        <v>0</v>
      </c>
      <c r="AS40" s="67">
        <f t="shared" si="21"/>
        <v>0</v>
      </c>
      <c r="AT40" s="35" t="s">
        <v>235</v>
      </c>
      <c r="AU40" s="35" t="s">
        <v>235</v>
      </c>
      <c r="AV40" s="35" t="s">
        <v>235</v>
      </c>
      <c r="AW40" s="35" t="s">
        <v>248</v>
      </c>
    </row>
    <row r="41" spans="1:50" x14ac:dyDescent="0.2">
      <c r="A41" s="23" t="s">
        <v>143</v>
      </c>
      <c r="B41" s="23" t="s">
        <v>144</v>
      </c>
      <c r="C41" s="29" t="s">
        <v>8</v>
      </c>
      <c r="D41" s="18"/>
      <c r="E41" s="15"/>
      <c r="F41" s="14"/>
      <c r="G41" s="22"/>
      <c r="H41" s="22"/>
      <c r="I41" s="40"/>
      <c r="J41" s="40"/>
      <c r="K41" s="49"/>
      <c r="L41" s="54"/>
      <c r="M41" s="54"/>
      <c r="N41" s="66"/>
      <c r="O41" s="66"/>
      <c r="P41" s="66"/>
      <c r="Q41" s="66"/>
      <c r="R41" s="49"/>
      <c r="S41" s="54"/>
      <c r="T41" s="54"/>
      <c r="U41" s="50"/>
      <c r="V41" s="49"/>
      <c r="W41" s="49"/>
      <c r="X41" s="49"/>
      <c r="Y41" s="49"/>
      <c r="Z41" s="49"/>
      <c r="AA41" s="49"/>
      <c r="AB41" s="36">
        <v>20250</v>
      </c>
      <c r="AC41" s="35">
        <f t="shared" si="32"/>
        <v>0</v>
      </c>
      <c r="AD41" s="36">
        <f t="shared" si="24"/>
        <v>0</v>
      </c>
      <c r="AE41" s="87">
        <f t="shared" si="11"/>
        <v>0</v>
      </c>
      <c r="AF41" s="36">
        <f t="shared" si="12"/>
        <v>0</v>
      </c>
      <c r="AG41" s="36">
        <f t="shared" si="30"/>
        <v>0</v>
      </c>
      <c r="AH41" s="36"/>
      <c r="AI41" s="35">
        <f t="shared" si="13"/>
        <v>0</v>
      </c>
      <c r="AJ41" s="35">
        <f t="shared" si="14"/>
        <v>0</v>
      </c>
      <c r="AK41" s="92"/>
      <c r="AL41" s="35">
        <f t="shared" si="15"/>
        <v>20250</v>
      </c>
      <c r="AM41" s="35">
        <f t="shared" si="16"/>
        <v>0</v>
      </c>
      <c r="AN41" s="35">
        <f t="shared" si="17"/>
        <v>0</v>
      </c>
      <c r="AO41" s="35">
        <f t="shared" si="31"/>
        <v>0</v>
      </c>
      <c r="AP41" s="35">
        <f t="shared" si="25"/>
        <v>0</v>
      </c>
      <c r="AQ41" s="67">
        <f t="shared" si="19"/>
        <v>0</v>
      </c>
      <c r="AR41" s="67">
        <f t="shared" si="20"/>
        <v>0</v>
      </c>
      <c r="AS41" s="67">
        <f t="shared" si="21"/>
        <v>0</v>
      </c>
      <c r="AT41" s="35" t="s">
        <v>235</v>
      </c>
      <c r="AU41" s="35" t="s">
        <v>235</v>
      </c>
      <c r="AV41" s="35" t="s">
        <v>235</v>
      </c>
      <c r="AW41" s="35" t="s">
        <v>248</v>
      </c>
      <c r="AX41" s="33" t="s">
        <v>145</v>
      </c>
    </row>
    <row r="42" spans="1:50" x14ac:dyDescent="0.2">
      <c r="A42" s="28" t="s">
        <v>75</v>
      </c>
      <c r="B42" s="27" t="s">
        <v>76</v>
      </c>
      <c r="C42" s="29" t="s">
        <v>73</v>
      </c>
      <c r="D42" s="18">
        <v>0</v>
      </c>
      <c r="E42" s="15"/>
      <c r="F42" s="14">
        <f t="shared" si="22"/>
        <v>0</v>
      </c>
      <c r="G42" s="22">
        <f t="shared" si="23"/>
        <v>0</v>
      </c>
      <c r="H42" s="22">
        <f t="shared" si="2"/>
        <v>0</v>
      </c>
      <c r="I42" s="40"/>
      <c r="J42" s="40">
        <f t="shared" si="3"/>
        <v>0</v>
      </c>
      <c r="K42" s="49">
        <f t="shared" si="4"/>
        <v>0</v>
      </c>
      <c r="L42" s="54"/>
      <c r="M42" s="54"/>
      <c r="N42" s="66">
        <f t="shared" si="5"/>
        <v>0</v>
      </c>
      <c r="O42" s="66">
        <f t="shared" si="6"/>
        <v>0</v>
      </c>
      <c r="P42" s="66">
        <f t="shared" si="7"/>
        <v>0</v>
      </c>
      <c r="Q42" s="66">
        <f t="shared" si="8"/>
        <v>0</v>
      </c>
      <c r="R42" s="49">
        <f t="shared" si="33"/>
        <v>0</v>
      </c>
      <c r="S42" s="54"/>
      <c r="T42" s="54">
        <v>16270</v>
      </c>
      <c r="U42" s="50">
        <f t="shared" si="29"/>
        <v>16270</v>
      </c>
      <c r="V42" s="49">
        <v>0</v>
      </c>
      <c r="W42" s="49">
        <f t="shared" si="9"/>
        <v>0</v>
      </c>
      <c r="X42" s="49"/>
      <c r="Y42" s="49">
        <v>0</v>
      </c>
      <c r="Z42" s="49"/>
      <c r="AA42" s="49"/>
      <c r="AB42" s="36">
        <v>16270</v>
      </c>
      <c r="AC42" s="35">
        <f t="shared" si="32"/>
        <v>0</v>
      </c>
      <c r="AD42" s="36">
        <f t="shared" si="24"/>
        <v>0</v>
      </c>
      <c r="AE42" s="87">
        <f t="shared" si="11"/>
        <v>0</v>
      </c>
      <c r="AF42" s="36">
        <f t="shared" si="12"/>
        <v>0</v>
      </c>
      <c r="AG42" s="36">
        <f t="shared" si="30"/>
        <v>0</v>
      </c>
      <c r="AH42" s="36"/>
      <c r="AI42" s="35">
        <f t="shared" si="13"/>
        <v>0</v>
      </c>
      <c r="AJ42" s="35">
        <f t="shared" si="14"/>
        <v>0</v>
      </c>
      <c r="AK42" s="92"/>
      <c r="AL42" s="35">
        <f t="shared" si="15"/>
        <v>16270</v>
      </c>
      <c r="AM42" s="35">
        <f t="shared" si="16"/>
        <v>0</v>
      </c>
      <c r="AN42" s="35">
        <f t="shared" si="17"/>
        <v>0</v>
      </c>
      <c r="AO42" s="35">
        <f t="shared" si="31"/>
        <v>0</v>
      </c>
      <c r="AP42" s="35">
        <f t="shared" si="25"/>
        <v>0</v>
      </c>
      <c r="AQ42" s="67">
        <f t="shared" si="19"/>
        <v>0</v>
      </c>
      <c r="AR42" s="67">
        <f t="shared" si="20"/>
        <v>0</v>
      </c>
      <c r="AS42" s="67">
        <f t="shared" si="21"/>
        <v>0</v>
      </c>
      <c r="AT42" s="35" t="s">
        <v>235</v>
      </c>
      <c r="AU42" s="35" t="s">
        <v>235</v>
      </c>
      <c r="AV42" s="35" t="s">
        <v>235</v>
      </c>
      <c r="AW42" s="35" t="s">
        <v>248</v>
      </c>
    </row>
    <row r="43" spans="1:50" x14ac:dyDescent="0.2">
      <c r="A43" s="28" t="s">
        <v>75</v>
      </c>
      <c r="B43" s="27" t="s">
        <v>77</v>
      </c>
      <c r="C43" s="29" t="s">
        <v>73</v>
      </c>
      <c r="D43" s="18">
        <v>0</v>
      </c>
      <c r="E43" s="15"/>
      <c r="F43" s="14"/>
      <c r="G43" s="22">
        <f t="shared" si="23"/>
        <v>0</v>
      </c>
      <c r="H43" s="22">
        <f t="shared" si="2"/>
        <v>0</v>
      </c>
      <c r="I43" s="40"/>
      <c r="J43" s="40">
        <f t="shared" si="3"/>
        <v>0</v>
      </c>
      <c r="K43" s="49">
        <f t="shared" si="4"/>
        <v>0</v>
      </c>
      <c r="L43" s="54"/>
      <c r="M43" s="54"/>
      <c r="N43" s="66">
        <f t="shared" si="5"/>
        <v>0</v>
      </c>
      <c r="O43" s="66">
        <f t="shared" si="6"/>
        <v>0</v>
      </c>
      <c r="P43" s="66">
        <f t="shared" si="7"/>
        <v>0</v>
      </c>
      <c r="Q43" s="66">
        <f t="shared" si="8"/>
        <v>0</v>
      </c>
      <c r="R43" s="49">
        <f t="shared" si="33"/>
        <v>0</v>
      </c>
      <c r="S43" s="54"/>
      <c r="T43" s="54">
        <v>21000</v>
      </c>
      <c r="U43" s="50">
        <f t="shared" si="29"/>
        <v>21000</v>
      </c>
      <c r="V43" s="49">
        <v>0</v>
      </c>
      <c r="W43" s="49">
        <f t="shared" si="9"/>
        <v>0</v>
      </c>
      <c r="X43" s="49"/>
      <c r="Y43" s="49">
        <v>0</v>
      </c>
      <c r="Z43" s="49"/>
      <c r="AA43" s="49"/>
      <c r="AB43" s="36">
        <v>21000</v>
      </c>
      <c r="AC43" s="35">
        <f t="shared" si="32"/>
        <v>0</v>
      </c>
      <c r="AD43" s="36">
        <f t="shared" si="24"/>
        <v>0</v>
      </c>
      <c r="AE43" s="87">
        <f t="shared" si="11"/>
        <v>0</v>
      </c>
      <c r="AF43" s="36">
        <f t="shared" si="12"/>
        <v>0</v>
      </c>
      <c r="AG43" s="36">
        <f t="shared" si="30"/>
        <v>0</v>
      </c>
      <c r="AH43" s="36"/>
      <c r="AI43" s="35">
        <f t="shared" si="13"/>
        <v>0</v>
      </c>
      <c r="AJ43" s="35">
        <f t="shared" si="14"/>
        <v>0</v>
      </c>
      <c r="AK43" s="92"/>
      <c r="AL43" s="35">
        <f t="shared" si="15"/>
        <v>21000</v>
      </c>
      <c r="AM43" s="35">
        <f t="shared" si="16"/>
        <v>0</v>
      </c>
      <c r="AN43" s="35">
        <f t="shared" si="17"/>
        <v>0</v>
      </c>
      <c r="AO43" s="35">
        <f t="shared" si="31"/>
        <v>0</v>
      </c>
      <c r="AP43" s="35">
        <f t="shared" si="25"/>
        <v>0</v>
      </c>
      <c r="AQ43" s="67">
        <f t="shared" si="19"/>
        <v>0</v>
      </c>
      <c r="AR43" s="67">
        <f t="shared" si="20"/>
        <v>0</v>
      </c>
      <c r="AS43" s="67">
        <f t="shared" si="21"/>
        <v>0</v>
      </c>
      <c r="AT43" s="35" t="s">
        <v>235</v>
      </c>
      <c r="AU43" s="35" t="s">
        <v>235</v>
      </c>
      <c r="AV43" s="35" t="s">
        <v>235</v>
      </c>
      <c r="AW43" s="35" t="s">
        <v>248</v>
      </c>
    </row>
    <row r="44" spans="1:50" x14ac:dyDescent="0.2">
      <c r="A44" s="26" t="s">
        <v>60</v>
      </c>
      <c r="B44" s="29" t="s">
        <v>67</v>
      </c>
      <c r="C44" s="29" t="s">
        <v>73</v>
      </c>
      <c r="D44" s="18">
        <v>0</v>
      </c>
      <c r="E44" s="15"/>
      <c r="F44" s="14">
        <f t="shared" si="22"/>
        <v>0</v>
      </c>
      <c r="G44" s="22">
        <f t="shared" si="23"/>
        <v>0</v>
      </c>
      <c r="H44" s="22">
        <f t="shared" si="2"/>
        <v>0</v>
      </c>
      <c r="I44" s="40"/>
      <c r="J44" s="40">
        <f t="shared" si="3"/>
        <v>0</v>
      </c>
      <c r="K44" s="49">
        <f t="shared" si="4"/>
        <v>0</v>
      </c>
      <c r="L44" s="54">
        <v>0</v>
      </c>
      <c r="M44" s="54"/>
      <c r="N44" s="66">
        <f t="shared" si="5"/>
        <v>0</v>
      </c>
      <c r="O44" s="66">
        <f t="shared" si="6"/>
        <v>0</v>
      </c>
      <c r="P44" s="66">
        <f t="shared" si="7"/>
        <v>0</v>
      </c>
      <c r="Q44" s="66">
        <f t="shared" si="8"/>
        <v>0</v>
      </c>
      <c r="R44" s="49">
        <f t="shared" si="33"/>
        <v>0</v>
      </c>
      <c r="S44" s="54">
        <v>0</v>
      </c>
      <c r="T44" s="54">
        <v>110000</v>
      </c>
      <c r="U44" s="50">
        <f t="shared" si="29"/>
        <v>110000</v>
      </c>
      <c r="V44" s="49">
        <v>0</v>
      </c>
      <c r="W44" s="49">
        <f t="shared" si="9"/>
        <v>0</v>
      </c>
      <c r="X44" s="49"/>
      <c r="Y44" s="49">
        <v>0</v>
      </c>
      <c r="Z44" s="49"/>
      <c r="AA44" s="49">
        <v>0</v>
      </c>
      <c r="AB44" s="36">
        <v>110000</v>
      </c>
      <c r="AC44" s="35">
        <f t="shared" si="32"/>
        <v>0</v>
      </c>
      <c r="AD44" s="36">
        <f t="shared" si="24"/>
        <v>0</v>
      </c>
      <c r="AE44" s="87">
        <f t="shared" si="11"/>
        <v>0</v>
      </c>
      <c r="AF44" s="36">
        <f t="shared" si="12"/>
        <v>0</v>
      </c>
      <c r="AG44" s="36">
        <f t="shared" si="30"/>
        <v>0</v>
      </c>
      <c r="AH44" s="36">
        <v>0</v>
      </c>
      <c r="AI44" s="35">
        <f t="shared" si="13"/>
        <v>0</v>
      </c>
      <c r="AJ44" s="35">
        <f t="shared" si="14"/>
        <v>0</v>
      </c>
      <c r="AK44" s="92">
        <v>0</v>
      </c>
      <c r="AL44" s="35">
        <f t="shared" si="15"/>
        <v>110000</v>
      </c>
      <c r="AM44" s="35">
        <f t="shared" si="16"/>
        <v>0</v>
      </c>
      <c r="AN44" s="35">
        <f t="shared" si="17"/>
        <v>0</v>
      </c>
      <c r="AO44" s="35">
        <f t="shared" si="31"/>
        <v>0</v>
      </c>
      <c r="AP44" s="35">
        <f t="shared" si="25"/>
        <v>0</v>
      </c>
      <c r="AQ44" s="67">
        <f t="shared" si="19"/>
        <v>0</v>
      </c>
      <c r="AR44" s="67">
        <f t="shared" si="20"/>
        <v>0</v>
      </c>
      <c r="AS44" s="67">
        <f t="shared" si="21"/>
        <v>0</v>
      </c>
      <c r="AT44" s="35" t="s">
        <v>235</v>
      </c>
      <c r="AU44" s="35" t="s">
        <v>235</v>
      </c>
      <c r="AV44" s="35" t="s">
        <v>235</v>
      </c>
      <c r="AW44" s="35" t="s">
        <v>248</v>
      </c>
    </row>
    <row r="45" spans="1:50" x14ac:dyDescent="0.2">
      <c r="A45" s="26" t="s">
        <v>61</v>
      </c>
      <c r="B45" s="29" t="s">
        <v>67</v>
      </c>
      <c r="C45" s="29" t="s">
        <v>73</v>
      </c>
      <c r="D45" s="18">
        <v>0</v>
      </c>
      <c r="E45" s="15"/>
      <c r="F45" s="14">
        <f t="shared" si="22"/>
        <v>0</v>
      </c>
      <c r="G45" s="22">
        <f t="shared" si="23"/>
        <v>0</v>
      </c>
      <c r="H45" s="22">
        <f t="shared" si="2"/>
        <v>0</v>
      </c>
      <c r="I45" s="40"/>
      <c r="J45" s="40">
        <f t="shared" si="3"/>
        <v>0</v>
      </c>
      <c r="K45" s="49">
        <f t="shared" si="4"/>
        <v>0</v>
      </c>
      <c r="L45" s="54">
        <v>0</v>
      </c>
      <c r="M45" s="54"/>
      <c r="N45" s="66">
        <f t="shared" si="5"/>
        <v>0</v>
      </c>
      <c r="O45" s="66">
        <f t="shared" si="6"/>
        <v>0</v>
      </c>
      <c r="P45" s="66">
        <f t="shared" si="7"/>
        <v>0</v>
      </c>
      <c r="Q45" s="66">
        <f t="shared" si="8"/>
        <v>0</v>
      </c>
      <c r="R45" s="49">
        <f t="shared" si="33"/>
        <v>0</v>
      </c>
      <c r="S45" s="54">
        <v>0</v>
      </c>
      <c r="T45" s="54">
        <v>30000</v>
      </c>
      <c r="U45" s="50">
        <f t="shared" si="29"/>
        <v>30000</v>
      </c>
      <c r="V45" s="49">
        <v>0</v>
      </c>
      <c r="W45" s="49">
        <f t="shared" si="9"/>
        <v>0</v>
      </c>
      <c r="X45" s="49"/>
      <c r="Y45" s="49">
        <v>0</v>
      </c>
      <c r="Z45" s="49"/>
      <c r="AA45" s="49">
        <v>0</v>
      </c>
      <c r="AB45" s="36">
        <v>30000</v>
      </c>
      <c r="AC45" s="35">
        <f t="shared" si="32"/>
        <v>0</v>
      </c>
      <c r="AD45" s="36">
        <f t="shared" si="24"/>
        <v>0</v>
      </c>
      <c r="AE45" s="87">
        <f t="shared" si="11"/>
        <v>0</v>
      </c>
      <c r="AF45" s="36">
        <f t="shared" si="12"/>
        <v>0</v>
      </c>
      <c r="AG45" s="36">
        <f t="shared" si="30"/>
        <v>0</v>
      </c>
      <c r="AH45" s="36">
        <v>0</v>
      </c>
      <c r="AI45" s="35">
        <f t="shared" si="13"/>
        <v>0</v>
      </c>
      <c r="AJ45" s="35">
        <f t="shared" si="14"/>
        <v>0</v>
      </c>
      <c r="AK45" s="92">
        <v>0</v>
      </c>
      <c r="AL45" s="35">
        <f t="shared" si="15"/>
        <v>30000</v>
      </c>
      <c r="AM45" s="35">
        <f t="shared" si="16"/>
        <v>0</v>
      </c>
      <c r="AN45" s="35">
        <f t="shared" si="17"/>
        <v>0</v>
      </c>
      <c r="AO45" s="35">
        <f t="shared" si="31"/>
        <v>0</v>
      </c>
      <c r="AP45" s="35">
        <f t="shared" si="25"/>
        <v>0</v>
      </c>
      <c r="AQ45" s="67">
        <f t="shared" si="19"/>
        <v>0</v>
      </c>
      <c r="AR45" s="67">
        <f t="shared" si="20"/>
        <v>0</v>
      </c>
      <c r="AS45" s="67">
        <f t="shared" si="21"/>
        <v>0</v>
      </c>
      <c r="AT45" s="35" t="s">
        <v>235</v>
      </c>
      <c r="AU45" s="35" t="s">
        <v>235</v>
      </c>
      <c r="AV45" s="35" t="s">
        <v>235</v>
      </c>
      <c r="AW45" s="35" t="s">
        <v>248</v>
      </c>
    </row>
    <row r="46" spans="1:50" x14ac:dyDescent="0.2">
      <c r="A46" s="26" t="s">
        <v>62</v>
      </c>
      <c r="B46" s="29" t="s">
        <v>67</v>
      </c>
      <c r="C46" s="29" t="s">
        <v>73</v>
      </c>
      <c r="D46" s="18">
        <v>0</v>
      </c>
      <c r="E46" s="15"/>
      <c r="F46" s="14">
        <f t="shared" si="22"/>
        <v>0</v>
      </c>
      <c r="G46" s="22">
        <f t="shared" si="23"/>
        <v>0</v>
      </c>
      <c r="H46" s="22">
        <f t="shared" ref="H46:H62" si="34">G46*153/163</f>
        <v>0</v>
      </c>
      <c r="I46" s="40"/>
      <c r="J46" s="40">
        <f t="shared" si="3"/>
        <v>0</v>
      </c>
      <c r="K46" s="49">
        <f t="shared" si="4"/>
        <v>0</v>
      </c>
      <c r="L46" s="54">
        <v>0</v>
      </c>
      <c r="M46" s="54"/>
      <c r="N46" s="66">
        <f t="shared" si="5"/>
        <v>0</v>
      </c>
      <c r="O46" s="66">
        <f t="shared" si="6"/>
        <v>0</v>
      </c>
      <c r="P46" s="66">
        <f t="shared" si="7"/>
        <v>0</v>
      </c>
      <c r="Q46" s="66">
        <f t="shared" si="8"/>
        <v>0</v>
      </c>
      <c r="R46" s="49">
        <f t="shared" si="33"/>
        <v>0</v>
      </c>
      <c r="S46" s="54">
        <v>0</v>
      </c>
      <c r="T46" s="54">
        <v>35000</v>
      </c>
      <c r="U46" s="50">
        <f t="shared" si="29"/>
        <v>35000</v>
      </c>
      <c r="V46" s="49">
        <v>0</v>
      </c>
      <c r="W46" s="49">
        <f t="shared" si="9"/>
        <v>0</v>
      </c>
      <c r="X46" s="49"/>
      <c r="Y46" s="49">
        <v>0</v>
      </c>
      <c r="Z46" s="49"/>
      <c r="AA46" s="49">
        <v>0</v>
      </c>
      <c r="AB46" s="36">
        <v>35000</v>
      </c>
      <c r="AC46" s="35">
        <f t="shared" si="32"/>
        <v>0</v>
      </c>
      <c r="AD46" s="36">
        <f t="shared" si="24"/>
        <v>0</v>
      </c>
      <c r="AE46" s="87">
        <f t="shared" si="11"/>
        <v>0</v>
      </c>
      <c r="AF46" s="36">
        <f t="shared" si="12"/>
        <v>0</v>
      </c>
      <c r="AG46" s="36">
        <f t="shared" si="30"/>
        <v>0</v>
      </c>
      <c r="AH46" s="36">
        <v>0</v>
      </c>
      <c r="AI46" s="35">
        <f t="shared" si="13"/>
        <v>0</v>
      </c>
      <c r="AJ46" s="35">
        <f t="shared" si="14"/>
        <v>0</v>
      </c>
      <c r="AK46" s="92">
        <v>0</v>
      </c>
      <c r="AL46" s="35">
        <f t="shared" si="15"/>
        <v>35000</v>
      </c>
      <c r="AM46" s="35">
        <f t="shared" si="16"/>
        <v>0</v>
      </c>
      <c r="AN46" s="35">
        <f t="shared" si="17"/>
        <v>0</v>
      </c>
      <c r="AO46" s="35">
        <f t="shared" si="31"/>
        <v>0</v>
      </c>
      <c r="AP46" s="35">
        <f t="shared" si="25"/>
        <v>0</v>
      </c>
      <c r="AQ46" s="67">
        <f t="shared" si="19"/>
        <v>0</v>
      </c>
      <c r="AR46" s="67">
        <f t="shared" si="20"/>
        <v>0</v>
      </c>
      <c r="AS46" s="67">
        <f t="shared" si="21"/>
        <v>0</v>
      </c>
      <c r="AT46" s="35" t="s">
        <v>235</v>
      </c>
      <c r="AU46" s="35" t="s">
        <v>235</v>
      </c>
      <c r="AV46" s="35" t="s">
        <v>235</v>
      </c>
      <c r="AW46" s="35" t="s">
        <v>248</v>
      </c>
    </row>
    <row r="47" spans="1:50" x14ac:dyDescent="0.2">
      <c r="A47" s="28" t="s">
        <v>63</v>
      </c>
      <c r="B47" s="27" t="s">
        <v>67</v>
      </c>
      <c r="C47" s="29" t="s">
        <v>73</v>
      </c>
      <c r="D47" s="18">
        <v>0</v>
      </c>
      <c r="E47" s="15"/>
      <c r="F47" s="14">
        <f t="shared" si="22"/>
        <v>0</v>
      </c>
      <c r="G47" s="22">
        <f t="shared" si="23"/>
        <v>0</v>
      </c>
      <c r="H47" s="22">
        <f t="shared" si="34"/>
        <v>0</v>
      </c>
      <c r="I47" s="40"/>
      <c r="J47" s="40">
        <f t="shared" si="3"/>
        <v>0</v>
      </c>
      <c r="K47" s="49">
        <f t="shared" si="4"/>
        <v>0</v>
      </c>
      <c r="L47" s="54">
        <v>0</v>
      </c>
      <c r="M47" s="54"/>
      <c r="N47" s="66">
        <f t="shared" si="5"/>
        <v>0</v>
      </c>
      <c r="O47" s="66">
        <f t="shared" si="6"/>
        <v>0</v>
      </c>
      <c r="P47" s="66">
        <f t="shared" si="7"/>
        <v>0</v>
      </c>
      <c r="Q47" s="66">
        <f t="shared" si="8"/>
        <v>0</v>
      </c>
      <c r="R47" s="49">
        <f t="shared" si="33"/>
        <v>0</v>
      </c>
      <c r="S47" s="54">
        <v>0</v>
      </c>
      <c r="T47" s="54">
        <v>10000</v>
      </c>
      <c r="U47" s="50">
        <f t="shared" si="29"/>
        <v>10000</v>
      </c>
      <c r="V47" s="49">
        <v>0</v>
      </c>
      <c r="W47" s="49">
        <f t="shared" si="9"/>
        <v>0</v>
      </c>
      <c r="X47" s="49"/>
      <c r="Y47" s="49">
        <v>0</v>
      </c>
      <c r="Z47" s="49"/>
      <c r="AA47" s="49">
        <v>0</v>
      </c>
      <c r="AB47" s="36">
        <v>10000</v>
      </c>
      <c r="AC47" s="35">
        <f t="shared" si="32"/>
        <v>0</v>
      </c>
      <c r="AD47" s="36">
        <f t="shared" si="24"/>
        <v>0</v>
      </c>
      <c r="AE47" s="87">
        <f t="shared" si="11"/>
        <v>0</v>
      </c>
      <c r="AF47" s="36">
        <f t="shared" si="12"/>
        <v>0</v>
      </c>
      <c r="AG47" s="36">
        <f t="shared" si="30"/>
        <v>0</v>
      </c>
      <c r="AH47" s="36">
        <v>0</v>
      </c>
      <c r="AI47" s="35">
        <f t="shared" si="13"/>
        <v>0</v>
      </c>
      <c r="AJ47" s="35">
        <f t="shared" si="14"/>
        <v>0</v>
      </c>
      <c r="AK47" s="92">
        <v>0</v>
      </c>
      <c r="AL47" s="35">
        <f t="shared" si="15"/>
        <v>10000</v>
      </c>
      <c r="AM47" s="35">
        <f t="shared" si="16"/>
        <v>0</v>
      </c>
      <c r="AN47" s="35">
        <f t="shared" si="17"/>
        <v>0</v>
      </c>
      <c r="AO47" s="35">
        <f t="shared" si="31"/>
        <v>0</v>
      </c>
      <c r="AP47" s="35">
        <f t="shared" si="25"/>
        <v>0</v>
      </c>
      <c r="AQ47" s="67">
        <f t="shared" si="19"/>
        <v>0</v>
      </c>
      <c r="AR47" s="67">
        <f t="shared" si="20"/>
        <v>0</v>
      </c>
      <c r="AS47" s="67">
        <f t="shared" si="21"/>
        <v>0</v>
      </c>
      <c r="AT47" s="35" t="s">
        <v>235</v>
      </c>
      <c r="AU47" s="35" t="s">
        <v>235</v>
      </c>
      <c r="AV47" s="35" t="s">
        <v>235</v>
      </c>
      <c r="AW47" s="35" t="s">
        <v>248</v>
      </c>
    </row>
    <row r="48" spans="1:50" x14ac:dyDescent="0.2">
      <c r="A48" s="29" t="s">
        <v>64</v>
      </c>
      <c r="B48" s="29" t="s">
        <v>68</v>
      </c>
      <c r="C48" s="29" t="s">
        <v>73</v>
      </c>
      <c r="D48" s="18">
        <v>31832</v>
      </c>
      <c r="E48" s="15">
        <v>1.0728476821192052</v>
      </c>
      <c r="F48" s="14">
        <f t="shared" si="22"/>
        <v>34150.887417218539</v>
      </c>
      <c r="G48" s="22">
        <f t="shared" ref="G48:G62" si="35">F48*(163/162)</f>
        <v>34361.695364238411</v>
      </c>
      <c r="H48" s="22">
        <f t="shared" si="34"/>
        <v>32253.615894039733</v>
      </c>
      <c r="I48" s="40"/>
      <c r="J48" s="40">
        <f t="shared" si="3"/>
        <v>32253.615894039733</v>
      </c>
      <c r="K48" s="49">
        <f t="shared" si="4"/>
        <v>32713.560505719441</v>
      </c>
      <c r="L48" s="54">
        <v>0</v>
      </c>
      <c r="M48" s="54"/>
      <c r="N48" s="66">
        <f t="shared" si="5"/>
        <v>33863.422034918716</v>
      </c>
      <c r="O48" s="66">
        <f t="shared" si="6"/>
        <v>34122.140878988554</v>
      </c>
      <c r="P48" s="66">
        <f t="shared" si="7"/>
        <v>34524.253650289771</v>
      </c>
      <c r="Q48" s="66">
        <f t="shared" si="8"/>
        <v>34754.032376747607</v>
      </c>
      <c r="R48" s="49">
        <f t="shared" si="33"/>
        <v>0</v>
      </c>
      <c r="S48" s="54">
        <v>0</v>
      </c>
      <c r="T48" s="54">
        <v>0</v>
      </c>
      <c r="U48" s="50">
        <f t="shared" si="29"/>
        <v>32253.615894039733</v>
      </c>
      <c r="V48" s="49">
        <v>34754.032376747607</v>
      </c>
      <c r="W48" s="49">
        <f t="shared" si="9"/>
        <v>35328.479192892191</v>
      </c>
      <c r="X48" s="49"/>
      <c r="Y48" s="49">
        <v>0</v>
      </c>
      <c r="Z48" s="49"/>
      <c r="AA48" s="49">
        <v>0</v>
      </c>
      <c r="AB48" s="36">
        <v>0</v>
      </c>
      <c r="AC48" s="35">
        <f t="shared" si="32"/>
        <v>36103.352416456852</v>
      </c>
      <c r="AD48" s="36">
        <f t="shared" si="24"/>
        <v>40580.397708163742</v>
      </c>
      <c r="AE48" s="87">
        <f t="shared" si="11"/>
        <v>0</v>
      </c>
      <c r="AF48" s="36">
        <f t="shared" si="12"/>
        <v>42609.417593571932</v>
      </c>
      <c r="AG48" s="36">
        <f t="shared" si="30"/>
        <v>0</v>
      </c>
      <c r="AH48" s="36">
        <v>0</v>
      </c>
      <c r="AI48" s="35">
        <f t="shared" si="13"/>
        <v>43826.829524816843</v>
      </c>
      <c r="AJ48" s="35">
        <f t="shared" si="14"/>
        <v>0</v>
      </c>
      <c r="AK48" s="92">
        <v>0</v>
      </c>
      <c r="AL48" s="35">
        <f t="shared" si="15"/>
        <v>0</v>
      </c>
      <c r="AM48" s="35">
        <f t="shared" si="16"/>
        <v>46221.072989598499</v>
      </c>
      <c r="AN48" s="35">
        <f t="shared" si="17"/>
        <v>0</v>
      </c>
      <c r="AO48" s="35">
        <f t="shared" si="31"/>
        <v>52754.517020612853</v>
      </c>
      <c r="AP48" s="35">
        <f t="shared" si="25"/>
        <v>0</v>
      </c>
      <c r="AQ48" s="67">
        <f t="shared" si="19"/>
        <v>52754.517020612853</v>
      </c>
      <c r="AR48" s="67">
        <f t="shared" si="20"/>
        <v>0</v>
      </c>
      <c r="AS48" s="67">
        <f t="shared" si="21"/>
        <v>0</v>
      </c>
      <c r="AT48" s="35" t="s">
        <v>235</v>
      </c>
      <c r="AU48" s="35" t="s">
        <v>235</v>
      </c>
      <c r="AV48" s="35" t="s">
        <v>235</v>
      </c>
      <c r="AW48" s="35" t="s">
        <v>235</v>
      </c>
    </row>
    <row r="49" spans="1:50" x14ac:dyDescent="0.2">
      <c r="A49" s="28" t="s">
        <v>74</v>
      </c>
      <c r="B49" s="27" t="s">
        <v>69</v>
      </c>
      <c r="C49" s="29" t="s">
        <v>8</v>
      </c>
      <c r="D49" s="18">
        <v>30608</v>
      </c>
      <c r="E49" s="15">
        <v>1.0728476821192052</v>
      </c>
      <c r="F49" s="14">
        <f t="shared" si="22"/>
        <v>32837.721854304633</v>
      </c>
      <c r="G49" s="22">
        <f t="shared" si="35"/>
        <v>33040.423841059601</v>
      </c>
      <c r="H49" s="22">
        <f t="shared" si="34"/>
        <v>31013.403973509936</v>
      </c>
      <c r="I49" s="40"/>
      <c r="J49" s="40">
        <f t="shared" si="3"/>
        <v>31013.403973509936</v>
      </c>
      <c r="K49" s="49">
        <f>(113.8/112.2)*J49</f>
        <v>31455.66285370259</v>
      </c>
      <c r="L49" s="54">
        <v>0</v>
      </c>
      <c r="M49" s="54"/>
      <c r="N49" s="66">
        <f t="shared" si="5"/>
        <v>32561.310054184225</v>
      </c>
      <c r="O49" s="66">
        <f t="shared" si="6"/>
        <v>32810.080674292592</v>
      </c>
      <c r="P49" s="66">
        <f t="shared" si="7"/>
        <v>33196.731456649577</v>
      </c>
      <c r="Q49" s="66">
        <f t="shared" si="8"/>
        <v>33417.674760853566</v>
      </c>
      <c r="R49" s="49">
        <f t="shared" si="33"/>
        <v>0</v>
      </c>
      <c r="S49" s="54">
        <v>0</v>
      </c>
      <c r="T49" s="54">
        <v>0</v>
      </c>
      <c r="U49" s="50">
        <f t="shared" si="29"/>
        <v>31013.403973509936</v>
      </c>
      <c r="V49" s="49">
        <v>33417.674760853566</v>
      </c>
      <c r="W49" s="49">
        <f t="shared" si="9"/>
        <v>33970.033021363539</v>
      </c>
      <c r="X49" s="49"/>
      <c r="Y49" s="49">
        <v>0</v>
      </c>
      <c r="Z49" s="49"/>
      <c r="AA49" s="49">
        <v>0</v>
      </c>
      <c r="AB49" s="36">
        <v>0</v>
      </c>
      <c r="AC49" s="35">
        <f t="shared" si="32"/>
        <v>34715.110918663959</v>
      </c>
      <c r="AD49" s="36">
        <f t="shared" si="24"/>
        <v>39020.005436399711</v>
      </c>
      <c r="AE49" s="87">
        <f t="shared" si="11"/>
        <v>0</v>
      </c>
      <c r="AF49" s="36">
        <f t="shared" si="12"/>
        <v>40971.005708219702</v>
      </c>
      <c r="AG49" s="36">
        <f t="shared" si="30"/>
        <v>0</v>
      </c>
      <c r="AH49" s="36">
        <v>0</v>
      </c>
      <c r="AI49" s="35">
        <f t="shared" si="13"/>
        <v>42141.605871311687</v>
      </c>
      <c r="AJ49" s="35">
        <f t="shared" si="14"/>
        <v>0</v>
      </c>
      <c r="AK49" s="92">
        <v>0</v>
      </c>
      <c r="AL49" s="35">
        <f t="shared" si="15"/>
        <v>0</v>
      </c>
      <c r="AM49" s="35">
        <f t="shared" si="16"/>
        <v>44443.78619205927</v>
      </c>
      <c r="AN49" s="35">
        <f t="shared" si="17"/>
        <v>0</v>
      </c>
      <c r="AO49" s="35">
        <f t="shared" si="31"/>
        <v>50726.007067319617</v>
      </c>
      <c r="AP49" s="35">
        <f t="shared" si="25"/>
        <v>0</v>
      </c>
      <c r="AQ49" s="67">
        <f t="shared" si="19"/>
        <v>50726.007067319617</v>
      </c>
      <c r="AR49" s="67">
        <f t="shared" si="20"/>
        <v>0</v>
      </c>
      <c r="AS49" s="67">
        <f t="shared" si="21"/>
        <v>0</v>
      </c>
      <c r="AT49" s="35" t="s">
        <v>235</v>
      </c>
      <c r="AU49" s="35" t="s">
        <v>235</v>
      </c>
      <c r="AV49" s="35" t="s">
        <v>235</v>
      </c>
      <c r="AW49" s="35" t="s">
        <v>235</v>
      </c>
    </row>
    <row r="50" spans="1:50" x14ac:dyDescent="0.2">
      <c r="A50" s="28" t="s">
        <v>65</v>
      </c>
      <c r="B50" s="27" t="s">
        <v>70</v>
      </c>
      <c r="C50" s="29" t="s">
        <v>73</v>
      </c>
      <c r="D50" s="18">
        <v>1649420</v>
      </c>
      <c r="E50" s="15">
        <v>1.0728476821192052</v>
      </c>
      <c r="F50" s="14">
        <f t="shared" ref="F50:F61" si="36">+D50*E50</f>
        <v>1769576.4238410594</v>
      </c>
      <c r="G50" s="22">
        <f t="shared" si="35"/>
        <v>1780499.7350993375</v>
      </c>
      <c r="H50" s="22">
        <f t="shared" si="34"/>
        <v>1671266.6225165559</v>
      </c>
      <c r="I50" s="40"/>
      <c r="J50" s="40">
        <f t="shared" si="3"/>
        <v>1671266.6225165559</v>
      </c>
      <c r="K50" s="49">
        <f t="shared" si="4"/>
        <v>1695099.3016255263</v>
      </c>
      <c r="L50" s="54">
        <v>478517</v>
      </c>
      <c r="M50" s="54"/>
      <c r="N50" s="66">
        <f t="shared" si="5"/>
        <v>1754680.9993979523</v>
      </c>
      <c r="O50" s="66">
        <f t="shared" si="6"/>
        <v>1768086.8813967484</v>
      </c>
      <c r="P50" s="66">
        <f t="shared" si="7"/>
        <v>1788922.9220866093</v>
      </c>
      <c r="Q50" s="66">
        <f t="shared" si="8"/>
        <v>1800829.2310522438</v>
      </c>
      <c r="R50" s="49">
        <v>508517</v>
      </c>
      <c r="S50" s="54">
        <v>0</v>
      </c>
      <c r="T50" s="54">
        <v>0</v>
      </c>
      <c r="U50" s="50">
        <f t="shared" si="29"/>
        <v>2179783.6225165557</v>
      </c>
      <c r="V50" s="49">
        <v>1800829.2310522438</v>
      </c>
      <c r="W50" s="49">
        <f t="shared" si="9"/>
        <v>1830595.0034663305</v>
      </c>
      <c r="X50" s="49">
        <v>1935000</v>
      </c>
      <c r="Y50" s="49">
        <v>508517</v>
      </c>
      <c r="Z50" s="49"/>
      <c r="AA50" s="49">
        <v>0</v>
      </c>
      <c r="AB50" s="36">
        <v>0</v>
      </c>
      <c r="AC50" s="36">
        <v>1935000</v>
      </c>
      <c r="AD50" s="36">
        <f t="shared" si="24"/>
        <v>2174952.305246423</v>
      </c>
      <c r="AE50" s="87">
        <f t="shared" si="11"/>
        <v>508517</v>
      </c>
      <c r="AF50" s="36">
        <f t="shared" si="12"/>
        <v>2283699.9205087442</v>
      </c>
      <c r="AG50" s="36">
        <f t="shared" si="30"/>
        <v>531299.24936601857</v>
      </c>
      <c r="AH50" s="36">
        <v>0</v>
      </c>
      <c r="AI50" s="35">
        <f t="shared" si="13"/>
        <v>2348948.4896661364</v>
      </c>
      <c r="AJ50" s="35">
        <f t="shared" si="14"/>
        <v>542291.64762876381</v>
      </c>
      <c r="AK50" s="92">
        <v>0</v>
      </c>
      <c r="AL50" s="35">
        <f t="shared" si="15"/>
        <v>0</v>
      </c>
      <c r="AM50" s="35">
        <f t="shared" si="16"/>
        <v>2477270.6756756753</v>
      </c>
      <c r="AN50" s="35">
        <f t="shared" si="17"/>
        <v>572156.98474455078</v>
      </c>
      <c r="AO50" s="35">
        <f t="shared" si="31"/>
        <v>2827437.9968203492</v>
      </c>
      <c r="AP50" s="35">
        <v>0</v>
      </c>
      <c r="AQ50" s="67">
        <f t="shared" si="19"/>
        <v>2827437.9968203492</v>
      </c>
      <c r="AR50" s="67">
        <f t="shared" si="20"/>
        <v>0</v>
      </c>
      <c r="AS50" s="67">
        <f t="shared" si="21"/>
        <v>0</v>
      </c>
      <c r="AT50" s="35" t="s">
        <v>236</v>
      </c>
      <c r="AU50" s="35" t="s">
        <v>234</v>
      </c>
      <c r="AV50" s="35" t="s">
        <v>235</v>
      </c>
      <c r="AW50" s="35" t="s">
        <v>234</v>
      </c>
      <c r="AX50" s="33" t="s">
        <v>242</v>
      </c>
    </row>
    <row r="51" spans="1:50" x14ac:dyDescent="0.2">
      <c r="A51" s="28" t="s">
        <v>124</v>
      </c>
      <c r="B51" s="27" t="s">
        <v>71</v>
      </c>
      <c r="C51" s="29" t="s">
        <v>73</v>
      </c>
      <c r="D51" s="18">
        <v>777344</v>
      </c>
      <c r="E51" s="15">
        <v>1.0728476821192052</v>
      </c>
      <c r="F51" s="14">
        <f t="shared" si="36"/>
        <v>833971.70860927145</v>
      </c>
      <c r="G51" s="22">
        <f t="shared" si="35"/>
        <v>839119.68211920524</v>
      </c>
      <c r="H51" s="22">
        <f t="shared" si="34"/>
        <v>787639.94701986748</v>
      </c>
      <c r="I51" s="40"/>
      <c r="J51" s="40">
        <f t="shared" si="3"/>
        <v>787639.94701986748</v>
      </c>
      <c r="K51" s="49">
        <f t="shared" si="4"/>
        <v>798871.88922335929</v>
      </c>
      <c r="L51" s="54">
        <v>167800</v>
      </c>
      <c r="M51" s="54"/>
      <c r="N51" s="66">
        <f t="shared" si="5"/>
        <v>826951.74473208899</v>
      </c>
      <c r="O51" s="66">
        <f t="shared" si="6"/>
        <v>833269.7122215532</v>
      </c>
      <c r="P51" s="66">
        <f t="shared" si="7"/>
        <v>843089.38896490494</v>
      </c>
      <c r="Q51" s="66">
        <f t="shared" si="8"/>
        <v>848700.63281824871</v>
      </c>
      <c r="R51" s="49">
        <f t="shared" ref="R51:R63" si="37">SUM(L51:M51)</f>
        <v>167800</v>
      </c>
      <c r="S51" s="54">
        <v>0</v>
      </c>
      <c r="T51" s="54">
        <v>0</v>
      </c>
      <c r="U51" s="50">
        <f t="shared" si="29"/>
        <v>955439.94701986748</v>
      </c>
      <c r="V51" s="49">
        <v>848700.63281824871</v>
      </c>
      <c r="W51" s="49">
        <f t="shared" si="9"/>
        <v>862728.74245160818</v>
      </c>
      <c r="X51" s="49"/>
      <c r="Y51" s="49">
        <v>167800</v>
      </c>
      <c r="Z51" s="49"/>
      <c r="AA51" s="49">
        <v>0</v>
      </c>
      <c r="AB51" s="36">
        <v>0</v>
      </c>
      <c r="AC51" s="35">
        <f>(125.8/123.1)*W51</f>
        <v>881651.30625842663</v>
      </c>
      <c r="AD51" s="36">
        <f t="shared" si="24"/>
        <v>990981.67492004391</v>
      </c>
      <c r="AE51" s="87">
        <f t="shared" si="11"/>
        <v>167800</v>
      </c>
      <c r="AF51" s="36">
        <f t="shared" si="12"/>
        <v>1040530.7586660462</v>
      </c>
      <c r="AG51" s="36">
        <f t="shared" si="30"/>
        <v>175317.66694843618</v>
      </c>
      <c r="AH51" s="36">
        <v>0</v>
      </c>
      <c r="AI51" s="35">
        <f t="shared" si="13"/>
        <v>1070260.2089136473</v>
      </c>
      <c r="AJ51" s="35">
        <f t="shared" si="14"/>
        <v>178944.92902323141</v>
      </c>
      <c r="AK51" s="92">
        <v>0</v>
      </c>
      <c r="AL51" s="35">
        <f t="shared" si="15"/>
        <v>0</v>
      </c>
      <c r="AM51" s="35">
        <f t="shared" si="16"/>
        <v>1128728.1277339298</v>
      </c>
      <c r="AN51" s="35">
        <f t="shared" si="17"/>
        <v>188799.86714335141</v>
      </c>
      <c r="AO51" s="35">
        <f t="shared" si="31"/>
        <v>1288276.1773960567</v>
      </c>
      <c r="AP51" s="35">
        <f t="shared" si="25"/>
        <v>218537.57515494159</v>
      </c>
      <c r="AQ51" s="67">
        <f t="shared" si="19"/>
        <v>1288276.1773960567</v>
      </c>
      <c r="AR51" s="67">
        <f t="shared" si="20"/>
        <v>219229.14975986228</v>
      </c>
      <c r="AS51" s="67">
        <f t="shared" si="21"/>
        <v>0</v>
      </c>
      <c r="AT51" s="35" t="s">
        <v>238</v>
      </c>
      <c r="AU51" s="35" t="s">
        <v>235</v>
      </c>
      <c r="AV51" s="35" t="s">
        <v>235</v>
      </c>
      <c r="AW51" s="35" t="s">
        <v>235</v>
      </c>
    </row>
    <row r="52" spans="1:50" x14ac:dyDescent="0.2">
      <c r="A52" s="28" t="s">
        <v>66</v>
      </c>
      <c r="B52" s="27" t="s">
        <v>72</v>
      </c>
      <c r="C52" s="27" t="s">
        <v>73</v>
      </c>
      <c r="D52" s="34">
        <v>2292547</v>
      </c>
      <c r="E52" s="15">
        <v>1.0728476821192052</v>
      </c>
      <c r="F52" s="35">
        <f t="shared" si="36"/>
        <v>2459553.7350993375</v>
      </c>
      <c r="G52" s="36">
        <f t="shared" si="35"/>
        <v>2474736.1655629138</v>
      </c>
      <c r="H52" s="36">
        <f t="shared" si="34"/>
        <v>2322911.860927152</v>
      </c>
      <c r="I52" s="36"/>
      <c r="J52" s="36">
        <f t="shared" si="3"/>
        <v>2322911.860927152</v>
      </c>
      <c r="K52" s="36">
        <f t="shared" si="4"/>
        <v>2356037.1637567724</v>
      </c>
      <c r="L52" s="34">
        <v>336500</v>
      </c>
      <c r="M52" s="34"/>
      <c r="N52" s="66">
        <f t="shared" si="5"/>
        <v>2438850.4208308239</v>
      </c>
      <c r="O52" s="66">
        <f t="shared" si="6"/>
        <v>2457483.4036724856</v>
      </c>
      <c r="P52" s="66">
        <f t="shared" si="7"/>
        <v>2486443.6458033063</v>
      </c>
      <c r="Q52" s="66">
        <f t="shared" si="8"/>
        <v>2502992.3555923468</v>
      </c>
      <c r="R52" s="49">
        <f t="shared" si="37"/>
        <v>336500</v>
      </c>
      <c r="S52" s="54">
        <v>0</v>
      </c>
      <c r="T52" s="54">
        <v>0</v>
      </c>
      <c r="U52" s="50">
        <f t="shared" si="29"/>
        <v>2659411.860927152</v>
      </c>
      <c r="V52" s="49">
        <v>2502992.3555923468</v>
      </c>
      <c r="W52" s="49">
        <f t="shared" si="9"/>
        <v>2544364.1300649475</v>
      </c>
      <c r="X52" s="49">
        <v>2425000</v>
      </c>
      <c r="Y52" s="49">
        <v>218400</v>
      </c>
      <c r="Z52" s="49"/>
      <c r="AA52" s="49">
        <v>0</v>
      </c>
      <c r="AB52" s="36">
        <v>0</v>
      </c>
      <c r="AC52" s="36">
        <v>2425000</v>
      </c>
      <c r="AD52" s="36">
        <f t="shared" si="24"/>
        <v>2725715.4213036569</v>
      </c>
      <c r="AE52" s="87">
        <f t="shared" si="11"/>
        <v>218400</v>
      </c>
      <c r="AF52" s="36">
        <f t="shared" si="12"/>
        <v>2862001.1923688399</v>
      </c>
      <c r="AG52" s="36">
        <f t="shared" si="30"/>
        <v>228184.61538461538</v>
      </c>
      <c r="AH52" s="36">
        <v>0</v>
      </c>
      <c r="AI52" s="35">
        <f t="shared" si="13"/>
        <v>2943772.6550079491</v>
      </c>
      <c r="AJ52" s="35">
        <f t="shared" si="14"/>
        <v>232905.67639257293</v>
      </c>
      <c r="AK52" s="92">
        <v>0</v>
      </c>
      <c r="AL52" s="35">
        <f t="shared" si="15"/>
        <v>0</v>
      </c>
      <c r="AM52" s="35">
        <f t="shared" si="16"/>
        <v>3104589.8648648649</v>
      </c>
      <c r="AN52" s="35">
        <f t="shared" si="17"/>
        <v>245732.36581709143</v>
      </c>
      <c r="AO52" s="35">
        <f t="shared" si="31"/>
        <v>3543430.0476947534</v>
      </c>
      <c r="AP52" s="35">
        <f t="shared" si="25"/>
        <v>284437.46372967365</v>
      </c>
      <c r="AQ52" s="67">
        <f t="shared" si="19"/>
        <v>3543430.0476947534</v>
      </c>
      <c r="AR52" s="67">
        <f t="shared" si="20"/>
        <v>285337.58228578023</v>
      </c>
      <c r="AS52" s="67">
        <f t="shared" si="21"/>
        <v>0</v>
      </c>
      <c r="AT52" s="35" t="s">
        <v>236</v>
      </c>
      <c r="AU52" s="35" t="s">
        <v>234</v>
      </c>
      <c r="AV52" s="35" t="s">
        <v>235</v>
      </c>
      <c r="AW52" s="35" t="s">
        <v>234</v>
      </c>
      <c r="AX52" s="33" t="s">
        <v>162</v>
      </c>
    </row>
    <row r="53" spans="1:50" x14ac:dyDescent="0.2">
      <c r="A53" s="28" t="s">
        <v>112</v>
      </c>
      <c r="B53" s="27" t="s">
        <v>44</v>
      </c>
      <c r="C53" s="29" t="s">
        <v>73</v>
      </c>
      <c r="D53" s="18">
        <v>132125</v>
      </c>
      <c r="E53" s="15">
        <v>1.0728476821192052</v>
      </c>
      <c r="F53" s="14">
        <f t="shared" si="36"/>
        <v>141750</v>
      </c>
      <c r="G53" s="22">
        <f t="shared" si="35"/>
        <v>142625</v>
      </c>
      <c r="H53" s="22">
        <f t="shared" si="34"/>
        <v>133875</v>
      </c>
      <c r="I53" s="103">
        <v>213074</v>
      </c>
      <c r="J53" s="40">
        <f t="shared" si="3"/>
        <v>346949</v>
      </c>
      <c r="K53" s="49">
        <f t="shared" si="4"/>
        <v>351896.57932263811</v>
      </c>
      <c r="L53" s="54">
        <v>0</v>
      </c>
      <c r="M53" s="54"/>
      <c r="N53" s="66">
        <f t="shared" si="5"/>
        <v>364265.52762923343</v>
      </c>
      <c r="O53" s="66">
        <f t="shared" si="6"/>
        <v>367048.54099821742</v>
      </c>
      <c r="P53" s="66">
        <f t="shared" si="7"/>
        <v>371374.02885509882</v>
      </c>
      <c r="Q53" s="66">
        <f t="shared" si="8"/>
        <v>373845.73620188818</v>
      </c>
      <c r="R53" s="49">
        <f t="shared" si="37"/>
        <v>0</v>
      </c>
      <c r="S53" s="54">
        <v>0</v>
      </c>
      <c r="T53" s="54">
        <v>0</v>
      </c>
      <c r="U53" s="50">
        <f t="shared" si="29"/>
        <v>346949</v>
      </c>
      <c r="V53" s="49">
        <v>373845.73620188818</v>
      </c>
      <c r="W53" s="49">
        <f t="shared" si="9"/>
        <v>380025.00456886151</v>
      </c>
      <c r="X53" s="49">
        <v>532500</v>
      </c>
      <c r="Y53" s="49">
        <v>0</v>
      </c>
      <c r="Z53" s="49"/>
      <c r="AA53" s="49">
        <v>0</v>
      </c>
      <c r="AB53" s="36">
        <v>0</v>
      </c>
      <c r="AC53" s="36">
        <v>532500</v>
      </c>
      <c r="AD53" s="36">
        <f t="shared" si="24"/>
        <v>598533.38632750395</v>
      </c>
      <c r="AE53" s="87">
        <f t="shared" si="11"/>
        <v>0</v>
      </c>
      <c r="AF53" s="36">
        <f t="shared" si="12"/>
        <v>628460.05564387923</v>
      </c>
      <c r="AG53" s="36">
        <f t="shared" si="30"/>
        <v>0</v>
      </c>
      <c r="AH53" s="36">
        <v>0</v>
      </c>
      <c r="AI53" s="35">
        <f t="shared" si="13"/>
        <v>646416.05723370425</v>
      </c>
      <c r="AJ53" s="35">
        <f t="shared" si="14"/>
        <v>0</v>
      </c>
      <c r="AK53" s="92">
        <v>0</v>
      </c>
      <c r="AL53" s="35">
        <f t="shared" si="15"/>
        <v>0</v>
      </c>
      <c r="AM53" s="35">
        <f t="shared" si="16"/>
        <v>681729.52702702698</v>
      </c>
      <c r="AN53" s="35">
        <f t="shared" si="17"/>
        <v>0</v>
      </c>
      <c r="AO53" s="35">
        <f t="shared" si="31"/>
        <v>778093.40222575504</v>
      </c>
      <c r="AP53" s="35">
        <f t="shared" si="25"/>
        <v>0</v>
      </c>
      <c r="AQ53" s="67">
        <f t="shared" si="19"/>
        <v>778093.40222575504</v>
      </c>
      <c r="AR53" s="67">
        <f t="shared" si="20"/>
        <v>0</v>
      </c>
      <c r="AS53" s="67">
        <f t="shared" si="21"/>
        <v>0</v>
      </c>
      <c r="AT53" s="35" t="s">
        <v>236</v>
      </c>
      <c r="AU53" s="35" t="s">
        <v>235</v>
      </c>
      <c r="AV53" s="35" t="s">
        <v>235</v>
      </c>
      <c r="AW53" s="35" t="s">
        <v>248</v>
      </c>
    </row>
    <row r="54" spans="1:50" x14ac:dyDescent="0.2">
      <c r="A54" s="28" t="s">
        <v>151</v>
      </c>
      <c r="B54" s="27" t="s">
        <v>141</v>
      </c>
      <c r="C54" s="27" t="s">
        <v>85</v>
      </c>
      <c r="D54" s="34">
        <v>0</v>
      </c>
      <c r="E54" s="15"/>
      <c r="F54" s="35">
        <v>637820</v>
      </c>
      <c r="G54" s="36">
        <f t="shared" si="35"/>
        <v>641757.16049382719</v>
      </c>
      <c r="H54" s="22">
        <f t="shared" si="34"/>
        <v>602385.55555555562</v>
      </c>
      <c r="I54" s="40"/>
      <c r="J54" s="40">
        <f t="shared" ref="J54" si="38">SUM(H54:I54)</f>
        <v>602385.55555555562</v>
      </c>
      <c r="K54" s="49">
        <f t="shared" ref="K54:K62" si="39">(113.8/112.2)*J54</f>
        <v>610975.72390572389</v>
      </c>
      <c r="L54" s="55">
        <v>72900</v>
      </c>
      <c r="M54" s="55"/>
      <c r="N54" s="66">
        <f t="shared" si="5"/>
        <v>632451.1447811448</v>
      </c>
      <c r="O54" s="66">
        <f t="shared" si="6"/>
        <v>637283.11447811453</v>
      </c>
      <c r="P54" s="66">
        <f t="shared" si="7"/>
        <v>644793.18485075235</v>
      </c>
      <c r="Q54" s="66">
        <f t="shared" si="8"/>
        <v>649084.65363511676</v>
      </c>
      <c r="R54" s="49">
        <f t="shared" si="37"/>
        <v>72900</v>
      </c>
      <c r="S54" s="55">
        <v>0</v>
      </c>
      <c r="T54" s="55">
        <v>0</v>
      </c>
      <c r="U54" s="50">
        <f t="shared" si="29"/>
        <v>675285.55555555562</v>
      </c>
      <c r="V54" s="49">
        <v>0</v>
      </c>
      <c r="W54" s="49">
        <f t="shared" si="9"/>
        <v>0</v>
      </c>
      <c r="X54" s="49"/>
      <c r="Y54" s="49">
        <v>75600</v>
      </c>
      <c r="Z54" s="49"/>
      <c r="AA54" s="49">
        <v>0</v>
      </c>
      <c r="AB54" s="36">
        <v>0</v>
      </c>
      <c r="AC54" s="35">
        <f>(125.8/123.1)*W54</f>
        <v>0</v>
      </c>
      <c r="AD54" s="36">
        <f t="shared" si="24"/>
        <v>0</v>
      </c>
      <c r="AE54" s="87">
        <f t="shared" si="11"/>
        <v>75600</v>
      </c>
      <c r="AF54" s="36">
        <f t="shared" si="12"/>
        <v>0</v>
      </c>
      <c r="AG54" s="36">
        <f>(123.6/118.3)*AE54</f>
        <v>78986.982248520711</v>
      </c>
      <c r="AH54" s="36">
        <v>0</v>
      </c>
      <c r="AI54" s="35">
        <f t="shared" si="13"/>
        <v>0</v>
      </c>
      <c r="AJ54" s="35">
        <f t="shared" si="14"/>
        <v>80621.195674352173</v>
      </c>
      <c r="AK54" s="92">
        <v>0</v>
      </c>
      <c r="AL54" s="35">
        <f t="shared" si="15"/>
        <v>0</v>
      </c>
      <c r="AM54" s="35">
        <f t="shared" si="16"/>
        <v>0</v>
      </c>
      <c r="AN54" s="35">
        <f t="shared" si="17"/>
        <v>85061.203552070117</v>
      </c>
      <c r="AO54" s="35">
        <f t="shared" si="31"/>
        <v>0</v>
      </c>
      <c r="AP54" s="35">
        <f t="shared" si="25"/>
        <v>98459.122060271649</v>
      </c>
      <c r="AQ54" s="67">
        <f t="shared" si="19"/>
        <v>0</v>
      </c>
      <c r="AR54" s="67">
        <f t="shared" si="20"/>
        <v>98770.701560462388</v>
      </c>
      <c r="AS54" s="67">
        <f t="shared" si="21"/>
        <v>0</v>
      </c>
      <c r="AT54" s="35" t="s">
        <v>236</v>
      </c>
      <c r="AU54" s="35" t="s">
        <v>235</v>
      </c>
      <c r="AV54" s="35" t="s">
        <v>235</v>
      </c>
      <c r="AW54" s="35" t="s">
        <v>235</v>
      </c>
    </row>
    <row r="55" spans="1:50" ht="38.25" x14ac:dyDescent="0.2">
      <c r="A55" s="28" t="s">
        <v>136</v>
      </c>
      <c r="B55" s="27" t="s">
        <v>141</v>
      </c>
      <c r="C55" s="27" t="s">
        <v>85</v>
      </c>
      <c r="D55" s="34"/>
      <c r="E55" s="15"/>
      <c r="F55" s="35"/>
      <c r="G55" s="36"/>
      <c r="H55" s="36"/>
      <c r="I55" s="36"/>
      <c r="J55" s="36"/>
      <c r="K55" s="36"/>
      <c r="L55" s="27"/>
      <c r="M55" s="27"/>
      <c r="N55" s="66"/>
      <c r="O55" s="66"/>
      <c r="P55" s="66"/>
      <c r="Q55" s="66"/>
      <c r="R55" s="36"/>
      <c r="S55" s="27"/>
      <c r="T55" s="27"/>
      <c r="U55" s="67"/>
      <c r="V55" s="36"/>
      <c r="W55" s="36">
        <v>1740000</v>
      </c>
      <c r="X55" s="36">
        <v>2200000</v>
      </c>
      <c r="Y55" s="36"/>
      <c r="Z55" s="36"/>
      <c r="AA55" s="36"/>
      <c r="AB55" s="36"/>
      <c r="AC55" s="36">
        <v>2200000</v>
      </c>
      <c r="AD55" s="36">
        <f t="shared" si="24"/>
        <v>2472813.9904610496</v>
      </c>
      <c r="AE55" s="87">
        <v>185000</v>
      </c>
      <c r="AF55" s="36">
        <f t="shared" si="12"/>
        <v>2596454.6899841023</v>
      </c>
      <c r="AG55" s="36">
        <f>(123.6/118.3)*AE55</f>
        <v>193288.25021132713</v>
      </c>
      <c r="AH55" s="36"/>
      <c r="AI55" s="35">
        <f t="shared" si="13"/>
        <v>2670639.1096979333</v>
      </c>
      <c r="AJ55" s="35">
        <f t="shared" si="14"/>
        <v>197287.31745707872</v>
      </c>
      <c r="AK55" s="92"/>
      <c r="AL55" s="35">
        <f t="shared" si="15"/>
        <v>0</v>
      </c>
      <c r="AM55" s="35">
        <f t="shared" si="16"/>
        <v>2816535.1351351351</v>
      </c>
      <c r="AN55" s="35">
        <f t="shared" si="17"/>
        <v>208152.41609964246</v>
      </c>
      <c r="AO55" s="35">
        <f>3599750+50000</f>
        <v>3649750</v>
      </c>
      <c r="AP55" s="35">
        <v>296450</v>
      </c>
      <c r="AQ55" s="67">
        <f t="shared" si="19"/>
        <v>3649750</v>
      </c>
      <c r="AR55" s="67">
        <f t="shared" si="20"/>
        <v>297388.13291139243</v>
      </c>
      <c r="AS55" s="67">
        <f t="shared" si="21"/>
        <v>0</v>
      </c>
      <c r="AT55" s="35" t="s">
        <v>236</v>
      </c>
      <c r="AU55" s="35" t="s">
        <v>234</v>
      </c>
      <c r="AV55" s="35" t="s">
        <v>235</v>
      </c>
      <c r="AW55" s="35" t="s">
        <v>235</v>
      </c>
      <c r="AX55" s="89" t="s">
        <v>224</v>
      </c>
    </row>
    <row r="56" spans="1:50" x14ac:dyDescent="0.2">
      <c r="A56" s="28"/>
      <c r="B56" s="27"/>
      <c r="C56" s="27"/>
      <c r="D56" s="34"/>
      <c r="E56" s="15"/>
      <c r="F56" s="35"/>
      <c r="G56" s="36"/>
      <c r="H56" s="36"/>
      <c r="I56" s="36"/>
      <c r="J56" s="36"/>
      <c r="K56" s="36"/>
      <c r="L56" s="27"/>
      <c r="M56" s="27"/>
      <c r="N56" s="66"/>
      <c r="O56" s="66"/>
      <c r="P56" s="66"/>
      <c r="Q56" s="66"/>
      <c r="R56" s="36"/>
      <c r="S56" s="27"/>
      <c r="T56" s="27"/>
      <c r="U56" s="67"/>
      <c r="V56" s="36"/>
      <c r="W56" s="36"/>
      <c r="X56" s="36"/>
      <c r="Y56" s="36"/>
      <c r="Z56" s="36"/>
      <c r="AA56" s="36"/>
      <c r="AB56" s="36"/>
      <c r="AC56" s="36"/>
      <c r="AD56" s="36"/>
      <c r="AE56" s="87"/>
      <c r="AF56" s="36"/>
      <c r="AG56" s="36"/>
      <c r="AH56" s="36"/>
      <c r="AI56" s="35"/>
      <c r="AJ56" s="35"/>
      <c r="AK56" s="92"/>
      <c r="AL56" s="35"/>
      <c r="AM56" s="35"/>
      <c r="AN56" s="35"/>
      <c r="AO56" s="35"/>
      <c r="AP56" s="35"/>
      <c r="AQ56" s="67">
        <f t="shared" si="19"/>
        <v>0</v>
      </c>
      <c r="AR56" s="67">
        <f t="shared" si="20"/>
        <v>0</v>
      </c>
      <c r="AS56" s="67"/>
      <c r="AT56" s="35"/>
      <c r="AU56" s="35"/>
      <c r="AV56" s="35"/>
      <c r="AW56" s="35"/>
      <c r="AX56" s="89"/>
    </row>
    <row r="57" spans="1:50" x14ac:dyDescent="0.2">
      <c r="A57" s="28" t="s">
        <v>125</v>
      </c>
      <c r="B57" s="27" t="s">
        <v>88</v>
      </c>
      <c r="C57" s="27" t="s">
        <v>8</v>
      </c>
      <c r="D57" s="34"/>
      <c r="E57" s="15"/>
      <c r="F57" s="35">
        <v>375000</v>
      </c>
      <c r="G57" s="36">
        <f t="shared" si="35"/>
        <v>377314.81481481483</v>
      </c>
      <c r="H57" s="22">
        <f t="shared" si="34"/>
        <v>354166.66666666669</v>
      </c>
      <c r="I57" s="40"/>
      <c r="J57" s="40">
        <f t="shared" ref="J57:J61" si="40">SUM(H57:I57)</f>
        <v>354166.66666666669</v>
      </c>
      <c r="K57" s="49">
        <f t="shared" si="39"/>
        <v>359217.17171717173</v>
      </c>
      <c r="L57" s="55"/>
      <c r="M57" s="55"/>
      <c r="N57" s="66">
        <f t="shared" si="5"/>
        <v>371843.43434343435</v>
      </c>
      <c r="O57" s="66">
        <f t="shared" si="6"/>
        <v>374684.34343434346</v>
      </c>
      <c r="P57" s="66">
        <f t="shared" si="7"/>
        <v>379099.81549501757</v>
      </c>
      <c r="Q57" s="66">
        <f t="shared" si="8"/>
        <v>381622.94238683133</v>
      </c>
      <c r="R57" s="49">
        <f t="shared" si="37"/>
        <v>0</v>
      </c>
      <c r="S57" s="55"/>
      <c r="T57" s="55"/>
      <c r="U57" s="50">
        <f t="shared" si="29"/>
        <v>354166.66666666669</v>
      </c>
      <c r="V57" s="49">
        <v>1500000</v>
      </c>
      <c r="W57" s="49">
        <v>387931</v>
      </c>
      <c r="X57" s="49"/>
      <c r="Y57" s="36">
        <v>0</v>
      </c>
      <c r="Z57" s="49"/>
      <c r="AA57" s="49">
        <v>0</v>
      </c>
      <c r="AB57" s="36">
        <v>0</v>
      </c>
      <c r="AC57" s="35">
        <f>(125.8/123.1)*W57</f>
        <v>396439.64094232337</v>
      </c>
      <c r="AD57" s="36">
        <f t="shared" si="24"/>
        <v>445600.67749796918</v>
      </c>
      <c r="AE57" s="87">
        <f t="shared" si="11"/>
        <v>0</v>
      </c>
      <c r="AF57" s="36">
        <f t="shared" si="12"/>
        <v>467880.71137286763</v>
      </c>
      <c r="AG57" s="36">
        <v>50000</v>
      </c>
      <c r="AH57" s="36">
        <v>0</v>
      </c>
      <c r="AI57" s="35">
        <f t="shared" si="13"/>
        <v>481248.73169780668</v>
      </c>
      <c r="AJ57" s="35">
        <f t="shared" si="14"/>
        <v>51034.482758620688</v>
      </c>
      <c r="AK57" s="92">
        <v>0</v>
      </c>
      <c r="AL57" s="35">
        <f t="shared" si="15"/>
        <v>0</v>
      </c>
      <c r="AM57" s="35">
        <f t="shared" si="16"/>
        <v>507539.17167018686</v>
      </c>
      <c r="AN57" s="35">
        <f t="shared" si="17"/>
        <v>53845.077461269364</v>
      </c>
      <c r="AO57" s="35">
        <f t="shared" si="31"/>
        <v>579280.88074735983</v>
      </c>
      <c r="AP57" s="35">
        <f t="shared" si="25"/>
        <v>62326.17024820923</v>
      </c>
      <c r="AQ57" s="67">
        <f t="shared" si="19"/>
        <v>579280.88074735983</v>
      </c>
      <c r="AR57" s="67">
        <f t="shared" si="20"/>
        <v>62523.404964184578</v>
      </c>
      <c r="AS57" s="67">
        <f t="shared" si="21"/>
        <v>0</v>
      </c>
      <c r="AT57" s="35" t="s">
        <v>237</v>
      </c>
      <c r="AU57" s="35" t="s">
        <v>235</v>
      </c>
      <c r="AV57" s="35" t="s">
        <v>235</v>
      </c>
      <c r="AW57" s="35" t="s">
        <v>234</v>
      </c>
    </row>
    <row r="58" spans="1:50" x14ac:dyDescent="0.2">
      <c r="A58" s="28" t="s">
        <v>106</v>
      </c>
      <c r="B58" s="27" t="s">
        <v>89</v>
      </c>
      <c r="C58" s="27" t="s">
        <v>8</v>
      </c>
      <c r="D58" s="34"/>
      <c r="E58" s="15"/>
      <c r="F58" s="35">
        <v>213000</v>
      </c>
      <c r="G58" s="36">
        <f t="shared" si="35"/>
        <v>214314.81481481483</v>
      </c>
      <c r="H58" s="22">
        <f t="shared" si="34"/>
        <v>201166.66666666669</v>
      </c>
      <c r="I58" s="40"/>
      <c r="J58" s="40">
        <f t="shared" si="40"/>
        <v>201166.66666666669</v>
      </c>
      <c r="K58" s="49">
        <f t="shared" si="39"/>
        <v>204035.35353535353</v>
      </c>
      <c r="L58" s="55"/>
      <c r="M58" s="55"/>
      <c r="N58" s="66">
        <f t="shared" ref="N58:N62" si="41">(117.8/113.8)*K58</f>
        <v>211207.0707070707</v>
      </c>
      <c r="O58" s="66">
        <f t="shared" si="6"/>
        <v>212820.70707070705</v>
      </c>
      <c r="P58" s="66">
        <f t="shared" si="7"/>
        <v>215328.69520116996</v>
      </c>
      <c r="Q58" s="66">
        <f t="shared" si="8"/>
        <v>216761.83127572018</v>
      </c>
      <c r="R58" s="49">
        <f t="shared" si="37"/>
        <v>0</v>
      </c>
      <c r="S58" s="55"/>
      <c r="T58" s="55"/>
      <c r="U58" s="50">
        <f t="shared" si="29"/>
        <v>201166.66666666669</v>
      </c>
      <c r="V58" s="49">
        <v>381622.94238683133</v>
      </c>
      <c r="W58" s="49">
        <v>220345</v>
      </c>
      <c r="X58" s="49"/>
      <c r="Y58" s="49">
        <v>0</v>
      </c>
      <c r="Z58" s="49"/>
      <c r="AA58" s="49"/>
      <c r="AB58" s="36"/>
      <c r="AC58" s="35">
        <f t="shared" ref="AC58:AC63" si="42">(125.8/123.1)*W58</f>
        <v>225177.91226645006</v>
      </c>
      <c r="AD58" s="36">
        <f t="shared" si="24"/>
        <v>253101.40536149475</v>
      </c>
      <c r="AE58" s="87">
        <f t="shared" si="11"/>
        <v>0</v>
      </c>
      <c r="AF58" s="36">
        <f t="shared" si="12"/>
        <v>265756.4756295695</v>
      </c>
      <c r="AG58" s="36">
        <f>(123.6/118.3)*AE58</f>
        <v>0</v>
      </c>
      <c r="AH58" s="36"/>
      <c r="AI58" s="35">
        <f t="shared" si="13"/>
        <v>273349.51779041433</v>
      </c>
      <c r="AJ58" s="35">
        <f t="shared" si="14"/>
        <v>0</v>
      </c>
      <c r="AK58" s="92"/>
      <c r="AL58" s="35">
        <f t="shared" si="15"/>
        <v>0</v>
      </c>
      <c r="AM58" s="35">
        <f t="shared" si="16"/>
        <v>288282.50070674252</v>
      </c>
      <c r="AN58" s="35">
        <f t="shared" si="17"/>
        <v>0</v>
      </c>
      <c r="AO58" s="35">
        <f t="shared" si="31"/>
        <v>329031.82696994313</v>
      </c>
      <c r="AP58" s="35">
        <f t="shared" si="25"/>
        <v>0</v>
      </c>
      <c r="AQ58" s="67">
        <f t="shared" si="19"/>
        <v>329031.82696994313</v>
      </c>
      <c r="AR58" s="67">
        <f t="shared" si="20"/>
        <v>0</v>
      </c>
      <c r="AS58" s="67">
        <f t="shared" si="21"/>
        <v>0</v>
      </c>
      <c r="AT58" s="35" t="s">
        <v>238</v>
      </c>
      <c r="AU58" s="35" t="s">
        <v>235</v>
      </c>
      <c r="AV58" s="35" t="s">
        <v>235</v>
      </c>
      <c r="AW58" s="35" t="s">
        <v>234</v>
      </c>
      <c r="AX58" s="33" t="s">
        <v>243</v>
      </c>
    </row>
    <row r="59" spans="1:50" x14ac:dyDescent="0.2">
      <c r="A59" s="28" t="s">
        <v>91</v>
      </c>
      <c r="B59" s="27" t="s">
        <v>90</v>
      </c>
      <c r="C59" s="27" t="s">
        <v>73</v>
      </c>
      <c r="D59" s="34"/>
      <c r="E59" s="15"/>
      <c r="F59" s="35">
        <v>50000</v>
      </c>
      <c r="G59" s="36">
        <f t="shared" si="35"/>
        <v>50308.641975308645</v>
      </c>
      <c r="H59" s="22">
        <f t="shared" si="34"/>
        <v>47222.222222222226</v>
      </c>
      <c r="I59" s="40"/>
      <c r="J59" s="40">
        <f t="shared" si="40"/>
        <v>47222.222222222226</v>
      </c>
      <c r="K59" s="49">
        <f t="shared" si="39"/>
        <v>47895.622895622895</v>
      </c>
      <c r="L59" s="55"/>
      <c r="M59" s="55"/>
      <c r="N59" s="66">
        <f t="shared" si="41"/>
        <v>49579.124579124575</v>
      </c>
      <c r="O59" s="66">
        <f t="shared" si="6"/>
        <v>49957.912457912455</v>
      </c>
      <c r="P59" s="66">
        <f t="shared" si="7"/>
        <v>50546.642066002336</v>
      </c>
      <c r="Q59" s="66">
        <f t="shared" si="8"/>
        <v>50883.058984910836</v>
      </c>
      <c r="R59" s="49">
        <f t="shared" si="37"/>
        <v>0</v>
      </c>
      <c r="S59" s="55"/>
      <c r="T59" s="55"/>
      <c r="U59" s="50">
        <f t="shared" si="29"/>
        <v>47222.222222222226</v>
      </c>
      <c r="V59" s="49">
        <v>216761.83127572018</v>
      </c>
      <c r="W59" s="49">
        <v>51724</v>
      </c>
      <c r="X59" s="49"/>
      <c r="Y59" s="49">
        <v>0</v>
      </c>
      <c r="Z59" s="49"/>
      <c r="AA59" s="49"/>
      <c r="AB59" s="36"/>
      <c r="AC59" s="35">
        <f t="shared" si="42"/>
        <v>52858.482534524781</v>
      </c>
      <c r="AD59" s="36">
        <f t="shared" si="24"/>
        <v>59413.270511779047</v>
      </c>
      <c r="AE59" s="87">
        <f t="shared" si="11"/>
        <v>0</v>
      </c>
      <c r="AF59" s="36">
        <f t="shared" si="12"/>
        <v>62383.934037368002</v>
      </c>
      <c r="AG59" s="36">
        <f>(123.6/118.3)*AE59</f>
        <v>0</v>
      </c>
      <c r="AH59" s="36"/>
      <c r="AI59" s="35">
        <f t="shared" si="13"/>
        <v>64166.33215272137</v>
      </c>
      <c r="AJ59" s="35">
        <f t="shared" si="14"/>
        <v>0</v>
      </c>
      <c r="AK59" s="92"/>
      <c r="AL59" s="35">
        <f t="shared" si="15"/>
        <v>0</v>
      </c>
      <c r="AM59" s="35">
        <f t="shared" si="16"/>
        <v>67671.715112916325</v>
      </c>
      <c r="AN59" s="35">
        <f t="shared" si="17"/>
        <v>0</v>
      </c>
      <c r="AO59" s="35">
        <f t="shared" si="31"/>
        <v>77237.251665312739</v>
      </c>
      <c r="AP59" s="35">
        <f t="shared" si="25"/>
        <v>0</v>
      </c>
      <c r="AQ59" s="67">
        <f t="shared" si="19"/>
        <v>77237.251665312739</v>
      </c>
      <c r="AR59" s="67">
        <f t="shared" si="20"/>
        <v>0</v>
      </c>
      <c r="AS59" s="67">
        <f t="shared" si="21"/>
        <v>0</v>
      </c>
      <c r="AT59" s="35" t="s">
        <v>235</v>
      </c>
      <c r="AU59" s="35" t="s">
        <v>235</v>
      </c>
      <c r="AV59" s="35" t="s">
        <v>235</v>
      </c>
      <c r="AW59" s="35" t="s">
        <v>248</v>
      </c>
    </row>
    <row r="60" spans="1:50" x14ac:dyDescent="0.2">
      <c r="A60" s="28" t="s">
        <v>64</v>
      </c>
      <c r="B60" s="27" t="s">
        <v>92</v>
      </c>
      <c r="C60" s="27" t="s">
        <v>93</v>
      </c>
      <c r="D60" s="34"/>
      <c r="E60" s="15"/>
      <c r="F60" s="35">
        <v>30000</v>
      </c>
      <c r="G60" s="36">
        <f t="shared" si="35"/>
        <v>30185.185185185186</v>
      </c>
      <c r="H60" s="22">
        <f t="shared" si="34"/>
        <v>28333.333333333332</v>
      </c>
      <c r="I60" s="40"/>
      <c r="J60" s="40">
        <f t="shared" si="40"/>
        <v>28333.333333333332</v>
      </c>
      <c r="K60" s="49">
        <f t="shared" si="39"/>
        <v>28737.373737373735</v>
      </c>
      <c r="L60" s="55"/>
      <c r="M60" s="55"/>
      <c r="N60" s="66">
        <f t="shared" si="41"/>
        <v>29747.474747474746</v>
      </c>
      <c r="O60" s="66">
        <f t="shared" si="6"/>
        <v>29974.747474747473</v>
      </c>
      <c r="P60" s="66">
        <f t="shared" si="7"/>
        <v>30327.985239601403</v>
      </c>
      <c r="Q60" s="66">
        <f t="shared" si="8"/>
        <v>30529.835390946504</v>
      </c>
      <c r="R60" s="49">
        <f t="shared" si="37"/>
        <v>0</v>
      </c>
      <c r="S60" s="55"/>
      <c r="T60" s="55"/>
      <c r="U60" s="50">
        <f t="shared" si="29"/>
        <v>28333.333333333332</v>
      </c>
      <c r="V60" s="49">
        <v>50883.058984910836</v>
      </c>
      <c r="W60" s="49">
        <v>31034</v>
      </c>
      <c r="X60" s="49"/>
      <c r="Y60" s="49">
        <v>0</v>
      </c>
      <c r="Z60" s="49"/>
      <c r="AA60" s="49"/>
      <c r="AB60" s="36"/>
      <c r="AC60" s="35">
        <f t="shared" si="42"/>
        <v>31714.680747359875</v>
      </c>
      <c r="AD60" s="36">
        <f t="shared" si="24"/>
        <v>35647.502843216906</v>
      </c>
      <c r="AE60" s="87">
        <f t="shared" si="11"/>
        <v>0</v>
      </c>
      <c r="AF60" s="36">
        <f t="shared" si="12"/>
        <v>37429.877985377752</v>
      </c>
      <c r="AG60" s="36">
        <f>(123.6/118.3)*AE60</f>
        <v>0</v>
      </c>
      <c r="AH60" s="36"/>
      <c r="AI60" s="35">
        <f t="shared" si="13"/>
        <v>38499.303070674257</v>
      </c>
      <c r="AJ60" s="35">
        <f t="shared" si="14"/>
        <v>0</v>
      </c>
      <c r="AK60" s="92"/>
      <c r="AL60" s="35">
        <f t="shared" si="15"/>
        <v>0</v>
      </c>
      <c r="AM60" s="35">
        <f t="shared" si="16"/>
        <v>40602.50573842405</v>
      </c>
      <c r="AN60" s="35">
        <f t="shared" si="17"/>
        <v>0</v>
      </c>
      <c r="AO60" s="35">
        <f t="shared" si="31"/>
        <v>46341.753696181964</v>
      </c>
      <c r="AP60" s="35">
        <f t="shared" si="25"/>
        <v>0</v>
      </c>
      <c r="AQ60" s="67">
        <f t="shared" si="19"/>
        <v>46341.753696181964</v>
      </c>
      <c r="AR60" s="67">
        <f t="shared" si="20"/>
        <v>0</v>
      </c>
      <c r="AS60" s="67">
        <f t="shared" si="21"/>
        <v>0</v>
      </c>
      <c r="AT60" s="35" t="s">
        <v>235</v>
      </c>
      <c r="AU60" s="35" t="s">
        <v>235</v>
      </c>
      <c r="AV60" s="35" t="s">
        <v>235</v>
      </c>
      <c r="AW60" s="35" t="s">
        <v>235</v>
      </c>
      <c r="AX60" s="33" t="s">
        <v>211</v>
      </c>
    </row>
    <row r="61" spans="1:50" x14ac:dyDescent="0.2">
      <c r="A61" s="28" t="s">
        <v>78</v>
      </c>
      <c r="B61" s="27" t="s">
        <v>79</v>
      </c>
      <c r="C61" s="29" t="s">
        <v>73</v>
      </c>
      <c r="D61" s="18">
        <v>0</v>
      </c>
      <c r="E61" s="15"/>
      <c r="F61" s="14">
        <f t="shared" si="36"/>
        <v>0</v>
      </c>
      <c r="G61" s="22">
        <f t="shared" si="35"/>
        <v>0</v>
      </c>
      <c r="H61" s="22">
        <f t="shared" si="34"/>
        <v>0</v>
      </c>
      <c r="I61" s="40"/>
      <c r="J61" s="40">
        <f t="shared" si="40"/>
        <v>0</v>
      </c>
      <c r="K61" s="49">
        <f t="shared" si="39"/>
        <v>0</v>
      </c>
      <c r="L61" s="55">
        <v>769500</v>
      </c>
      <c r="M61" s="55"/>
      <c r="N61" s="66">
        <f t="shared" si="41"/>
        <v>0</v>
      </c>
      <c r="O61" s="66">
        <f t="shared" si="6"/>
        <v>0</v>
      </c>
      <c r="P61" s="66">
        <f t="shared" si="7"/>
        <v>0</v>
      </c>
      <c r="Q61" s="66">
        <f t="shared" si="8"/>
        <v>0</v>
      </c>
      <c r="R61" s="49">
        <f t="shared" si="37"/>
        <v>769500</v>
      </c>
      <c r="S61" s="55">
        <v>0</v>
      </c>
      <c r="T61" s="55">
        <v>0</v>
      </c>
      <c r="U61" s="50">
        <f t="shared" ref="U61" si="43">+J61+R61+S61+T61</f>
        <v>769500</v>
      </c>
      <c r="V61" s="49">
        <v>30529.835390946504</v>
      </c>
      <c r="W61" s="49"/>
      <c r="X61" s="49"/>
      <c r="Y61" s="49">
        <v>769500</v>
      </c>
      <c r="Z61" s="49"/>
      <c r="AA61" s="49"/>
      <c r="AB61" s="36"/>
      <c r="AC61" s="35">
        <f t="shared" si="42"/>
        <v>0</v>
      </c>
      <c r="AD61" s="36">
        <f t="shared" si="24"/>
        <v>0</v>
      </c>
      <c r="AE61" s="87">
        <f t="shared" si="11"/>
        <v>769500</v>
      </c>
      <c r="AF61" s="36">
        <f t="shared" si="12"/>
        <v>0</v>
      </c>
      <c r="AG61" s="36">
        <f>(123.6/118.3)*AE61</f>
        <v>803974.64074387145</v>
      </c>
      <c r="AH61" s="36"/>
      <c r="AI61" s="35">
        <f t="shared" si="13"/>
        <v>0</v>
      </c>
      <c r="AJ61" s="35">
        <f t="shared" si="14"/>
        <v>820608.59882822749</v>
      </c>
      <c r="AK61" s="92"/>
      <c r="AL61" s="35">
        <f t="shared" si="15"/>
        <v>0</v>
      </c>
      <c r="AM61" s="35">
        <f t="shared" si="16"/>
        <v>0</v>
      </c>
      <c r="AN61" s="35">
        <f t="shared" si="17"/>
        <v>865801.5361549994</v>
      </c>
      <c r="AO61" s="35">
        <f t="shared" si="31"/>
        <v>0</v>
      </c>
      <c r="AP61" s="35">
        <f t="shared" si="25"/>
        <v>1002173.2066849078</v>
      </c>
      <c r="AQ61" s="67">
        <f t="shared" si="19"/>
        <v>0</v>
      </c>
      <c r="AR61" s="67">
        <f t="shared" si="20"/>
        <v>1005344.6408832778</v>
      </c>
      <c r="AS61" s="67">
        <f t="shared" si="21"/>
        <v>0</v>
      </c>
      <c r="AT61" s="35" t="s">
        <v>235</v>
      </c>
      <c r="AU61" s="35" t="s">
        <v>235</v>
      </c>
      <c r="AV61" s="35" t="s">
        <v>235</v>
      </c>
      <c r="AW61" s="35" t="s">
        <v>248</v>
      </c>
    </row>
    <row r="62" spans="1:50" x14ac:dyDescent="0.2">
      <c r="A62" s="12" t="s">
        <v>115</v>
      </c>
      <c r="B62" s="17" t="s">
        <v>139</v>
      </c>
      <c r="C62" s="13" t="s">
        <v>8</v>
      </c>
      <c r="D62" s="35"/>
      <c r="E62" s="15"/>
      <c r="F62" s="35">
        <v>3000000</v>
      </c>
      <c r="G62" s="35">
        <f t="shared" si="35"/>
        <v>3018518.5185185187</v>
      </c>
      <c r="H62" s="35">
        <f t="shared" si="34"/>
        <v>2833333.3333333335</v>
      </c>
      <c r="I62" s="35"/>
      <c r="J62" s="35">
        <f t="shared" ref="J62" si="44">SUM(H62:I62)</f>
        <v>2833333.3333333335</v>
      </c>
      <c r="K62" s="35">
        <f t="shared" si="39"/>
        <v>2873737.3737373739</v>
      </c>
      <c r="L62" s="35">
        <v>244800</v>
      </c>
      <c r="M62" s="35"/>
      <c r="N62" s="77">
        <f t="shared" si="41"/>
        <v>2974747.4747474748</v>
      </c>
      <c r="O62" s="77">
        <f t="shared" ref="O62" si="45">(118.7/117.8)*N62</f>
        <v>2997474.7474747477</v>
      </c>
      <c r="P62" s="66">
        <f t="shared" ref="P62:P91" si="46">120.2/118.8*O62</f>
        <v>3032798.5239601405</v>
      </c>
      <c r="Q62" s="66">
        <f t="shared" si="8"/>
        <v>3052983.5390946507</v>
      </c>
      <c r="R62" s="35">
        <f t="shared" si="37"/>
        <v>244800</v>
      </c>
      <c r="S62" s="27"/>
      <c r="T62" s="27"/>
      <c r="U62" s="67"/>
      <c r="V62" s="35">
        <v>0</v>
      </c>
      <c r="W62" s="49" t="e">
        <f>(123/121)*#REF!</f>
        <v>#REF!</v>
      </c>
      <c r="X62" s="49">
        <v>3750000</v>
      </c>
      <c r="Y62" s="35">
        <v>244800</v>
      </c>
      <c r="Z62" s="35"/>
      <c r="AA62" s="35">
        <v>0</v>
      </c>
      <c r="AB62" s="35">
        <v>0</v>
      </c>
      <c r="AC62" s="36">
        <v>3750000</v>
      </c>
      <c r="AD62" s="36">
        <f t="shared" ref="AD62:AD66" si="47">(141.4/125.8)* AC62</f>
        <v>4215023.847376789</v>
      </c>
      <c r="AE62" s="87">
        <f t="shared" si="11"/>
        <v>244800</v>
      </c>
      <c r="AF62" s="36">
        <f t="shared" si="12"/>
        <v>4425775.0397456288</v>
      </c>
      <c r="AG62" s="36">
        <v>100000</v>
      </c>
      <c r="AH62" s="35">
        <v>0</v>
      </c>
      <c r="AI62" s="35">
        <f t="shared" si="13"/>
        <v>4552225.755166932</v>
      </c>
      <c r="AJ62" s="35">
        <f t="shared" si="14"/>
        <v>102068.96551724138</v>
      </c>
      <c r="AK62" s="67">
        <v>0</v>
      </c>
      <c r="AL62" s="35">
        <f t="shared" si="15"/>
        <v>0</v>
      </c>
      <c r="AM62" s="35">
        <f t="shared" si="16"/>
        <v>4800912.1621621624</v>
      </c>
      <c r="AN62" s="35">
        <v>60500</v>
      </c>
      <c r="AO62" s="35">
        <f t="shared" si="31"/>
        <v>5479531.0015898244</v>
      </c>
      <c r="AP62" s="35">
        <v>60500</v>
      </c>
      <c r="AQ62" s="67">
        <f t="shared" si="19"/>
        <v>5479531.0015898244</v>
      </c>
      <c r="AR62" s="67">
        <f t="shared" si="20"/>
        <v>60691.455696202531</v>
      </c>
      <c r="AS62" s="67">
        <f t="shared" si="21"/>
        <v>0</v>
      </c>
      <c r="AT62" s="35" t="s">
        <v>236</v>
      </c>
      <c r="AU62" s="35" t="s">
        <v>235</v>
      </c>
      <c r="AV62" s="35" t="s">
        <v>235</v>
      </c>
      <c r="AW62" s="35" t="s">
        <v>248</v>
      </c>
    </row>
    <row r="63" spans="1:50" x14ac:dyDescent="0.2">
      <c r="A63" s="12" t="s">
        <v>7</v>
      </c>
      <c r="B63" s="17" t="s">
        <v>117</v>
      </c>
      <c r="C63" s="13" t="s">
        <v>116</v>
      </c>
      <c r="D63" s="35">
        <v>562271</v>
      </c>
      <c r="E63" s="15">
        <v>1.0728476821192052</v>
      </c>
      <c r="F63" s="35">
        <f>+D63*E63</f>
        <v>603231.13907284767</v>
      </c>
      <c r="G63" s="35">
        <f>F63*(163/162)</f>
        <v>606954.78807947016</v>
      </c>
      <c r="H63" s="35">
        <f>G63*153/163</f>
        <v>569718.29801324499</v>
      </c>
      <c r="I63" s="35"/>
      <c r="J63" s="35">
        <f>SUM(H63:I63)</f>
        <v>569718.29801324499</v>
      </c>
      <c r="K63" s="35">
        <f>(113.8/112.2)*J63</f>
        <v>577842.62311860314</v>
      </c>
      <c r="L63" s="35">
        <v>0</v>
      </c>
      <c r="M63" s="35"/>
      <c r="N63" s="77">
        <f>(117.8/113.8)*K63</f>
        <v>598153.43588199862</v>
      </c>
      <c r="O63" s="77">
        <f>(118.7/117.8)*N63</f>
        <v>602723.36875376268</v>
      </c>
      <c r="P63" s="66">
        <f t="shared" si="46"/>
        <v>609826.16939564212</v>
      </c>
      <c r="Q63" s="66">
        <f t="shared" ref="Q63:Q64" si="48">(121/120.2)*P63</f>
        <v>613884.91261957318</v>
      </c>
      <c r="R63" s="35">
        <f t="shared" si="37"/>
        <v>0</v>
      </c>
      <c r="S63" s="27"/>
      <c r="T63" s="27"/>
      <c r="U63" s="67"/>
      <c r="V63" s="35">
        <v>613884.91261957318</v>
      </c>
      <c r="W63" s="49">
        <f t="shared" ref="W63" si="49">(123/121)*V63</f>
        <v>624031.77067940077</v>
      </c>
      <c r="X63" s="49"/>
      <c r="Y63" s="35">
        <v>0</v>
      </c>
      <c r="Z63" s="35"/>
      <c r="AA63" s="35"/>
      <c r="AB63" s="35"/>
      <c r="AC63" s="35">
        <f t="shared" si="42"/>
        <v>637718.90131168661</v>
      </c>
      <c r="AD63" s="36">
        <v>500000</v>
      </c>
      <c r="AE63" s="87">
        <f t="shared" ref="AE63" si="50">Y63</f>
        <v>0</v>
      </c>
      <c r="AF63" s="36">
        <f t="shared" si="12"/>
        <v>525000</v>
      </c>
      <c r="AG63" s="36">
        <f t="shared" ref="AG63:AG66" si="51">(123.6/118.3)*AE63</f>
        <v>0</v>
      </c>
      <c r="AH63" s="35"/>
      <c r="AI63" s="35">
        <f t="shared" si="13"/>
        <v>540000</v>
      </c>
      <c r="AJ63" s="35">
        <f t="shared" si="14"/>
        <v>0</v>
      </c>
      <c r="AK63" s="67"/>
      <c r="AL63" s="35">
        <f t="shared" si="15"/>
        <v>0</v>
      </c>
      <c r="AM63" s="35">
        <f t="shared" si="16"/>
        <v>569500</v>
      </c>
      <c r="AN63" s="35">
        <f t="shared" si="17"/>
        <v>0</v>
      </c>
      <c r="AO63" s="35">
        <f t="shared" si="31"/>
        <v>649999.99999999988</v>
      </c>
      <c r="AP63" s="35">
        <f t="shared" ref="AP63" si="52">109.2/103.5*AL63</f>
        <v>0</v>
      </c>
      <c r="AQ63" s="67">
        <f t="shared" si="19"/>
        <v>649999.99999999988</v>
      </c>
      <c r="AR63" s="67">
        <f t="shared" si="20"/>
        <v>0</v>
      </c>
      <c r="AS63" s="67">
        <f t="shared" si="21"/>
        <v>0</v>
      </c>
      <c r="AT63" s="35" t="s">
        <v>235</v>
      </c>
      <c r="AU63" s="35" t="s">
        <v>235</v>
      </c>
      <c r="AV63" s="35" t="s">
        <v>235</v>
      </c>
      <c r="AW63" s="35" t="s">
        <v>248</v>
      </c>
      <c r="AX63" s="107" t="s">
        <v>171</v>
      </c>
    </row>
    <row r="64" spans="1:50" ht="25.5" x14ac:dyDescent="0.2">
      <c r="A64" s="28" t="s">
        <v>140</v>
      </c>
      <c r="B64" s="27" t="s">
        <v>137</v>
      </c>
      <c r="C64" s="29" t="s">
        <v>73</v>
      </c>
      <c r="D64" s="18"/>
      <c r="E64" s="15"/>
      <c r="F64" s="14"/>
      <c r="G64" s="22"/>
      <c r="H64" s="22"/>
      <c r="I64" s="40"/>
      <c r="J64" s="40"/>
      <c r="K64" s="49"/>
      <c r="L64" s="55"/>
      <c r="M64" s="55"/>
      <c r="N64" s="66"/>
      <c r="O64" s="66"/>
      <c r="P64" s="66">
        <f t="shared" si="46"/>
        <v>0</v>
      </c>
      <c r="Q64" s="66">
        <f t="shared" si="48"/>
        <v>0</v>
      </c>
      <c r="R64" s="49"/>
      <c r="S64" s="55"/>
      <c r="T64" s="55"/>
      <c r="U64" s="50"/>
      <c r="V64" s="49">
        <v>409000</v>
      </c>
      <c r="W64" s="49">
        <v>2530000</v>
      </c>
      <c r="X64" s="49">
        <v>4150000</v>
      </c>
      <c r="Y64" s="36">
        <v>400000</v>
      </c>
      <c r="Z64" s="49"/>
      <c r="AA64" s="49"/>
      <c r="AB64" s="36"/>
      <c r="AC64" s="36">
        <v>4210000</v>
      </c>
      <c r="AD64" s="36">
        <f t="shared" si="47"/>
        <v>4732066.7726550084</v>
      </c>
      <c r="AE64" s="87">
        <v>400000</v>
      </c>
      <c r="AF64" s="36">
        <f t="shared" ref="AF64:AF66" si="53">AD64*1.05</f>
        <v>4968670.1112877587</v>
      </c>
      <c r="AG64" s="36">
        <f t="shared" si="51"/>
        <v>417920.54099746404</v>
      </c>
      <c r="AH64" s="36"/>
      <c r="AI64" s="35">
        <f t="shared" si="13"/>
        <v>5110632.1144674085</v>
      </c>
      <c r="AJ64" s="35">
        <f t="shared" si="14"/>
        <v>426567.17288017023</v>
      </c>
      <c r="AK64" s="92"/>
      <c r="AL64" s="35">
        <f t="shared" si="15"/>
        <v>0</v>
      </c>
      <c r="AM64" s="35">
        <f t="shared" si="16"/>
        <v>5389824.0540540535</v>
      </c>
      <c r="AN64" s="35">
        <v>450059</v>
      </c>
      <c r="AO64" s="35">
        <f t="shared" si="31"/>
        <v>6151686.8044515094</v>
      </c>
      <c r="AP64" s="35">
        <f>126.4/109.2*AN64</f>
        <v>520947.41391941399</v>
      </c>
      <c r="AQ64" s="67">
        <f t="shared" si="19"/>
        <v>6151686.8044515094</v>
      </c>
      <c r="AR64" s="67">
        <f t="shared" si="20"/>
        <v>522595.98168498179</v>
      </c>
      <c r="AS64" s="67">
        <f t="shared" si="21"/>
        <v>0</v>
      </c>
      <c r="AT64" s="35" t="s">
        <v>236</v>
      </c>
      <c r="AU64" s="35" t="s">
        <v>234</v>
      </c>
      <c r="AV64" s="35" t="s">
        <v>235</v>
      </c>
      <c r="AW64" s="35" t="s">
        <v>248</v>
      </c>
      <c r="AX64" s="89" t="s">
        <v>163</v>
      </c>
    </row>
    <row r="65" spans="1:240" x14ac:dyDescent="0.2">
      <c r="A65" s="28" t="s">
        <v>153</v>
      </c>
      <c r="B65" s="27" t="s">
        <v>154</v>
      </c>
      <c r="C65" s="29" t="s">
        <v>86</v>
      </c>
      <c r="D65" s="18"/>
      <c r="E65" s="15"/>
      <c r="F65" s="14"/>
      <c r="G65" s="22"/>
      <c r="H65" s="22"/>
      <c r="I65" s="40"/>
      <c r="J65" s="40"/>
      <c r="K65" s="49"/>
      <c r="L65" s="55"/>
      <c r="M65" s="55"/>
      <c r="N65" s="66"/>
      <c r="O65" s="66"/>
      <c r="P65" s="66"/>
      <c r="Q65" s="66"/>
      <c r="R65" s="49"/>
      <c r="S65" s="55"/>
      <c r="T65" s="55"/>
      <c r="U65" s="50"/>
      <c r="V65" s="49"/>
      <c r="W65" s="49"/>
      <c r="X65" s="49"/>
      <c r="Y65" s="36"/>
      <c r="Z65" s="49"/>
      <c r="AA65" s="49"/>
      <c r="AB65" s="36"/>
      <c r="AC65" s="36">
        <v>50000</v>
      </c>
      <c r="AD65" s="36">
        <f t="shared" si="47"/>
        <v>56200.317965023853</v>
      </c>
      <c r="AE65" s="87"/>
      <c r="AF65" s="36">
        <f t="shared" si="53"/>
        <v>59010.333863275046</v>
      </c>
      <c r="AG65" s="36">
        <f t="shared" si="51"/>
        <v>0</v>
      </c>
      <c r="AH65" s="36"/>
      <c r="AI65" s="35">
        <f t="shared" si="13"/>
        <v>60696.343402225757</v>
      </c>
      <c r="AJ65" s="35">
        <f t="shared" si="14"/>
        <v>0</v>
      </c>
      <c r="AK65" s="92"/>
      <c r="AL65" s="35">
        <f t="shared" si="15"/>
        <v>0</v>
      </c>
      <c r="AM65" s="35">
        <f t="shared" si="16"/>
        <v>64012.16216216216</v>
      </c>
      <c r="AN65" s="35">
        <f t="shared" si="17"/>
        <v>0</v>
      </c>
      <c r="AO65" s="35">
        <v>40000</v>
      </c>
      <c r="AP65" s="35">
        <f t="shared" ref="AP65:AP69" si="54">126.4/109.2*AN65</f>
        <v>0</v>
      </c>
      <c r="AQ65" s="67">
        <f t="shared" si="19"/>
        <v>40000</v>
      </c>
      <c r="AR65" s="67">
        <f t="shared" si="20"/>
        <v>0</v>
      </c>
      <c r="AS65" s="67">
        <f t="shared" si="21"/>
        <v>0</v>
      </c>
      <c r="AT65" s="35" t="s">
        <v>235</v>
      </c>
      <c r="AU65" s="35" t="s">
        <v>235</v>
      </c>
      <c r="AV65" s="35" t="s">
        <v>234</v>
      </c>
      <c r="AW65" s="35" t="s">
        <v>248</v>
      </c>
      <c r="AX65" s="33" t="s">
        <v>185</v>
      </c>
    </row>
    <row r="66" spans="1:240" x14ac:dyDescent="0.2">
      <c r="A66" s="28" t="s">
        <v>184</v>
      </c>
      <c r="B66" s="17" t="s">
        <v>155</v>
      </c>
      <c r="C66" s="27" t="s">
        <v>73</v>
      </c>
      <c r="D66" s="34"/>
      <c r="E66" s="15"/>
      <c r="F66" s="35"/>
      <c r="G66" s="36"/>
      <c r="H66" s="36"/>
      <c r="I66" s="36"/>
      <c r="J66" s="36"/>
      <c r="K66" s="36"/>
      <c r="L66" s="27"/>
      <c r="M66" s="27"/>
      <c r="N66" s="66"/>
      <c r="O66" s="66"/>
      <c r="P66" s="66"/>
      <c r="Q66" s="66"/>
      <c r="R66" s="36"/>
      <c r="S66" s="27"/>
      <c r="T66" s="27"/>
      <c r="U66" s="67"/>
      <c r="V66" s="36"/>
      <c r="W66" s="36"/>
      <c r="X66" s="36"/>
      <c r="Y66" s="36"/>
      <c r="Z66" s="36"/>
      <c r="AA66" s="36"/>
      <c r="AB66" s="36"/>
      <c r="AC66" s="36">
        <v>2105450</v>
      </c>
      <c r="AD66" s="36">
        <f t="shared" si="47"/>
        <v>2366539.1891891891</v>
      </c>
      <c r="AE66" s="87">
        <v>50000</v>
      </c>
      <c r="AF66" s="36">
        <f t="shared" si="53"/>
        <v>2484866.1486486485</v>
      </c>
      <c r="AG66" s="36">
        <f t="shared" si="51"/>
        <v>52240.067624683004</v>
      </c>
      <c r="AH66" s="36"/>
      <c r="AI66" s="35">
        <f t="shared" ref="AI66:AI69" si="55">108/105*AF66</f>
        <v>2555862.3243243238</v>
      </c>
      <c r="AJ66" s="35">
        <v>150000</v>
      </c>
      <c r="AK66" s="92"/>
      <c r="AL66" s="35">
        <f t="shared" ref="AL66:AL75" si="56">AB66</f>
        <v>0</v>
      </c>
      <c r="AM66" s="35">
        <v>2695488</v>
      </c>
      <c r="AN66" s="35">
        <v>158261</v>
      </c>
      <c r="AO66" s="35">
        <f t="shared" si="31"/>
        <v>3076500.7901668125</v>
      </c>
      <c r="AP66" s="35">
        <f t="shared" si="54"/>
        <v>183188.5567765568</v>
      </c>
      <c r="AQ66" s="67">
        <f t="shared" si="19"/>
        <v>3076500.7901668125</v>
      </c>
      <c r="AR66" s="67">
        <f t="shared" si="20"/>
        <v>183768.26739926741</v>
      </c>
      <c r="AS66" s="67">
        <f t="shared" si="21"/>
        <v>0</v>
      </c>
      <c r="AT66" s="35" t="s">
        <v>238</v>
      </c>
      <c r="AU66" s="35" t="s">
        <v>235</v>
      </c>
      <c r="AV66" s="35" t="s">
        <v>235</v>
      </c>
      <c r="AW66" s="35" t="s">
        <v>248</v>
      </c>
      <c r="AX66" s="33" t="s">
        <v>195</v>
      </c>
    </row>
    <row r="67" spans="1:240" x14ac:dyDescent="0.2">
      <c r="A67" s="28" t="s">
        <v>111</v>
      </c>
      <c r="B67" s="17" t="s">
        <v>166</v>
      </c>
      <c r="C67" s="29" t="s">
        <v>73</v>
      </c>
      <c r="D67" s="18"/>
      <c r="E67" s="15"/>
      <c r="F67" s="14"/>
      <c r="G67" s="22"/>
      <c r="H67" s="22"/>
      <c r="I67" s="40"/>
      <c r="J67" s="40"/>
      <c r="K67" s="49"/>
      <c r="L67" s="55"/>
      <c r="M67" s="55"/>
      <c r="N67" s="66"/>
      <c r="O67" s="66"/>
      <c r="P67" s="66"/>
      <c r="Q67" s="66"/>
      <c r="R67" s="49"/>
      <c r="S67" s="55"/>
      <c r="T67" s="55"/>
      <c r="U67" s="50"/>
      <c r="V67" s="49"/>
      <c r="W67" s="49"/>
      <c r="X67" s="49"/>
      <c r="Y67" s="36"/>
      <c r="Z67" s="49"/>
      <c r="AA67" s="49"/>
      <c r="AB67" s="36"/>
      <c r="AC67" s="36"/>
      <c r="AD67" s="36"/>
      <c r="AE67" s="87"/>
      <c r="AF67" s="36">
        <v>518000</v>
      </c>
      <c r="AG67" s="36"/>
      <c r="AH67" s="36"/>
      <c r="AI67" s="35">
        <f t="shared" si="55"/>
        <v>532800</v>
      </c>
      <c r="AJ67" s="35">
        <f t="shared" ref="AJ67:AJ69" si="57">103.6/101.5*AG67</f>
        <v>0</v>
      </c>
      <c r="AK67" s="92"/>
      <c r="AL67" s="35">
        <f t="shared" si="56"/>
        <v>0</v>
      </c>
      <c r="AM67" s="35">
        <f t="shared" ref="AM67:AM74" si="58">113.9/108*AI67</f>
        <v>561906.66666666663</v>
      </c>
      <c r="AN67" s="35">
        <f t="shared" ref="AN67:AN74" si="59">109.2/103.5*AJ67</f>
        <v>0</v>
      </c>
      <c r="AO67" s="35">
        <f t="shared" si="31"/>
        <v>641333.33333333326</v>
      </c>
      <c r="AP67" s="35">
        <f t="shared" si="54"/>
        <v>0</v>
      </c>
      <c r="AQ67" s="67">
        <f t="shared" si="19"/>
        <v>641333.33333333326</v>
      </c>
      <c r="AR67" s="67">
        <f t="shared" si="20"/>
        <v>0</v>
      </c>
      <c r="AS67" s="67">
        <f t="shared" si="21"/>
        <v>0</v>
      </c>
      <c r="AT67" s="35" t="s">
        <v>235</v>
      </c>
      <c r="AU67" s="35" t="s">
        <v>235</v>
      </c>
      <c r="AV67" s="35" t="s">
        <v>235</v>
      </c>
      <c r="AW67" s="35" t="s">
        <v>248</v>
      </c>
      <c r="AX67" s="107" t="s">
        <v>171</v>
      </c>
    </row>
    <row r="68" spans="1:240" x14ac:dyDescent="0.2">
      <c r="A68" s="28" t="s">
        <v>168</v>
      </c>
      <c r="B68" s="17" t="s">
        <v>167</v>
      </c>
      <c r="C68" s="29" t="s">
        <v>73</v>
      </c>
      <c r="D68" s="18"/>
      <c r="E68" s="15"/>
      <c r="F68" s="14"/>
      <c r="G68" s="22"/>
      <c r="H68" s="22"/>
      <c r="I68" s="40"/>
      <c r="J68" s="40"/>
      <c r="K68" s="49"/>
      <c r="L68" s="55"/>
      <c r="M68" s="55"/>
      <c r="N68" s="66"/>
      <c r="O68" s="66"/>
      <c r="P68" s="66"/>
      <c r="Q68" s="66"/>
      <c r="R68" s="49"/>
      <c r="S68" s="55"/>
      <c r="T68" s="55"/>
      <c r="U68" s="50"/>
      <c r="V68" s="49"/>
      <c r="W68" s="49"/>
      <c r="X68" s="49"/>
      <c r="Y68" s="36"/>
      <c r="Z68" s="49"/>
      <c r="AA68" s="49"/>
      <c r="AB68" s="36"/>
      <c r="AC68" s="36"/>
      <c r="AD68" s="36"/>
      <c r="AE68" s="87"/>
      <c r="AF68" s="36">
        <v>40000</v>
      </c>
      <c r="AG68" s="36">
        <v>10000</v>
      </c>
      <c r="AH68" s="36"/>
      <c r="AI68" s="35">
        <f t="shared" si="55"/>
        <v>41142.857142857138</v>
      </c>
      <c r="AJ68" s="35">
        <f t="shared" si="57"/>
        <v>10206.896551724138</v>
      </c>
      <c r="AK68" s="92"/>
      <c r="AL68" s="35">
        <f t="shared" si="56"/>
        <v>0</v>
      </c>
      <c r="AM68" s="35">
        <v>100000</v>
      </c>
      <c r="AN68" s="35">
        <v>0</v>
      </c>
      <c r="AO68" s="35">
        <v>100000</v>
      </c>
      <c r="AP68" s="35">
        <f t="shared" si="54"/>
        <v>0</v>
      </c>
      <c r="AQ68" s="67">
        <f t="shared" si="19"/>
        <v>100000</v>
      </c>
      <c r="AR68" s="67">
        <f t="shared" si="20"/>
        <v>0</v>
      </c>
      <c r="AS68" s="67">
        <f t="shared" si="21"/>
        <v>0</v>
      </c>
      <c r="AT68" s="35" t="s">
        <v>235</v>
      </c>
      <c r="AU68" s="35" t="s">
        <v>235</v>
      </c>
      <c r="AV68" s="35" t="s">
        <v>235</v>
      </c>
      <c r="AW68" s="35" t="s">
        <v>248</v>
      </c>
      <c r="AX68" s="107" t="s">
        <v>196</v>
      </c>
    </row>
    <row r="69" spans="1:240" x14ac:dyDescent="0.2">
      <c r="A69" s="28" t="s">
        <v>169</v>
      </c>
      <c r="B69" s="17" t="s">
        <v>170</v>
      </c>
      <c r="C69" s="27" t="s">
        <v>73</v>
      </c>
      <c r="D69" s="34"/>
      <c r="E69" s="15"/>
      <c r="F69" s="35"/>
      <c r="G69" s="36"/>
      <c r="H69" s="36"/>
      <c r="I69" s="36"/>
      <c r="J69" s="36"/>
      <c r="K69" s="36"/>
      <c r="L69" s="27"/>
      <c r="M69" s="27"/>
      <c r="N69" s="66"/>
      <c r="O69" s="66"/>
      <c r="P69" s="66"/>
      <c r="Q69" s="66"/>
      <c r="R69" s="36"/>
      <c r="S69" s="27"/>
      <c r="T69" s="27"/>
      <c r="U69" s="67"/>
      <c r="V69" s="36"/>
      <c r="W69" s="36"/>
      <c r="X69" s="36"/>
      <c r="Y69" s="36"/>
      <c r="Z69" s="36"/>
      <c r="AA69" s="36"/>
      <c r="AB69" s="36"/>
      <c r="AC69" s="36"/>
      <c r="AD69" s="36"/>
      <c r="AE69" s="93"/>
      <c r="AF69" s="94">
        <v>45000</v>
      </c>
      <c r="AG69" s="36"/>
      <c r="AH69" s="36"/>
      <c r="AI69" s="35">
        <f t="shared" si="55"/>
        <v>46285.714285714283</v>
      </c>
      <c r="AJ69" s="35">
        <f t="shared" si="57"/>
        <v>0</v>
      </c>
      <c r="AK69" s="92"/>
      <c r="AL69" s="35">
        <f t="shared" si="56"/>
        <v>0</v>
      </c>
      <c r="AM69" s="35">
        <f t="shared" si="58"/>
        <v>48814.28571428571</v>
      </c>
      <c r="AN69" s="35">
        <f t="shared" si="59"/>
        <v>0</v>
      </c>
      <c r="AO69" s="35">
        <f>130/113.9*AM69</f>
        <v>55714.285714285703</v>
      </c>
      <c r="AP69" s="35">
        <f t="shared" si="54"/>
        <v>0</v>
      </c>
      <c r="AQ69" s="67">
        <f t="shared" ref="AQ69:AQ83" si="60">AO69</f>
        <v>55714.285714285703</v>
      </c>
      <c r="AR69" s="67">
        <f t="shared" si="20"/>
        <v>0</v>
      </c>
      <c r="AS69" s="67">
        <f t="shared" ref="AS69:AS75" si="61">AK69</f>
        <v>0</v>
      </c>
      <c r="AT69" s="35" t="s">
        <v>235</v>
      </c>
      <c r="AU69" s="35" t="s">
        <v>235</v>
      </c>
      <c r="AV69" s="35" t="s">
        <v>235</v>
      </c>
      <c r="AW69" s="35" t="s">
        <v>235</v>
      </c>
      <c r="AX69" s="107"/>
    </row>
    <row r="70" spans="1:240" x14ac:dyDescent="0.2">
      <c r="A70" s="12" t="s">
        <v>180</v>
      </c>
      <c r="B70" s="16" t="s">
        <v>179</v>
      </c>
      <c r="C70" s="13" t="s">
        <v>73</v>
      </c>
      <c r="D70" s="34"/>
      <c r="E70" s="15"/>
      <c r="F70" s="35"/>
      <c r="G70" s="36"/>
      <c r="H70" s="36"/>
      <c r="I70" s="36"/>
      <c r="J70" s="36"/>
      <c r="K70" s="36"/>
      <c r="L70" s="27"/>
      <c r="M70" s="27"/>
      <c r="N70" s="66"/>
      <c r="O70" s="66"/>
      <c r="P70" s="66"/>
      <c r="Q70" s="66"/>
      <c r="R70" s="36"/>
      <c r="S70" s="27"/>
      <c r="T70" s="27"/>
      <c r="U70" s="67"/>
      <c r="V70" s="36"/>
      <c r="W70" s="36"/>
      <c r="X70" s="36"/>
      <c r="Y70" s="36"/>
      <c r="Z70" s="36"/>
      <c r="AA70" s="36"/>
      <c r="AB70" s="36"/>
      <c r="AC70" s="36"/>
      <c r="AD70" s="36"/>
      <c r="AE70" s="93"/>
      <c r="AF70" s="94"/>
      <c r="AG70" s="36"/>
      <c r="AH70" s="36"/>
      <c r="AI70" s="36">
        <v>3305484</v>
      </c>
      <c r="AJ70" s="95">
        <v>100000</v>
      </c>
      <c r="AK70" s="92"/>
      <c r="AL70" s="35">
        <f t="shared" si="56"/>
        <v>0</v>
      </c>
      <c r="AM70" s="35">
        <v>1000000</v>
      </c>
      <c r="AN70" s="35">
        <v>100000</v>
      </c>
      <c r="AO70" s="35">
        <v>250000</v>
      </c>
      <c r="AP70" s="35">
        <v>0</v>
      </c>
      <c r="AQ70" s="67">
        <f t="shared" si="60"/>
        <v>250000</v>
      </c>
      <c r="AR70" s="67">
        <f t="shared" ref="AR70:AR83" si="62">(126.8/126.4)*AP70</f>
        <v>0</v>
      </c>
      <c r="AS70" s="67">
        <f t="shared" si="61"/>
        <v>0</v>
      </c>
      <c r="AT70" s="35" t="s">
        <v>236</v>
      </c>
      <c r="AU70" s="35" t="s">
        <v>235</v>
      </c>
      <c r="AV70" s="35" t="s">
        <v>235</v>
      </c>
      <c r="AW70" s="35" t="s">
        <v>248</v>
      </c>
      <c r="AX70" s="107" t="s">
        <v>225</v>
      </c>
    </row>
    <row r="71" spans="1:240" x14ac:dyDescent="0.2">
      <c r="A71" s="12" t="s">
        <v>182</v>
      </c>
      <c r="B71" s="17" t="s">
        <v>181</v>
      </c>
      <c r="C71" s="13" t="s">
        <v>73</v>
      </c>
      <c r="D71" s="34"/>
      <c r="E71" s="15"/>
      <c r="F71" s="35"/>
      <c r="G71" s="36"/>
      <c r="H71" s="36"/>
      <c r="I71" s="36"/>
      <c r="J71" s="36"/>
      <c r="K71" s="36"/>
      <c r="L71" s="27"/>
      <c r="M71" s="27"/>
      <c r="N71" s="66"/>
      <c r="O71" s="66"/>
      <c r="P71" s="66"/>
      <c r="Q71" s="66"/>
      <c r="R71" s="36"/>
      <c r="S71" s="27"/>
      <c r="T71" s="27"/>
      <c r="U71" s="67"/>
      <c r="V71" s="36"/>
      <c r="W71" s="36"/>
      <c r="X71" s="36"/>
      <c r="Y71" s="36"/>
      <c r="Z71" s="36"/>
      <c r="AA71" s="36"/>
      <c r="AB71" s="36"/>
      <c r="AC71" s="36"/>
      <c r="AD71" s="36"/>
      <c r="AE71" s="93"/>
      <c r="AF71" s="94"/>
      <c r="AG71" s="36"/>
      <c r="AH71" s="36"/>
      <c r="AI71" s="36">
        <v>1226370</v>
      </c>
      <c r="AJ71" s="95">
        <v>75000</v>
      </c>
      <c r="AK71" s="92"/>
      <c r="AL71" s="35">
        <f t="shared" si="56"/>
        <v>0</v>
      </c>
      <c r="AM71" s="35">
        <f t="shared" si="58"/>
        <v>1293366.1388888888</v>
      </c>
      <c r="AN71" s="35">
        <f t="shared" si="59"/>
        <v>79130.434782608689</v>
      </c>
      <c r="AO71" s="35">
        <f>130/113.9*AM71</f>
        <v>1476186.1111111108</v>
      </c>
      <c r="AP71" s="35">
        <f>126.4/109.2*AN71</f>
        <v>91594.20289855072</v>
      </c>
      <c r="AQ71" s="67">
        <f t="shared" si="60"/>
        <v>1476186.1111111108</v>
      </c>
      <c r="AR71" s="67">
        <f t="shared" si="62"/>
        <v>91884.057971014496</v>
      </c>
      <c r="AS71" s="67">
        <f t="shared" si="61"/>
        <v>0</v>
      </c>
      <c r="AT71" s="35" t="s">
        <v>236</v>
      </c>
      <c r="AU71" s="35" t="s">
        <v>235</v>
      </c>
      <c r="AV71" s="35" t="s">
        <v>235</v>
      </c>
      <c r="AW71" s="35" t="s">
        <v>248</v>
      </c>
      <c r="AX71" s="107" t="s">
        <v>189</v>
      </c>
    </row>
    <row r="72" spans="1:240" x14ac:dyDescent="0.2">
      <c r="A72" s="12" t="s">
        <v>178</v>
      </c>
      <c r="B72" s="17" t="s">
        <v>177</v>
      </c>
      <c r="C72" s="13" t="s">
        <v>8</v>
      </c>
      <c r="D72" s="34"/>
      <c r="E72" s="15"/>
      <c r="F72" s="35"/>
      <c r="G72" s="36"/>
      <c r="H72" s="36"/>
      <c r="I72" s="36"/>
      <c r="J72" s="36"/>
      <c r="K72" s="36"/>
      <c r="L72" s="27"/>
      <c r="M72" s="27"/>
      <c r="N72" s="66"/>
      <c r="O72" s="66"/>
      <c r="P72" s="66"/>
      <c r="Q72" s="66"/>
      <c r="R72" s="36"/>
      <c r="S72" s="27"/>
      <c r="T72" s="27"/>
      <c r="U72" s="67"/>
      <c r="V72" s="36"/>
      <c r="W72" s="36"/>
      <c r="X72" s="36"/>
      <c r="Y72" s="36"/>
      <c r="Z72" s="36"/>
      <c r="AA72" s="36"/>
      <c r="AB72" s="36"/>
      <c r="AC72" s="36"/>
      <c r="AD72" s="36"/>
      <c r="AE72" s="93"/>
      <c r="AF72" s="94"/>
      <c r="AG72" s="36"/>
      <c r="AH72" s="36"/>
      <c r="AI72" s="36">
        <v>2422173</v>
      </c>
      <c r="AJ72" s="96">
        <v>25000</v>
      </c>
      <c r="AK72" s="92"/>
      <c r="AL72" s="35">
        <f t="shared" si="56"/>
        <v>0</v>
      </c>
      <c r="AM72" s="35">
        <v>250000</v>
      </c>
      <c r="AN72" s="35">
        <v>0</v>
      </c>
      <c r="AO72" s="35">
        <v>250000</v>
      </c>
      <c r="AP72" s="35">
        <f t="shared" ref="AP72:AP75" si="63">126.4/109.2*AN72</f>
        <v>0</v>
      </c>
      <c r="AQ72" s="67">
        <f t="shared" si="60"/>
        <v>250000</v>
      </c>
      <c r="AR72" s="67">
        <f t="shared" si="62"/>
        <v>0</v>
      </c>
      <c r="AS72" s="67">
        <f t="shared" si="61"/>
        <v>0</v>
      </c>
      <c r="AT72" s="35" t="s">
        <v>238</v>
      </c>
      <c r="AU72" s="35" t="s">
        <v>235</v>
      </c>
      <c r="AV72" s="35" t="s">
        <v>235</v>
      </c>
      <c r="AW72" s="35" t="s">
        <v>248</v>
      </c>
      <c r="AX72" s="107" t="s">
        <v>201</v>
      </c>
    </row>
    <row r="73" spans="1:240" x14ac:dyDescent="0.2">
      <c r="A73" s="28" t="s">
        <v>183</v>
      </c>
      <c r="B73" s="17" t="s">
        <v>176</v>
      </c>
      <c r="C73" s="27" t="s">
        <v>87</v>
      </c>
      <c r="D73" s="34"/>
      <c r="E73" s="15"/>
      <c r="F73" s="35"/>
      <c r="G73" s="36"/>
      <c r="H73" s="36"/>
      <c r="I73" s="36"/>
      <c r="J73" s="36"/>
      <c r="K73" s="36"/>
      <c r="L73" s="27"/>
      <c r="M73" s="27"/>
      <c r="N73" s="66"/>
      <c r="O73" s="66"/>
      <c r="P73" s="66"/>
      <c r="Q73" s="66"/>
      <c r="R73" s="36"/>
      <c r="S73" s="27"/>
      <c r="T73" s="27"/>
      <c r="U73" s="67"/>
      <c r="V73" s="36"/>
      <c r="W73" s="36"/>
      <c r="X73" s="36"/>
      <c r="Y73" s="36"/>
      <c r="Z73" s="36"/>
      <c r="AA73" s="36"/>
      <c r="AB73" s="36"/>
      <c r="AC73" s="36"/>
      <c r="AD73" s="36"/>
      <c r="AE73" s="93"/>
      <c r="AF73" s="94"/>
      <c r="AG73" s="36"/>
      <c r="AH73" s="36"/>
      <c r="AI73" s="36">
        <v>4592699</v>
      </c>
      <c r="AJ73" s="35">
        <v>610570</v>
      </c>
      <c r="AK73" s="92"/>
      <c r="AL73" s="35">
        <f t="shared" si="56"/>
        <v>0</v>
      </c>
      <c r="AM73" s="35">
        <f t="shared" si="58"/>
        <v>4843596.4453703705</v>
      </c>
      <c r="AN73" s="35">
        <f t="shared" si="59"/>
        <v>644195.59420289856</v>
      </c>
      <c r="AO73" s="35">
        <f>130/113.9*AM73</f>
        <v>5528248.7962962957</v>
      </c>
      <c r="AP73" s="35">
        <f t="shared" si="63"/>
        <v>745662.29951690824</v>
      </c>
      <c r="AQ73" s="67">
        <f t="shared" si="60"/>
        <v>5528248.7962962957</v>
      </c>
      <c r="AR73" s="67">
        <f t="shared" si="62"/>
        <v>748021.99033816427</v>
      </c>
      <c r="AS73" s="67">
        <f t="shared" si="61"/>
        <v>0</v>
      </c>
      <c r="AT73" s="35" t="s">
        <v>254</v>
      </c>
      <c r="AU73" s="35" t="s">
        <v>234</v>
      </c>
      <c r="AV73" s="35" t="s">
        <v>235</v>
      </c>
      <c r="AW73" s="35" t="s">
        <v>235</v>
      </c>
      <c r="AX73" s="107" t="s">
        <v>188</v>
      </c>
    </row>
    <row r="74" spans="1:240" x14ac:dyDescent="0.2">
      <c r="A74" s="28"/>
      <c r="B74" s="17"/>
      <c r="C74" s="27"/>
      <c r="D74" s="34"/>
      <c r="E74" s="15"/>
      <c r="F74" s="35"/>
      <c r="G74" s="36"/>
      <c r="H74" s="36"/>
      <c r="I74" s="36"/>
      <c r="J74" s="36"/>
      <c r="K74" s="36"/>
      <c r="L74" s="27"/>
      <c r="M74" s="27"/>
      <c r="N74" s="66"/>
      <c r="O74" s="66"/>
      <c r="P74" s="66"/>
      <c r="Q74" s="66"/>
      <c r="R74" s="36"/>
      <c r="S74" s="27"/>
      <c r="T74" s="97"/>
      <c r="U74" s="91"/>
      <c r="V74" s="36"/>
      <c r="W74" s="36"/>
      <c r="X74" s="36"/>
      <c r="Y74" s="92"/>
      <c r="Z74" s="36"/>
      <c r="AA74" s="36"/>
      <c r="AB74" s="36"/>
      <c r="AC74" s="36"/>
      <c r="AD74" s="36"/>
      <c r="AE74" s="93"/>
      <c r="AF74" s="94"/>
      <c r="AG74" s="91"/>
      <c r="AH74" s="36"/>
      <c r="AI74" s="36"/>
      <c r="AJ74" s="91"/>
      <c r="AK74" s="91"/>
      <c r="AL74" s="35">
        <f t="shared" si="56"/>
        <v>0</v>
      </c>
      <c r="AM74" s="35">
        <f t="shared" si="58"/>
        <v>0</v>
      </c>
      <c r="AN74" s="35">
        <f t="shared" si="59"/>
        <v>0</v>
      </c>
      <c r="AO74" s="35">
        <f t="shared" ref="AO74" si="64">113.9/108*AK74</f>
        <v>0</v>
      </c>
      <c r="AP74" s="35">
        <f t="shared" si="63"/>
        <v>0</v>
      </c>
      <c r="AQ74" s="67">
        <f t="shared" si="60"/>
        <v>0</v>
      </c>
      <c r="AR74" s="67">
        <f t="shared" si="62"/>
        <v>0</v>
      </c>
      <c r="AS74" s="67">
        <f t="shared" si="61"/>
        <v>0</v>
      </c>
      <c r="AT74" s="35"/>
      <c r="AU74" s="35"/>
      <c r="AV74" s="35"/>
      <c r="AW74" s="35"/>
      <c r="AX74" s="107"/>
    </row>
    <row r="75" spans="1:240" ht="12.75" customHeight="1" x14ac:dyDescent="0.25">
      <c r="A75" s="12" t="s">
        <v>186</v>
      </c>
      <c r="B75" s="17" t="s">
        <v>187</v>
      </c>
      <c r="C75" s="13" t="s">
        <v>8</v>
      </c>
      <c r="D75" s="35">
        <v>2112470</v>
      </c>
      <c r="E75" s="15">
        <v>1.0728476821192052</v>
      </c>
      <c r="F75" s="35">
        <f t="shared" ref="F75" si="65">+D75*E75</f>
        <v>2266358.5430463576</v>
      </c>
      <c r="G75" s="35">
        <f t="shared" ref="G75" si="66">F75*(163/162)</f>
        <v>2280348.4105960266</v>
      </c>
      <c r="H75" s="35">
        <f t="shared" ref="H75" si="67">G75*153/163</f>
        <v>2140449.735099338</v>
      </c>
      <c r="I75" s="35"/>
      <c r="J75" s="35">
        <f t="shared" ref="J75" si="68">SUM(H75:I75)</f>
        <v>2140449.735099338</v>
      </c>
      <c r="K75" s="35">
        <f t="shared" ref="K75" si="69">(113.8/112.2)*J75</f>
        <v>2170973.0824804334</v>
      </c>
      <c r="L75" s="35">
        <v>421700</v>
      </c>
      <c r="M75" s="35"/>
      <c r="N75" s="77">
        <f t="shared" ref="N75" si="70">(117.8/113.8)*K75</f>
        <v>2247281.4509331728</v>
      </c>
      <c r="O75" s="77">
        <f t="shared" ref="O75" si="71">(118.7/117.8)*N75</f>
        <v>2264450.8338350393</v>
      </c>
      <c r="P75" s="77">
        <f t="shared" ref="P75" si="72" xml:space="preserve"> 120.2/118.8*O75</f>
        <v>2291136.2813718161</v>
      </c>
      <c r="Q75" s="35">
        <f t="shared" ref="Q75" si="73">SUM(L75:M75)</f>
        <v>421700</v>
      </c>
      <c r="R75" s="35">
        <f t="shared" ref="R75" si="74">(121/120.2)*P75</f>
        <v>2306385.1085356884</v>
      </c>
      <c r="S75" s="98">
        <f t="shared" ref="S75" si="75">Q75</f>
        <v>421700</v>
      </c>
      <c r="T75" s="67">
        <f t="shared" ref="T75" si="76">+J75+Q75</f>
        <v>2562149.735099338</v>
      </c>
      <c r="U75" s="91"/>
      <c r="V75" s="35">
        <f t="shared" ref="V75" si="77">S75</f>
        <v>421700</v>
      </c>
      <c r="W75" s="35">
        <v>2306385.1085356884</v>
      </c>
      <c r="X75" s="35">
        <v>421700</v>
      </c>
      <c r="Y75" s="67">
        <f t="shared" ref="Y75" si="78">(123/121)*W75</f>
        <v>2344507.1764453691</v>
      </c>
      <c r="Z75" s="99" t="e">
        <f>AJ75+AK75+AX75</f>
        <v>#VALUE!</v>
      </c>
      <c r="AA75" s="35">
        <v>2787000</v>
      </c>
      <c r="AB75" s="33"/>
      <c r="AC75" s="33"/>
      <c r="AD75" s="33"/>
      <c r="AE75" s="33"/>
      <c r="AF75" s="33"/>
      <c r="AG75" s="33"/>
      <c r="AH75" s="33"/>
      <c r="AI75" s="100">
        <v>3383214.1812400641</v>
      </c>
      <c r="AJ75" s="35">
        <v>25000</v>
      </c>
      <c r="AK75" s="67"/>
      <c r="AL75" s="35">
        <f t="shared" si="56"/>
        <v>0</v>
      </c>
      <c r="AM75" s="35">
        <v>250000</v>
      </c>
      <c r="AN75" s="35">
        <v>0</v>
      </c>
      <c r="AO75" s="35">
        <v>250000</v>
      </c>
      <c r="AP75" s="35">
        <f t="shared" si="63"/>
        <v>0</v>
      </c>
      <c r="AQ75" s="67">
        <f t="shared" si="60"/>
        <v>250000</v>
      </c>
      <c r="AR75" s="67">
        <f t="shared" si="62"/>
        <v>0</v>
      </c>
      <c r="AS75" s="67">
        <f t="shared" si="61"/>
        <v>0</v>
      </c>
      <c r="AT75" s="35" t="s">
        <v>248</v>
      </c>
      <c r="AU75" s="35" t="s">
        <v>235</v>
      </c>
      <c r="AV75" s="35" t="s">
        <v>234</v>
      </c>
      <c r="AW75" s="35" t="s">
        <v>248</v>
      </c>
      <c r="AX75" s="107" t="s">
        <v>212</v>
      </c>
      <c r="AY75" s="91"/>
      <c r="AZ75" s="91"/>
      <c r="BA75" s="91"/>
      <c r="BB75" s="104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9"/>
      <c r="CA75" s="109"/>
      <c r="CB75" s="108"/>
      <c r="CC75" s="108"/>
      <c r="CD75" s="108"/>
      <c r="CE75" s="108"/>
      <c r="CF75" s="108"/>
      <c r="CG75" s="109"/>
      <c r="CH75" s="109"/>
      <c r="CI75" s="109"/>
      <c r="CJ75" s="109"/>
      <c r="CK75" s="108"/>
      <c r="CL75" s="108"/>
      <c r="CM75" s="108"/>
      <c r="CN75" s="108"/>
      <c r="CO75" s="108"/>
      <c r="CP75" s="108"/>
      <c r="CQ75" s="109"/>
      <c r="CR75" s="108"/>
      <c r="CS75" s="108"/>
      <c r="CT75" s="108"/>
      <c r="CU75" s="108"/>
      <c r="CV75" s="108"/>
      <c r="CW75" s="108"/>
      <c r="CX75" s="108"/>
      <c r="CY75" s="109"/>
      <c r="CZ75" s="108"/>
      <c r="DA75" s="108"/>
      <c r="DB75" s="108"/>
      <c r="DC75" s="108"/>
      <c r="DD75" s="109"/>
      <c r="DE75" s="109"/>
      <c r="DF75" s="109"/>
      <c r="DG75" s="109"/>
      <c r="DH75" s="109"/>
      <c r="DI75" s="109"/>
      <c r="DJ75" s="109"/>
      <c r="DK75" s="109"/>
      <c r="DL75" s="109"/>
      <c r="DM75" s="109"/>
      <c r="DN75" s="109"/>
      <c r="DO75" s="109"/>
      <c r="DP75" s="109"/>
      <c r="DQ75" s="109"/>
      <c r="DR75" s="109"/>
      <c r="DS75" s="109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8"/>
      <c r="EL75" s="108"/>
      <c r="EM75" s="108"/>
      <c r="EN75" s="108"/>
      <c r="EO75" s="108"/>
      <c r="EP75" s="108"/>
      <c r="EQ75" s="108"/>
      <c r="ER75" s="108"/>
      <c r="ES75" s="108"/>
      <c r="ET75" s="108"/>
      <c r="EU75" s="108"/>
      <c r="EV75" s="108"/>
      <c r="EW75" s="108"/>
      <c r="EX75" s="108"/>
      <c r="EY75" s="108"/>
      <c r="EZ75" s="108"/>
      <c r="FA75" s="108"/>
      <c r="FB75" s="108"/>
      <c r="FC75" s="108"/>
      <c r="FD75" s="108"/>
      <c r="FE75" s="108"/>
      <c r="FF75" s="108"/>
      <c r="FG75" s="108"/>
      <c r="FH75" s="108"/>
      <c r="FI75" s="108"/>
      <c r="FJ75" s="108"/>
      <c r="FK75" s="108"/>
      <c r="FL75" s="108"/>
      <c r="FM75" s="108"/>
      <c r="FN75" s="108"/>
      <c r="FO75" s="108"/>
      <c r="FP75" s="108"/>
      <c r="FQ75" s="108"/>
      <c r="FR75" s="108"/>
      <c r="FS75" s="108"/>
      <c r="FT75" s="108"/>
      <c r="FU75" s="108"/>
      <c r="FV75" s="108"/>
      <c r="FW75" s="108"/>
      <c r="FX75" s="108"/>
      <c r="FY75" s="108"/>
      <c r="FZ75" s="108"/>
      <c r="GA75" s="108"/>
      <c r="GB75" s="108"/>
      <c r="GC75" s="108"/>
      <c r="GD75" s="108"/>
      <c r="GE75" s="108"/>
      <c r="GF75" s="108"/>
      <c r="GG75" s="108"/>
      <c r="GH75" s="108"/>
      <c r="GI75" s="108"/>
      <c r="GJ75" s="108"/>
      <c r="GK75" s="108"/>
      <c r="GL75" s="108"/>
      <c r="GM75" s="108"/>
      <c r="GN75" s="108"/>
      <c r="GO75" s="108"/>
      <c r="GP75" s="108"/>
      <c r="GQ75" s="108"/>
      <c r="GR75" s="108"/>
      <c r="GS75" s="108"/>
      <c r="GT75" s="108"/>
      <c r="GU75" s="108"/>
      <c r="GV75" s="108"/>
      <c r="GW75" s="108"/>
      <c r="GX75" s="108"/>
      <c r="GY75" s="108"/>
      <c r="GZ75" s="108"/>
      <c r="HA75" s="108"/>
      <c r="HB75" s="108"/>
      <c r="HC75" s="108"/>
      <c r="HD75" s="108"/>
      <c r="HE75" s="108"/>
      <c r="HF75" s="108"/>
      <c r="HG75" s="108"/>
      <c r="HH75" s="108"/>
      <c r="HI75" s="108"/>
      <c r="HJ75" s="108"/>
      <c r="HK75" s="108"/>
      <c r="HL75" s="108"/>
      <c r="HM75" s="108"/>
      <c r="HN75" s="108"/>
      <c r="HO75" s="108"/>
      <c r="HP75" s="108"/>
      <c r="HQ75" s="108"/>
      <c r="HR75" s="108"/>
      <c r="HS75" s="108"/>
      <c r="HT75" s="108"/>
      <c r="HU75" s="108"/>
      <c r="HV75" s="108"/>
      <c r="HW75" s="108"/>
      <c r="HX75" s="108"/>
      <c r="HY75" s="108"/>
      <c r="HZ75" s="108"/>
      <c r="IA75" s="108"/>
      <c r="IB75" s="108"/>
      <c r="IC75" s="108"/>
      <c r="ID75" s="108"/>
      <c r="IE75" s="108"/>
      <c r="IF75" s="108"/>
    </row>
    <row r="76" spans="1:240" ht="12.75" customHeight="1" x14ac:dyDescent="0.25">
      <c r="A76" s="12" t="s">
        <v>197</v>
      </c>
      <c r="B76" s="17" t="s">
        <v>198</v>
      </c>
      <c r="C76" s="13" t="s">
        <v>73</v>
      </c>
      <c r="D76" s="35"/>
      <c r="E76" s="15"/>
      <c r="F76" s="35"/>
      <c r="G76" s="35"/>
      <c r="H76" s="35"/>
      <c r="I76" s="35"/>
      <c r="J76" s="35"/>
      <c r="K76" s="35"/>
      <c r="L76" s="35"/>
      <c r="M76" s="35"/>
      <c r="N76" s="77"/>
      <c r="O76" s="77"/>
      <c r="P76" s="66"/>
      <c r="Q76" s="36"/>
      <c r="R76" s="35"/>
      <c r="S76" s="98"/>
      <c r="T76" s="67"/>
      <c r="U76" s="91"/>
      <c r="V76" s="35"/>
      <c r="W76" s="36"/>
      <c r="X76" s="36"/>
      <c r="Y76" s="92"/>
      <c r="Z76" s="102"/>
      <c r="AA76" s="36"/>
      <c r="AB76" s="33"/>
      <c r="AC76" s="33"/>
      <c r="AD76" s="33"/>
      <c r="AE76" s="33"/>
      <c r="AF76" s="33"/>
      <c r="AG76" s="33"/>
      <c r="AH76" s="33"/>
      <c r="AI76" s="35"/>
      <c r="AJ76" s="35"/>
      <c r="AK76" s="92"/>
      <c r="AL76" s="35"/>
      <c r="AM76" s="35">
        <v>40000</v>
      </c>
      <c r="AN76" s="35">
        <v>0</v>
      </c>
      <c r="AO76" s="35">
        <v>40000</v>
      </c>
      <c r="AP76" s="35">
        <v>0</v>
      </c>
      <c r="AQ76" s="67">
        <f t="shared" si="60"/>
        <v>40000</v>
      </c>
      <c r="AR76" s="67">
        <f t="shared" si="62"/>
        <v>0</v>
      </c>
      <c r="AS76" s="67">
        <v>0</v>
      </c>
      <c r="AT76" s="35" t="s">
        <v>248</v>
      </c>
      <c r="AU76" s="35" t="s">
        <v>235</v>
      </c>
      <c r="AV76" s="35" t="s">
        <v>235</v>
      </c>
      <c r="AW76" s="35" t="s">
        <v>248</v>
      </c>
      <c r="AX76" s="107"/>
      <c r="AY76" s="91"/>
      <c r="AZ76" s="91"/>
      <c r="BA76" s="91"/>
      <c r="BB76" s="104"/>
      <c r="BC76" s="108"/>
      <c r="BD76" s="108"/>
      <c r="BE76" s="109"/>
      <c r="BF76" s="108"/>
      <c r="BG76" s="108"/>
      <c r="BH76" s="109"/>
      <c r="BI76" s="109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9"/>
      <c r="CA76" s="109"/>
      <c r="CB76" s="108"/>
      <c r="CC76" s="108"/>
      <c r="CD76" s="108"/>
      <c r="CE76" s="108"/>
      <c r="CF76" s="108"/>
      <c r="CG76" s="109"/>
      <c r="CH76" s="109"/>
      <c r="CI76" s="109"/>
      <c r="CJ76" s="109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9"/>
      <c r="DE76" s="109"/>
      <c r="DF76" s="109"/>
      <c r="DG76" s="109"/>
      <c r="DH76" s="109"/>
      <c r="DI76" s="109"/>
      <c r="DJ76" s="109"/>
      <c r="DK76" s="109"/>
      <c r="DL76" s="109"/>
      <c r="DM76" s="109"/>
      <c r="DN76" s="109"/>
      <c r="DO76" s="109"/>
      <c r="DP76" s="109"/>
      <c r="DQ76" s="109"/>
      <c r="DR76" s="109"/>
      <c r="DS76" s="109"/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8"/>
      <c r="EL76" s="108"/>
      <c r="EM76" s="108"/>
      <c r="EN76" s="108"/>
      <c r="EO76" s="108"/>
      <c r="EP76" s="108"/>
      <c r="EQ76" s="108"/>
      <c r="ER76" s="108"/>
      <c r="ES76" s="108"/>
      <c r="ET76" s="108"/>
      <c r="EU76" s="108"/>
      <c r="EV76" s="108"/>
      <c r="EW76" s="108"/>
      <c r="EX76" s="108"/>
      <c r="EY76" s="108"/>
      <c r="EZ76" s="108"/>
      <c r="FA76" s="108"/>
      <c r="FB76" s="108"/>
      <c r="FC76" s="108"/>
      <c r="FD76" s="108"/>
      <c r="FE76" s="108"/>
      <c r="FF76" s="108"/>
      <c r="FG76" s="108"/>
      <c r="FH76" s="108"/>
      <c r="FI76" s="108"/>
      <c r="FJ76" s="108"/>
      <c r="FK76" s="108"/>
      <c r="FL76" s="108"/>
      <c r="FM76" s="108"/>
      <c r="FN76" s="108"/>
      <c r="FO76" s="108"/>
      <c r="FP76" s="108"/>
      <c r="FQ76" s="108"/>
      <c r="FR76" s="108"/>
      <c r="FS76" s="108"/>
      <c r="FT76" s="108"/>
      <c r="FU76" s="108"/>
      <c r="FV76" s="108"/>
      <c r="FW76" s="108"/>
      <c r="FX76" s="108"/>
      <c r="FY76" s="108"/>
      <c r="FZ76" s="108"/>
      <c r="GA76" s="108"/>
      <c r="GB76" s="108"/>
      <c r="GC76" s="108"/>
      <c r="GD76" s="108"/>
      <c r="GE76" s="108"/>
      <c r="GF76" s="108"/>
      <c r="GG76" s="108"/>
      <c r="GH76" s="108"/>
      <c r="GI76" s="108"/>
      <c r="GJ76" s="108"/>
      <c r="GK76" s="108"/>
      <c r="GL76" s="108"/>
      <c r="GM76" s="108"/>
      <c r="GN76" s="108"/>
      <c r="GO76" s="108"/>
      <c r="GP76" s="108"/>
      <c r="GQ76" s="108"/>
      <c r="GR76" s="108"/>
      <c r="GS76" s="108"/>
      <c r="GT76" s="108"/>
      <c r="GU76" s="108"/>
      <c r="GV76" s="108"/>
      <c r="GW76" s="108"/>
      <c r="GX76" s="108"/>
      <c r="GY76" s="108"/>
      <c r="GZ76" s="108"/>
      <c r="HA76" s="108"/>
      <c r="HB76" s="108"/>
      <c r="HC76" s="108"/>
      <c r="HD76" s="108"/>
      <c r="HE76" s="108"/>
      <c r="HF76" s="108"/>
      <c r="HG76" s="108"/>
      <c r="HH76" s="108"/>
      <c r="HI76" s="108"/>
      <c r="HJ76" s="108"/>
      <c r="HK76" s="108"/>
      <c r="HL76" s="108"/>
      <c r="HM76" s="108"/>
      <c r="HN76" s="108"/>
      <c r="HO76" s="108"/>
      <c r="HP76" s="108"/>
      <c r="HQ76" s="108"/>
      <c r="HR76" s="108"/>
      <c r="HS76" s="108"/>
      <c r="HT76" s="108"/>
      <c r="HU76" s="108"/>
      <c r="HV76" s="108"/>
      <c r="HW76" s="108"/>
      <c r="HX76" s="108"/>
      <c r="HY76" s="108"/>
      <c r="HZ76" s="108"/>
      <c r="IA76" s="108"/>
      <c r="IB76" s="108"/>
      <c r="IC76" s="108"/>
      <c r="ID76" s="108"/>
      <c r="IE76" s="108"/>
      <c r="IF76" s="108"/>
    </row>
    <row r="77" spans="1:240" ht="12.75" customHeight="1" x14ac:dyDescent="0.25">
      <c r="A77" s="12" t="s">
        <v>197</v>
      </c>
      <c r="B77" s="17" t="s">
        <v>199</v>
      </c>
      <c r="C77" s="13" t="s">
        <v>8</v>
      </c>
      <c r="D77" s="35"/>
      <c r="E77" s="15"/>
      <c r="F77" s="35"/>
      <c r="G77" s="35"/>
      <c r="H77" s="35"/>
      <c r="I77" s="35"/>
      <c r="J77" s="35"/>
      <c r="K77" s="35"/>
      <c r="L77" s="35"/>
      <c r="M77" s="35"/>
      <c r="N77" s="77"/>
      <c r="O77" s="77"/>
      <c r="P77" s="66"/>
      <c r="Q77" s="36"/>
      <c r="R77" s="35"/>
      <c r="S77" s="98"/>
      <c r="T77" s="67"/>
      <c r="U77" s="91"/>
      <c r="V77" s="35"/>
      <c r="W77" s="36"/>
      <c r="X77" s="36"/>
      <c r="Y77" s="92"/>
      <c r="Z77" s="102"/>
      <c r="AA77" s="36"/>
      <c r="AB77" s="33"/>
      <c r="AC77" s="33"/>
      <c r="AD77" s="33"/>
      <c r="AE77" s="33"/>
      <c r="AF77" s="33"/>
      <c r="AG77" s="33"/>
      <c r="AH77" s="33"/>
      <c r="AI77" s="35"/>
      <c r="AJ77" s="35"/>
      <c r="AK77" s="92"/>
      <c r="AL77" s="35"/>
      <c r="AM77" s="35">
        <v>100000</v>
      </c>
      <c r="AN77" s="35">
        <v>0</v>
      </c>
      <c r="AO77" s="35">
        <v>100000</v>
      </c>
      <c r="AP77" s="35">
        <v>0</v>
      </c>
      <c r="AQ77" s="67">
        <f t="shared" si="60"/>
        <v>100000</v>
      </c>
      <c r="AR77" s="67">
        <f t="shared" si="62"/>
        <v>0</v>
      </c>
      <c r="AS77" s="67">
        <v>0</v>
      </c>
      <c r="AT77" s="35" t="s">
        <v>248</v>
      </c>
      <c r="AU77" s="35" t="s">
        <v>235</v>
      </c>
      <c r="AV77" s="35" t="s">
        <v>235</v>
      </c>
      <c r="AW77" s="35" t="s">
        <v>248</v>
      </c>
      <c r="AX77" s="107"/>
      <c r="AY77" s="91"/>
      <c r="AZ77" s="91"/>
      <c r="BA77" s="91"/>
      <c r="BB77" s="104"/>
      <c r="BC77" s="108"/>
      <c r="BD77" s="108"/>
      <c r="BE77" s="109"/>
      <c r="BF77" s="108"/>
      <c r="BG77" s="108"/>
      <c r="BH77" s="109"/>
      <c r="BI77" s="109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9"/>
      <c r="CA77" s="109"/>
      <c r="CB77" s="108"/>
      <c r="CC77" s="108"/>
      <c r="CD77" s="108"/>
      <c r="CE77" s="108"/>
      <c r="CF77" s="108"/>
      <c r="CG77" s="109"/>
      <c r="CH77" s="109"/>
      <c r="CI77" s="109"/>
      <c r="CJ77" s="109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9"/>
      <c r="DE77" s="109"/>
      <c r="DF77" s="109"/>
      <c r="DG77" s="109"/>
      <c r="DH77" s="109"/>
      <c r="DI77" s="109"/>
      <c r="DJ77" s="109"/>
      <c r="DK77" s="109"/>
      <c r="DL77" s="109"/>
      <c r="DM77" s="109"/>
      <c r="DN77" s="109"/>
      <c r="DO77" s="109"/>
      <c r="DP77" s="109"/>
      <c r="DQ77" s="109"/>
      <c r="DR77" s="109"/>
      <c r="DS77" s="109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8"/>
      <c r="EL77" s="108"/>
      <c r="EM77" s="108"/>
      <c r="EN77" s="108"/>
      <c r="EO77" s="108"/>
      <c r="EP77" s="108"/>
      <c r="EQ77" s="108"/>
      <c r="ER77" s="108"/>
      <c r="ES77" s="108"/>
      <c r="ET77" s="108"/>
      <c r="EU77" s="108"/>
      <c r="EV77" s="108"/>
      <c r="EW77" s="108"/>
      <c r="EX77" s="108"/>
      <c r="EY77" s="108"/>
      <c r="EZ77" s="108"/>
      <c r="FA77" s="108"/>
      <c r="FB77" s="108"/>
      <c r="FC77" s="108"/>
      <c r="FD77" s="108"/>
      <c r="FE77" s="108"/>
      <c r="FF77" s="108"/>
      <c r="FG77" s="108"/>
      <c r="FH77" s="108"/>
      <c r="FI77" s="108"/>
      <c r="FJ77" s="108"/>
      <c r="FK77" s="108"/>
      <c r="FL77" s="108"/>
      <c r="FM77" s="108"/>
      <c r="FN77" s="108"/>
      <c r="FO77" s="108"/>
      <c r="FP77" s="108"/>
      <c r="FQ77" s="108"/>
      <c r="FR77" s="108"/>
      <c r="FS77" s="108"/>
      <c r="FT77" s="108"/>
      <c r="FU77" s="108"/>
      <c r="FV77" s="108"/>
      <c r="FW77" s="108"/>
      <c r="FX77" s="108"/>
      <c r="FY77" s="108"/>
      <c r="FZ77" s="108"/>
      <c r="GA77" s="108"/>
      <c r="GB77" s="108"/>
      <c r="GC77" s="108"/>
      <c r="GD77" s="108"/>
      <c r="GE77" s="108"/>
      <c r="GF77" s="108"/>
      <c r="GG77" s="108"/>
      <c r="GH77" s="108"/>
      <c r="GI77" s="108"/>
      <c r="GJ77" s="108"/>
      <c r="GK77" s="108"/>
      <c r="GL77" s="108"/>
      <c r="GM77" s="108"/>
      <c r="GN77" s="108"/>
      <c r="GO77" s="108"/>
      <c r="GP77" s="108"/>
      <c r="GQ77" s="108"/>
      <c r="GR77" s="108"/>
      <c r="GS77" s="108"/>
      <c r="GT77" s="108"/>
      <c r="GU77" s="108"/>
      <c r="GV77" s="108"/>
      <c r="GW77" s="108"/>
      <c r="GX77" s="108"/>
      <c r="GY77" s="108"/>
      <c r="GZ77" s="108"/>
      <c r="HA77" s="108"/>
      <c r="HB77" s="108"/>
      <c r="HC77" s="108"/>
      <c r="HD77" s="108"/>
      <c r="HE77" s="108"/>
      <c r="HF77" s="108"/>
      <c r="HG77" s="108"/>
      <c r="HH77" s="108"/>
      <c r="HI77" s="108"/>
      <c r="HJ77" s="108"/>
      <c r="HK77" s="108"/>
      <c r="HL77" s="108"/>
      <c r="HM77" s="108"/>
      <c r="HN77" s="108"/>
      <c r="HO77" s="108"/>
      <c r="HP77" s="108"/>
      <c r="HQ77" s="108"/>
      <c r="HR77" s="108"/>
      <c r="HS77" s="108"/>
      <c r="HT77" s="108"/>
      <c r="HU77" s="108"/>
      <c r="HV77" s="108"/>
      <c r="HW77" s="108"/>
      <c r="HX77" s="108"/>
      <c r="HY77" s="108"/>
      <c r="HZ77" s="108"/>
      <c r="IA77" s="108"/>
      <c r="IB77" s="108"/>
      <c r="IC77" s="108"/>
      <c r="ID77" s="108"/>
      <c r="IE77" s="108"/>
      <c r="IF77" s="108"/>
    </row>
    <row r="78" spans="1:240" ht="12.75" customHeight="1" x14ac:dyDescent="0.25">
      <c r="A78" s="12" t="s">
        <v>197</v>
      </c>
      <c r="B78" s="17" t="s">
        <v>200</v>
      </c>
      <c r="C78" s="13" t="s">
        <v>8</v>
      </c>
      <c r="D78" s="35"/>
      <c r="E78" s="15"/>
      <c r="F78" s="35"/>
      <c r="G78" s="35"/>
      <c r="H78" s="35"/>
      <c r="I78" s="35"/>
      <c r="J78" s="35"/>
      <c r="K78" s="35"/>
      <c r="L78" s="35"/>
      <c r="M78" s="35"/>
      <c r="N78" s="77"/>
      <c r="O78" s="77"/>
      <c r="P78" s="66"/>
      <c r="Q78" s="36"/>
      <c r="R78" s="35"/>
      <c r="S78" s="98"/>
      <c r="T78" s="67"/>
      <c r="U78" s="91"/>
      <c r="V78" s="35"/>
      <c r="W78" s="36"/>
      <c r="X78" s="36"/>
      <c r="Y78" s="92"/>
      <c r="Z78" s="102"/>
      <c r="AA78" s="36"/>
      <c r="AB78" s="33"/>
      <c r="AC78" s="33"/>
      <c r="AD78" s="33"/>
      <c r="AE78" s="33"/>
      <c r="AF78" s="33"/>
      <c r="AG78" s="33"/>
      <c r="AH78" s="33"/>
      <c r="AI78" s="35"/>
      <c r="AJ78" s="35"/>
      <c r="AK78" s="92"/>
      <c r="AL78" s="35"/>
      <c r="AM78" s="35">
        <v>100000</v>
      </c>
      <c r="AN78" s="35">
        <v>0</v>
      </c>
      <c r="AO78" s="35">
        <v>100000</v>
      </c>
      <c r="AP78" s="35">
        <v>0</v>
      </c>
      <c r="AQ78" s="67">
        <f t="shared" si="60"/>
        <v>100000</v>
      </c>
      <c r="AR78" s="67">
        <f t="shared" si="62"/>
        <v>0</v>
      </c>
      <c r="AS78" s="67">
        <v>0</v>
      </c>
      <c r="AT78" s="35" t="s">
        <v>248</v>
      </c>
      <c r="AU78" s="35" t="s">
        <v>235</v>
      </c>
      <c r="AV78" s="35" t="s">
        <v>235</v>
      </c>
      <c r="AW78" s="35" t="s">
        <v>248</v>
      </c>
      <c r="AX78" s="107"/>
      <c r="AY78" s="91"/>
      <c r="AZ78" s="91"/>
      <c r="BA78" s="91"/>
      <c r="BB78" s="104"/>
      <c r="BC78" s="108"/>
      <c r="BD78" s="108"/>
      <c r="BE78" s="109"/>
      <c r="BF78" s="108"/>
      <c r="BG78" s="108"/>
      <c r="BH78" s="109"/>
      <c r="BI78" s="109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9"/>
      <c r="CA78" s="109"/>
      <c r="CB78" s="108"/>
      <c r="CC78" s="108"/>
      <c r="CD78" s="108"/>
      <c r="CE78" s="108"/>
      <c r="CF78" s="108"/>
      <c r="CG78" s="109"/>
      <c r="CH78" s="109"/>
      <c r="CI78" s="109"/>
      <c r="CJ78" s="109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9"/>
      <c r="DE78" s="109"/>
      <c r="DF78" s="109"/>
      <c r="DG78" s="109"/>
      <c r="DH78" s="109"/>
      <c r="DI78" s="109"/>
      <c r="DJ78" s="109"/>
      <c r="DK78" s="109"/>
      <c r="DL78" s="109"/>
      <c r="DM78" s="109"/>
      <c r="DN78" s="109"/>
      <c r="DO78" s="109"/>
      <c r="DP78" s="109"/>
      <c r="DQ78" s="109"/>
      <c r="DR78" s="109"/>
      <c r="DS78" s="109"/>
      <c r="DT78" s="108"/>
      <c r="DU78" s="108"/>
      <c r="DV78" s="108"/>
      <c r="DW78" s="108"/>
      <c r="DX78" s="108"/>
      <c r="DY78" s="108"/>
      <c r="DZ78" s="108"/>
      <c r="EA78" s="108"/>
      <c r="EB78" s="108"/>
      <c r="EC78" s="108"/>
      <c r="ED78" s="108"/>
      <c r="EE78" s="108"/>
      <c r="EF78" s="108"/>
      <c r="EG78" s="108"/>
      <c r="EH78" s="108"/>
      <c r="EI78" s="108"/>
      <c r="EJ78" s="108"/>
      <c r="EK78" s="108"/>
      <c r="EL78" s="108"/>
      <c r="EM78" s="108"/>
      <c r="EN78" s="108"/>
      <c r="EO78" s="108"/>
      <c r="EP78" s="108"/>
      <c r="EQ78" s="108"/>
      <c r="ER78" s="108"/>
      <c r="ES78" s="108"/>
      <c r="ET78" s="108"/>
      <c r="EU78" s="108"/>
      <c r="EV78" s="108"/>
      <c r="EW78" s="108"/>
      <c r="EX78" s="108"/>
      <c r="EY78" s="108"/>
      <c r="EZ78" s="108"/>
      <c r="FA78" s="108"/>
      <c r="FB78" s="108"/>
      <c r="FC78" s="108"/>
      <c r="FD78" s="108"/>
      <c r="FE78" s="108"/>
      <c r="FF78" s="108"/>
      <c r="FG78" s="108"/>
      <c r="FH78" s="108"/>
      <c r="FI78" s="108"/>
      <c r="FJ78" s="108"/>
      <c r="FK78" s="108"/>
      <c r="FL78" s="108"/>
      <c r="FM78" s="108"/>
      <c r="FN78" s="108"/>
      <c r="FO78" s="108"/>
      <c r="FP78" s="108"/>
      <c r="FQ78" s="108"/>
      <c r="FR78" s="108"/>
      <c r="FS78" s="108"/>
      <c r="FT78" s="108"/>
      <c r="FU78" s="108"/>
      <c r="FV78" s="108"/>
      <c r="FW78" s="108"/>
      <c r="FX78" s="108"/>
      <c r="FY78" s="108"/>
      <c r="FZ78" s="108"/>
      <c r="GA78" s="108"/>
      <c r="GB78" s="108"/>
      <c r="GC78" s="108"/>
      <c r="GD78" s="108"/>
      <c r="GE78" s="108"/>
      <c r="GF78" s="108"/>
      <c r="GG78" s="108"/>
      <c r="GH78" s="108"/>
      <c r="GI78" s="108"/>
      <c r="GJ78" s="108"/>
      <c r="GK78" s="108"/>
      <c r="GL78" s="108"/>
      <c r="GM78" s="108"/>
      <c r="GN78" s="108"/>
      <c r="GO78" s="108"/>
      <c r="GP78" s="108"/>
      <c r="GQ78" s="108"/>
      <c r="GR78" s="108"/>
      <c r="GS78" s="108"/>
      <c r="GT78" s="108"/>
      <c r="GU78" s="108"/>
      <c r="GV78" s="108"/>
      <c r="GW78" s="108"/>
      <c r="GX78" s="108"/>
      <c r="GY78" s="108"/>
      <c r="GZ78" s="108"/>
      <c r="HA78" s="108"/>
      <c r="HB78" s="108"/>
      <c r="HC78" s="108"/>
      <c r="HD78" s="108"/>
      <c r="HE78" s="108"/>
      <c r="HF78" s="108"/>
      <c r="HG78" s="108"/>
      <c r="HH78" s="108"/>
      <c r="HI78" s="108"/>
      <c r="HJ78" s="108"/>
      <c r="HK78" s="108"/>
      <c r="HL78" s="108"/>
      <c r="HM78" s="108"/>
      <c r="HN78" s="108"/>
      <c r="HO78" s="108"/>
      <c r="HP78" s="108"/>
      <c r="HQ78" s="108"/>
      <c r="HR78" s="108"/>
      <c r="HS78" s="108"/>
      <c r="HT78" s="108"/>
      <c r="HU78" s="108"/>
      <c r="HV78" s="108"/>
      <c r="HW78" s="108"/>
      <c r="HX78" s="108"/>
      <c r="HY78" s="108"/>
      <c r="HZ78" s="108"/>
      <c r="IA78" s="108"/>
      <c r="IB78" s="108"/>
      <c r="IC78" s="108"/>
      <c r="ID78" s="108"/>
      <c r="IE78" s="108"/>
      <c r="IF78" s="108"/>
    </row>
    <row r="79" spans="1:240" ht="12.75" customHeight="1" x14ac:dyDescent="0.25">
      <c r="A79" s="12" t="s">
        <v>197</v>
      </c>
      <c r="B79" s="17" t="s">
        <v>218</v>
      </c>
      <c r="C79" s="13" t="s">
        <v>73</v>
      </c>
      <c r="D79" s="35"/>
      <c r="E79" s="15"/>
      <c r="F79" s="35"/>
      <c r="G79" s="35"/>
      <c r="H79" s="35"/>
      <c r="I79" s="35"/>
      <c r="J79" s="35"/>
      <c r="K79" s="35"/>
      <c r="L79" s="35"/>
      <c r="M79" s="35"/>
      <c r="N79" s="77"/>
      <c r="O79" s="77"/>
      <c r="P79" s="66"/>
      <c r="Q79" s="36"/>
      <c r="R79" s="35"/>
      <c r="S79" s="98"/>
      <c r="T79" s="67"/>
      <c r="U79" s="91"/>
      <c r="V79" s="35"/>
      <c r="W79" s="36"/>
      <c r="X79" s="36"/>
      <c r="Y79" s="92"/>
      <c r="Z79" s="102"/>
      <c r="AA79" s="36"/>
      <c r="AB79" s="33"/>
      <c r="AC79" s="33"/>
      <c r="AD79" s="33"/>
      <c r="AE79" s="33"/>
      <c r="AF79" s="33"/>
      <c r="AG79" s="33"/>
      <c r="AH79" s="33"/>
      <c r="AI79" s="35"/>
      <c r="AJ79" s="35"/>
      <c r="AK79" s="92"/>
      <c r="AL79" s="35"/>
      <c r="AM79" s="35"/>
      <c r="AN79" s="35"/>
      <c r="AO79" s="35">
        <v>125000</v>
      </c>
      <c r="AP79" s="35">
        <v>0</v>
      </c>
      <c r="AQ79" s="67">
        <f t="shared" si="60"/>
        <v>125000</v>
      </c>
      <c r="AR79" s="67">
        <f t="shared" si="62"/>
        <v>0</v>
      </c>
      <c r="AS79" s="67">
        <v>0</v>
      </c>
      <c r="AT79" s="35" t="s">
        <v>248</v>
      </c>
      <c r="AU79" s="35" t="s">
        <v>235</v>
      </c>
      <c r="AV79" s="35" t="s">
        <v>235</v>
      </c>
      <c r="AW79" s="35" t="s">
        <v>248</v>
      </c>
      <c r="AX79" s="107" t="s">
        <v>217</v>
      </c>
      <c r="AY79" s="91"/>
      <c r="AZ79" s="91"/>
      <c r="BA79" s="91"/>
      <c r="BB79" s="104"/>
      <c r="BC79" s="108"/>
      <c r="BD79" s="108"/>
      <c r="BE79" s="109"/>
      <c r="BF79" s="108"/>
      <c r="BG79" s="108"/>
      <c r="BH79" s="109"/>
      <c r="BI79" s="109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9"/>
      <c r="CA79" s="109"/>
      <c r="CB79" s="108"/>
      <c r="CC79" s="108"/>
      <c r="CD79" s="108"/>
      <c r="CE79" s="108"/>
      <c r="CF79" s="108"/>
      <c r="CG79" s="109"/>
      <c r="CH79" s="109"/>
      <c r="CI79" s="109"/>
      <c r="CJ79" s="109"/>
      <c r="CK79" s="108"/>
      <c r="CL79" s="108"/>
      <c r="CM79" s="108"/>
      <c r="CN79" s="108"/>
      <c r="CO79" s="108"/>
      <c r="CP79" s="108"/>
      <c r="CQ79" s="108"/>
      <c r="CR79" s="108"/>
      <c r="CS79" s="108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9"/>
      <c r="DE79" s="109"/>
      <c r="DF79" s="109"/>
      <c r="DG79" s="109"/>
      <c r="DH79" s="109"/>
      <c r="DI79" s="109"/>
      <c r="DJ79" s="109"/>
      <c r="DK79" s="109"/>
      <c r="DL79" s="109"/>
      <c r="DM79" s="109"/>
      <c r="DN79" s="109"/>
      <c r="DO79" s="109"/>
      <c r="DP79" s="109"/>
      <c r="DQ79" s="109"/>
      <c r="DR79" s="109"/>
      <c r="DS79" s="109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08"/>
      <c r="EH79" s="108"/>
      <c r="EI79" s="108"/>
      <c r="EJ79" s="108"/>
      <c r="EK79" s="108"/>
      <c r="EL79" s="108"/>
      <c r="EM79" s="108"/>
      <c r="EN79" s="108"/>
      <c r="EO79" s="108"/>
      <c r="EP79" s="108"/>
      <c r="EQ79" s="108"/>
      <c r="ER79" s="108"/>
      <c r="ES79" s="108"/>
      <c r="ET79" s="108"/>
      <c r="EU79" s="108"/>
      <c r="EV79" s="108"/>
      <c r="EW79" s="108"/>
      <c r="EX79" s="108"/>
      <c r="EY79" s="108"/>
      <c r="EZ79" s="108"/>
      <c r="FA79" s="108"/>
      <c r="FB79" s="108"/>
      <c r="FC79" s="108"/>
      <c r="FD79" s="108"/>
      <c r="FE79" s="108"/>
      <c r="FF79" s="108"/>
      <c r="FG79" s="108"/>
      <c r="FH79" s="108"/>
      <c r="FI79" s="108"/>
      <c r="FJ79" s="108"/>
      <c r="FK79" s="108"/>
      <c r="FL79" s="108"/>
      <c r="FM79" s="108"/>
      <c r="FN79" s="108"/>
      <c r="FO79" s="108"/>
      <c r="FP79" s="108"/>
      <c r="FQ79" s="108"/>
      <c r="FR79" s="108"/>
      <c r="FS79" s="108"/>
      <c r="FT79" s="108"/>
      <c r="FU79" s="108"/>
      <c r="FV79" s="108"/>
      <c r="FW79" s="108"/>
      <c r="FX79" s="108"/>
      <c r="FY79" s="108"/>
      <c r="FZ79" s="108"/>
      <c r="GA79" s="108"/>
      <c r="GB79" s="108"/>
      <c r="GC79" s="108"/>
      <c r="GD79" s="108"/>
      <c r="GE79" s="108"/>
      <c r="GF79" s="108"/>
      <c r="GG79" s="108"/>
      <c r="GH79" s="108"/>
      <c r="GI79" s="108"/>
      <c r="GJ79" s="108"/>
      <c r="GK79" s="108"/>
      <c r="GL79" s="108"/>
      <c r="GM79" s="108"/>
      <c r="GN79" s="108"/>
      <c r="GO79" s="108"/>
      <c r="GP79" s="108"/>
      <c r="GQ79" s="108"/>
      <c r="GR79" s="108"/>
      <c r="GS79" s="108"/>
      <c r="GT79" s="108"/>
      <c r="GU79" s="108"/>
      <c r="GV79" s="108"/>
      <c r="GW79" s="108"/>
      <c r="GX79" s="108"/>
      <c r="GY79" s="108"/>
      <c r="GZ79" s="108"/>
      <c r="HA79" s="108"/>
      <c r="HB79" s="108"/>
      <c r="HC79" s="108"/>
      <c r="HD79" s="108"/>
      <c r="HE79" s="108"/>
      <c r="HF79" s="108"/>
      <c r="HG79" s="108"/>
      <c r="HH79" s="108"/>
      <c r="HI79" s="108"/>
      <c r="HJ79" s="108"/>
      <c r="HK79" s="108"/>
      <c r="HL79" s="108"/>
      <c r="HM79" s="108"/>
      <c r="HN79" s="108"/>
      <c r="HO79" s="108"/>
      <c r="HP79" s="108"/>
      <c r="HQ79" s="108"/>
      <c r="HR79" s="108"/>
      <c r="HS79" s="108"/>
      <c r="HT79" s="108"/>
      <c r="HU79" s="108"/>
      <c r="HV79" s="108"/>
      <c r="HW79" s="108"/>
      <c r="HX79" s="108"/>
      <c r="HY79" s="108"/>
      <c r="HZ79" s="108"/>
      <c r="IA79" s="108"/>
      <c r="IB79" s="108"/>
      <c r="IC79" s="108"/>
      <c r="ID79" s="108"/>
      <c r="IE79" s="108"/>
      <c r="IF79" s="108"/>
    </row>
    <row r="80" spans="1:240" ht="12.75" customHeight="1" x14ac:dyDescent="0.25">
      <c r="A80" s="12"/>
      <c r="B80" s="17"/>
      <c r="C80" s="13"/>
      <c r="D80" s="35"/>
      <c r="E80" s="15"/>
      <c r="F80" s="35"/>
      <c r="G80" s="35"/>
      <c r="H80" s="35"/>
      <c r="I80" s="35"/>
      <c r="J80" s="35"/>
      <c r="K80" s="35"/>
      <c r="L80" s="35"/>
      <c r="M80" s="35"/>
      <c r="N80" s="77"/>
      <c r="O80" s="77"/>
      <c r="P80" s="66"/>
      <c r="Q80" s="36"/>
      <c r="R80" s="35"/>
      <c r="S80" s="98"/>
      <c r="T80" s="67"/>
      <c r="U80" s="91"/>
      <c r="V80" s="35"/>
      <c r="W80" s="36"/>
      <c r="X80" s="36"/>
      <c r="Y80" s="92"/>
      <c r="Z80" s="102"/>
      <c r="AA80" s="36"/>
      <c r="AB80" s="33"/>
      <c r="AC80" s="33"/>
      <c r="AD80" s="33"/>
      <c r="AE80" s="33"/>
      <c r="AF80" s="33"/>
      <c r="AG80" s="33"/>
      <c r="AH80" s="33"/>
      <c r="AI80" s="35"/>
      <c r="AJ80" s="35"/>
      <c r="AK80" s="92"/>
      <c r="AL80" s="35"/>
      <c r="AM80" s="35"/>
      <c r="AN80" s="35"/>
      <c r="AO80" s="35"/>
      <c r="AP80" s="35"/>
      <c r="AQ80" s="67">
        <f t="shared" si="60"/>
        <v>0</v>
      </c>
      <c r="AR80" s="67">
        <f t="shared" si="62"/>
        <v>0</v>
      </c>
      <c r="AS80" s="67"/>
      <c r="AT80" s="35"/>
      <c r="AU80" s="35"/>
      <c r="AV80" s="35"/>
      <c r="AW80" s="35"/>
      <c r="AX80" s="107"/>
      <c r="AY80" s="91"/>
      <c r="AZ80" s="91"/>
      <c r="BA80" s="91"/>
      <c r="BB80" s="104"/>
      <c r="BC80" s="108"/>
      <c r="BD80" s="108"/>
      <c r="BE80" s="109"/>
      <c r="BF80" s="108"/>
      <c r="BG80" s="108"/>
      <c r="BH80" s="109"/>
      <c r="BI80" s="109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9"/>
      <c r="CA80" s="109"/>
      <c r="CB80" s="108"/>
      <c r="CC80" s="108"/>
      <c r="CD80" s="108"/>
      <c r="CE80" s="108"/>
      <c r="CF80" s="108"/>
      <c r="CG80" s="109"/>
      <c r="CH80" s="109"/>
      <c r="CI80" s="109"/>
      <c r="CJ80" s="109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9"/>
      <c r="DE80" s="109"/>
      <c r="DF80" s="109"/>
      <c r="DG80" s="109"/>
      <c r="DH80" s="109"/>
      <c r="DI80" s="109"/>
      <c r="DJ80" s="109"/>
      <c r="DK80" s="109"/>
      <c r="DL80" s="109"/>
      <c r="DM80" s="109"/>
      <c r="DN80" s="109"/>
      <c r="DO80" s="109"/>
      <c r="DP80" s="109"/>
      <c r="DQ80" s="109"/>
      <c r="DR80" s="109"/>
      <c r="DS80" s="109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8"/>
      <c r="EL80" s="108"/>
      <c r="EM80" s="108"/>
      <c r="EN80" s="108"/>
      <c r="EO80" s="108"/>
      <c r="EP80" s="108"/>
      <c r="EQ80" s="108"/>
      <c r="ER80" s="108"/>
      <c r="ES80" s="108"/>
      <c r="ET80" s="108"/>
      <c r="EU80" s="108"/>
      <c r="EV80" s="108"/>
      <c r="EW80" s="108"/>
      <c r="EX80" s="108"/>
      <c r="EY80" s="108"/>
      <c r="EZ80" s="108"/>
      <c r="FA80" s="108"/>
      <c r="FB80" s="108"/>
      <c r="FC80" s="108"/>
      <c r="FD80" s="108"/>
      <c r="FE80" s="108"/>
      <c r="FF80" s="108"/>
      <c r="FG80" s="108"/>
      <c r="FH80" s="108"/>
      <c r="FI80" s="108"/>
      <c r="FJ80" s="108"/>
      <c r="FK80" s="108"/>
      <c r="FL80" s="108"/>
      <c r="FM80" s="108"/>
      <c r="FN80" s="108"/>
      <c r="FO80" s="108"/>
      <c r="FP80" s="108"/>
      <c r="FQ80" s="108"/>
      <c r="FR80" s="108"/>
      <c r="FS80" s="108"/>
      <c r="FT80" s="108"/>
      <c r="FU80" s="108"/>
      <c r="FV80" s="108"/>
      <c r="FW80" s="108"/>
      <c r="FX80" s="108"/>
      <c r="FY80" s="108"/>
      <c r="FZ80" s="108"/>
      <c r="GA80" s="108"/>
      <c r="GB80" s="108"/>
      <c r="GC80" s="108"/>
      <c r="GD80" s="108"/>
      <c r="GE80" s="108"/>
      <c r="GF80" s="108"/>
      <c r="GG80" s="108"/>
      <c r="GH80" s="108"/>
      <c r="GI80" s="108"/>
      <c r="GJ80" s="108"/>
      <c r="GK80" s="108"/>
      <c r="GL80" s="108"/>
      <c r="GM80" s="108"/>
      <c r="GN80" s="108"/>
      <c r="GO80" s="108"/>
      <c r="GP80" s="108"/>
      <c r="GQ80" s="108"/>
      <c r="GR80" s="108"/>
      <c r="GS80" s="108"/>
      <c r="GT80" s="108"/>
      <c r="GU80" s="108"/>
      <c r="GV80" s="108"/>
      <c r="GW80" s="108"/>
      <c r="GX80" s="108"/>
      <c r="GY80" s="108"/>
      <c r="GZ80" s="108"/>
      <c r="HA80" s="108"/>
      <c r="HB80" s="108"/>
      <c r="HC80" s="108"/>
      <c r="HD80" s="108"/>
      <c r="HE80" s="108"/>
      <c r="HF80" s="108"/>
      <c r="HG80" s="108"/>
      <c r="HH80" s="108"/>
      <c r="HI80" s="108"/>
      <c r="HJ80" s="108"/>
      <c r="HK80" s="108"/>
      <c r="HL80" s="108"/>
      <c r="HM80" s="108"/>
      <c r="HN80" s="108"/>
      <c r="HO80" s="108"/>
      <c r="HP80" s="108"/>
      <c r="HQ80" s="108"/>
      <c r="HR80" s="108"/>
      <c r="HS80" s="108"/>
      <c r="HT80" s="108"/>
      <c r="HU80" s="108"/>
      <c r="HV80" s="108"/>
      <c r="HW80" s="108"/>
      <c r="HX80" s="108"/>
      <c r="HY80" s="108"/>
      <c r="HZ80" s="108"/>
      <c r="IA80" s="108"/>
      <c r="IB80" s="108"/>
      <c r="IC80" s="108"/>
      <c r="ID80" s="108"/>
      <c r="IE80" s="108"/>
      <c r="IF80" s="108"/>
    </row>
    <row r="81" spans="1:240" ht="12.75" customHeight="1" x14ac:dyDescent="0.25">
      <c r="A81" s="12" t="s">
        <v>213</v>
      </c>
      <c r="B81" s="17" t="s">
        <v>214</v>
      </c>
      <c r="C81" s="13" t="s">
        <v>73</v>
      </c>
      <c r="D81" s="35"/>
      <c r="E81" s="15"/>
      <c r="F81" s="35"/>
      <c r="G81" s="35"/>
      <c r="H81" s="35"/>
      <c r="I81" s="35"/>
      <c r="J81" s="35"/>
      <c r="K81" s="35"/>
      <c r="L81" s="35"/>
      <c r="M81" s="35"/>
      <c r="N81" s="77"/>
      <c r="O81" s="77"/>
      <c r="P81" s="66"/>
      <c r="Q81" s="36"/>
      <c r="R81" s="35"/>
      <c r="S81" s="98"/>
      <c r="T81" s="67"/>
      <c r="U81" s="91"/>
      <c r="V81" s="35"/>
      <c r="W81" s="36"/>
      <c r="X81" s="36"/>
      <c r="Y81" s="92"/>
      <c r="Z81" s="102"/>
      <c r="AA81" s="36"/>
      <c r="AB81" s="33"/>
      <c r="AC81" s="33"/>
      <c r="AD81" s="33"/>
      <c r="AE81" s="33"/>
      <c r="AF81" s="33"/>
      <c r="AG81" s="33"/>
      <c r="AH81" s="33"/>
      <c r="AI81" s="35"/>
      <c r="AJ81" s="35"/>
      <c r="AK81" s="92"/>
      <c r="AL81" s="35"/>
      <c r="AM81" s="35"/>
      <c r="AN81" s="35"/>
      <c r="AO81" s="35">
        <v>575000</v>
      </c>
      <c r="AP81" s="35">
        <v>0</v>
      </c>
      <c r="AQ81" s="67">
        <f t="shared" si="60"/>
        <v>575000</v>
      </c>
      <c r="AR81" s="67">
        <f t="shared" si="62"/>
        <v>0</v>
      </c>
      <c r="AS81" s="67">
        <v>0</v>
      </c>
      <c r="AT81" s="35" t="s">
        <v>235</v>
      </c>
      <c r="AU81" s="35" t="s">
        <v>235</v>
      </c>
      <c r="AV81" s="35" t="s">
        <v>235</v>
      </c>
      <c r="AW81" s="35" t="s">
        <v>248</v>
      </c>
      <c r="AX81" s="107" t="s">
        <v>209</v>
      </c>
      <c r="AY81" s="91"/>
      <c r="AZ81" s="91"/>
      <c r="BA81" s="91"/>
      <c r="BB81" s="104"/>
      <c r="BC81" s="108"/>
      <c r="BD81" s="108"/>
      <c r="BE81" s="109"/>
      <c r="BF81" s="108"/>
      <c r="BG81" s="108"/>
      <c r="BH81" s="109"/>
      <c r="BI81" s="109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9"/>
      <c r="CA81" s="109"/>
      <c r="CB81" s="108"/>
      <c r="CC81" s="108"/>
      <c r="CD81" s="108"/>
      <c r="CE81" s="108"/>
      <c r="CF81" s="108"/>
      <c r="CG81" s="109"/>
      <c r="CH81" s="109"/>
      <c r="CI81" s="109"/>
      <c r="CJ81" s="109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9"/>
      <c r="DE81" s="109"/>
      <c r="DF81" s="109"/>
      <c r="DG81" s="109"/>
      <c r="DH81" s="109"/>
      <c r="DI81" s="109"/>
      <c r="DJ81" s="109"/>
      <c r="DK81" s="109"/>
      <c r="DL81" s="109"/>
      <c r="DM81" s="109"/>
      <c r="DN81" s="109"/>
      <c r="DO81" s="109"/>
      <c r="DP81" s="109"/>
      <c r="DQ81" s="109"/>
      <c r="DR81" s="109"/>
      <c r="DS81" s="109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8"/>
      <c r="EL81" s="108"/>
      <c r="EM81" s="108"/>
      <c r="EN81" s="108"/>
      <c r="EO81" s="108"/>
      <c r="EP81" s="108"/>
      <c r="EQ81" s="108"/>
      <c r="ER81" s="108"/>
      <c r="ES81" s="108"/>
      <c r="ET81" s="108"/>
      <c r="EU81" s="108"/>
      <c r="EV81" s="108"/>
      <c r="EW81" s="108"/>
      <c r="EX81" s="108"/>
      <c r="EY81" s="108"/>
      <c r="EZ81" s="108"/>
      <c r="FA81" s="108"/>
      <c r="FB81" s="108"/>
      <c r="FC81" s="108"/>
      <c r="FD81" s="108"/>
      <c r="FE81" s="108"/>
      <c r="FF81" s="108"/>
      <c r="FG81" s="108"/>
      <c r="FH81" s="108"/>
      <c r="FI81" s="108"/>
      <c r="FJ81" s="108"/>
      <c r="FK81" s="108"/>
      <c r="FL81" s="108"/>
      <c r="FM81" s="108"/>
      <c r="FN81" s="108"/>
      <c r="FO81" s="108"/>
      <c r="FP81" s="108"/>
      <c r="FQ81" s="108"/>
      <c r="FR81" s="108"/>
      <c r="FS81" s="108"/>
      <c r="FT81" s="108"/>
      <c r="FU81" s="108"/>
      <c r="FV81" s="108"/>
      <c r="FW81" s="108"/>
      <c r="FX81" s="108"/>
      <c r="FY81" s="108"/>
      <c r="FZ81" s="108"/>
      <c r="GA81" s="108"/>
      <c r="GB81" s="108"/>
      <c r="GC81" s="108"/>
      <c r="GD81" s="108"/>
      <c r="GE81" s="108"/>
      <c r="GF81" s="108"/>
      <c r="GG81" s="108"/>
      <c r="GH81" s="108"/>
      <c r="GI81" s="108"/>
      <c r="GJ81" s="108"/>
      <c r="GK81" s="108"/>
      <c r="GL81" s="108"/>
      <c r="GM81" s="108"/>
      <c r="GN81" s="108"/>
      <c r="GO81" s="108"/>
      <c r="GP81" s="108"/>
      <c r="GQ81" s="108"/>
      <c r="GR81" s="108"/>
      <c r="GS81" s="108"/>
      <c r="GT81" s="108"/>
      <c r="GU81" s="108"/>
      <c r="GV81" s="108"/>
      <c r="GW81" s="108"/>
      <c r="GX81" s="108"/>
      <c r="GY81" s="108"/>
      <c r="GZ81" s="108"/>
      <c r="HA81" s="108"/>
      <c r="HB81" s="108"/>
      <c r="HC81" s="108"/>
      <c r="HD81" s="108"/>
      <c r="HE81" s="108"/>
      <c r="HF81" s="108"/>
      <c r="HG81" s="108"/>
      <c r="HH81" s="108"/>
      <c r="HI81" s="108"/>
      <c r="HJ81" s="108"/>
      <c r="HK81" s="108"/>
      <c r="HL81" s="108"/>
      <c r="HM81" s="108"/>
      <c r="HN81" s="108"/>
      <c r="HO81" s="108"/>
      <c r="HP81" s="108"/>
      <c r="HQ81" s="108"/>
      <c r="HR81" s="108"/>
      <c r="HS81" s="108"/>
      <c r="HT81" s="108"/>
      <c r="HU81" s="108"/>
      <c r="HV81" s="108"/>
      <c r="HW81" s="108"/>
      <c r="HX81" s="108"/>
      <c r="HY81" s="108"/>
      <c r="HZ81" s="108"/>
      <c r="IA81" s="108"/>
      <c r="IB81" s="108"/>
      <c r="IC81" s="108"/>
      <c r="ID81" s="108"/>
      <c r="IE81" s="108"/>
      <c r="IF81" s="108"/>
    </row>
    <row r="82" spans="1:240" ht="12.75" customHeight="1" x14ac:dyDescent="0.25">
      <c r="A82" s="12" t="s">
        <v>215</v>
      </c>
      <c r="B82" s="17" t="s">
        <v>206</v>
      </c>
      <c r="C82" s="13" t="s">
        <v>73</v>
      </c>
      <c r="D82" s="35"/>
      <c r="E82" s="15"/>
      <c r="F82" s="35"/>
      <c r="G82" s="35"/>
      <c r="H82" s="35"/>
      <c r="I82" s="35"/>
      <c r="J82" s="35"/>
      <c r="K82" s="35"/>
      <c r="L82" s="35"/>
      <c r="M82" s="35"/>
      <c r="N82" s="77"/>
      <c r="O82" s="77"/>
      <c r="P82" s="66"/>
      <c r="Q82" s="36"/>
      <c r="R82" s="35"/>
      <c r="S82" s="98"/>
      <c r="T82" s="67"/>
      <c r="U82" s="91"/>
      <c r="V82" s="35"/>
      <c r="W82" s="36"/>
      <c r="X82" s="36"/>
      <c r="Y82" s="92"/>
      <c r="Z82" s="102"/>
      <c r="AA82" s="36"/>
      <c r="AB82" s="33"/>
      <c r="AC82" s="33"/>
      <c r="AD82" s="33"/>
      <c r="AE82" s="33"/>
      <c r="AF82" s="33"/>
      <c r="AG82" s="33"/>
      <c r="AH82" s="33"/>
      <c r="AI82" s="35"/>
      <c r="AJ82" s="35"/>
      <c r="AK82" s="92"/>
      <c r="AL82" s="35"/>
      <c r="AM82" s="35"/>
      <c r="AN82" s="35"/>
      <c r="AO82" s="35">
        <v>1225000</v>
      </c>
      <c r="AP82" s="35">
        <v>0</v>
      </c>
      <c r="AQ82" s="67">
        <f t="shared" si="60"/>
        <v>1225000</v>
      </c>
      <c r="AR82" s="67">
        <f t="shared" si="62"/>
        <v>0</v>
      </c>
      <c r="AS82" s="67">
        <v>0</v>
      </c>
      <c r="AT82" s="35" t="s">
        <v>235</v>
      </c>
      <c r="AU82" s="35" t="s">
        <v>235</v>
      </c>
      <c r="AV82" s="35" t="s">
        <v>235</v>
      </c>
      <c r="AW82" s="35" t="s">
        <v>248</v>
      </c>
      <c r="AX82" s="107" t="s">
        <v>209</v>
      </c>
      <c r="AY82" s="91"/>
      <c r="AZ82" s="91"/>
      <c r="BA82" s="91"/>
      <c r="BB82" s="104"/>
      <c r="BC82" s="108"/>
      <c r="BD82" s="108"/>
      <c r="BE82" s="109"/>
      <c r="BF82" s="108"/>
      <c r="BG82" s="108"/>
      <c r="BH82" s="109"/>
      <c r="BI82" s="109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9"/>
      <c r="CA82" s="109"/>
      <c r="CB82" s="108"/>
      <c r="CC82" s="108"/>
      <c r="CD82" s="108"/>
      <c r="CE82" s="108"/>
      <c r="CF82" s="108"/>
      <c r="CG82" s="109"/>
      <c r="CH82" s="109"/>
      <c r="CI82" s="109"/>
      <c r="CJ82" s="109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108"/>
      <c r="FG82" s="108"/>
      <c r="FH82" s="108"/>
      <c r="FI82" s="108"/>
      <c r="FJ82" s="108"/>
      <c r="FK82" s="108"/>
      <c r="FL82" s="108"/>
      <c r="FM82" s="108"/>
      <c r="FN82" s="108"/>
      <c r="FO82" s="108"/>
      <c r="FP82" s="108"/>
      <c r="FQ82" s="108"/>
      <c r="FR82" s="108"/>
      <c r="FS82" s="108"/>
      <c r="FT82" s="108"/>
      <c r="FU82" s="108"/>
      <c r="FV82" s="108"/>
      <c r="FW82" s="108"/>
      <c r="FX82" s="108"/>
      <c r="FY82" s="108"/>
      <c r="FZ82" s="108"/>
      <c r="GA82" s="108"/>
      <c r="GB82" s="108"/>
      <c r="GC82" s="108"/>
      <c r="GD82" s="108"/>
      <c r="GE82" s="108"/>
      <c r="GF82" s="108"/>
      <c r="GG82" s="108"/>
      <c r="GH82" s="108"/>
      <c r="GI82" s="108"/>
      <c r="GJ82" s="108"/>
      <c r="GK82" s="108"/>
      <c r="GL82" s="108"/>
      <c r="GM82" s="108"/>
      <c r="GN82" s="108"/>
      <c r="GO82" s="108"/>
      <c r="GP82" s="108"/>
      <c r="GQ82" s="108"/>
      <c r="GR82" s="108"/>
      <c r="GS82" s="108"/>
      <c r="GT82" s="108"/>
      <c r="GU82" s="108"/>
      <c r="GV82" s="108"/>
      <c r="GW82" s="108"/>
      <c r="GX82" s="108"/>
      <c r="GY82" s="108"/>
      <c r="GZ82" s="108"/>
      <c r="HA82" s="108"/>
      <c r="HB82" s="108"/>
      <c r="HC82" s="108"/>
      <c r="HD82" s="108"/>
      <c r="HE82" s="108"/>
      <c r="HF82" s="108"/>
      <c r="HG82" s="108"/>
      <c r="HH82" s="108"/>
      <c r="HI82" s="108"/>
      <c r="HJ82" s="108"/>
      <c r="HK82" s="108"/>
      <c r="HL82" s="108"/>
      <c r="HM82" s="108"/>
      <c r="HN82" s="108"/>
      <c r="HO82" s="108"/>
      <c r="HP82" s="108"/>
      <c r="HQ82" s="108"/>
      <c r="HR82" s="108"/>
      <c r="HS82" s="108"/>
      <c r="HT82" s="108"/>
      <c r="HU82" s="108"/>
      <c r="HV82" s="108"/>
      <c r="HW82" s="108"/>
      <c r="HX82" s="108"/>
      <c r="HY82" s="108"/>
      <c r="HZ82" s="108"/>
      <c r="IA82" s="108"/>
      <c r="IB82" s="108"/>
      <c r="IC82" s="108"/>
      <c r="ID82" s="108"/>
      <c r="IE82" s="108"/>
      <c r="IF82" s="108"/>
    </row>
    <row r="83" spans="1:240" ht="12.75" customHeight="1" x14ac:dyDescent="0.25">
      <c r="A83" s="12" t="s">
        <v>207</v>
      </c>
      <c r="B83" s="17" t="s">
        <v>208</v>
      </c>
      <c r="C83" s="13" t="s">
        <v>73</v>
      </c>
      <c r="D83" s="35"/>
      <c r="E83" s="15"/>
      <c r="F83" s="35"/>
      <c r="G83" s="35"/>
      <c r="H83" s="35"/>
      <c r="I83" s="35"/>
      <c r="J83" s="35"/>
      <c r="K83" s="35"/>
      <c r="L83" s="35"/>
      <c r="M83" s="35"/>
      <c r="N83" s="77"/>
      <c r="O83" s="77"/>
      <c r="P83" s="66"/>
      <c r="Q83" s="36"/>
      <c r="R83" s="35"/>
      <c r="S83" s="98"/>
      <c r="T83" s="67"/>
      <c r="U83" s="91"/>
      <c r="V83" s="35"/>
      <c r="W83" s="36"/>
      <c r="X83" s="36"/>
      <c r="Y83" s="92"/>
      <c r="Z83" s="102"/>
      <c r="AA83" s="36"/>
      <c r="AB83" s="33"/>
      <c r="AC83" s="33"/>
      <c r="AD83" s="33"/>
      <c r="AE83" s="33"/>
      <c r="AF83" s="33"/>
      <c r="AG83" s="33"/>
      <c r="AH83" s="33"/>
      <c r="AI83" s="35"/>
      <c r="AJ83" s="35"/>
      <c r="AK83" s="92"/>
      <c r="AL83" s="35"/>
      <c r="AM83" s="35"/>
      <c r="AN83" s="35"/>
      <c r="AO83" s="35">
        <v>1000000</v>
      </c>
      <c r="AP83" s="35">
        <v>0</v>
      </c>
      <c r="AQ83" s="67">
        <f t="shared" si="60"/>
        <v>1000000</v>
      </c>
      <c r="AR83" s="67">
        <f t="shared" si="62"/>
        <v>0</v>
      </c>
      <c r="AS83" s="67">
        <v>0</v>
      </c>
      <c r="AT83" s="35" t="s">
        <v>235</v>
      </c>
      <c r="AU83" s="35" t="s">
        <v>235</v>
      </c>
      <c r="AV83" s="35" t="s">
        <v>235</v>
      </c>
      <c r="AW83" s="35" t="s">
        <v>248</v>
      </c>
      <c r="AX83" s="107" t="s">
        <v>216</v>
      </c>
      <c r="AY83" s="91"/>
      <c r="AZ83" s="91"/>
      <c r="BA83" s="91"/>
      <c r="BB83" s="104"/>
      <c r="BC83" s="108"/>
      <c r="BD83" s="108"/>
      <c r="BE83" s="109"/>
      <c r="BF83" s="108"/>
      <c r="BG83" s="108"/>
      <c r="BH83" s="109"/>
      <c r="BI83" s="109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9"/>
      <c r="CA83" s="109"/>
      <c r="CB83" s="108"/>
      <c r="CC83" s="108"/>
      <c r="CD83" s="108"/>
      <c r="CE83" s="108"/>
      <c r="CF83" s="108"/>
      <c r="CG83" s="109"/>
      <c r="CH83" s="109"/>
      <c r="CI83" s="109"/>
      <c r="CJ83" s="109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9"/>
      <c r="DE83" s="109"/>
      <c r="DF83" s="109"/>
      <c r="DG83" s="109"/>
      <c r="DH83" s="109"/>
      <c r="DI83" s="109"/>
      <c r="DJ83" s="109"/>
      <c r="DK83" s="109"/>
      <c r="DL83" s="109"/>
      <c r="DM83" s="109"/>
      <c r="DN83" s="109"/>
      <c r="DO83" s="109"/>
      <c r="DP83" s="109"/>
      <c r="DQ83" s="109"/>
      <c r="DR83" s="109"/>
      <c r="DS83" s="109"/>
      <c r="DT83" s="108"/>
      <c r="DU83" s="108"/>
      <c r="DV83" s="108"/>
      <c r="DW83" s="108"/>
      <c r="DX83" s="108"/>
      <c r="DY83" s="108"/>
      <c r="DZ83" s="108"/>
      <c r="EA83" s="108"/>
      <c r="EB83" s="108"/>
      <c r="EC83" s="108"/>
      <c r="ED83" s="108"/>
      <c r="EE83" s="108"/>
      <c r="EF83" s="108"/>
      <c r="EG83" s="108"/>
      <c r="EH83" s="108"/>
      <c r="EI83" s="108"/>
      <c r="EJ83" s="108"/>
      <c r="EK83" s="108"/>
      <c r="EL83" s="108"/>
      <c r="EM83" s="108"/>
      <c r="EN83" s="108"/>
      <c r="EO83" s="108"/>
      <c r="EP83" s="108"/>
      <c r="EQ83" s="108"/>
      <c r="ER83" s="108"/>
      <c r="ES83" s="108"/>
      <c r="ET83" s="108"/>
      <c r="EU83" s="108"/>
      <c r="EV83" s="108"/>
      <c r="EW83" s="108"/>
      <c r="EX83" s="108"/>
      <c r="EY83" s="108"/>
      <c r="EZ83" s="108"/>
      <c r="FA83" s="108"/>
      <c r="FB83" s="108"/>
      <c r="FC83" s="108"/>
      <c r="FD83" s="108"/>
      <c r="FE83" s="108"/>
      <c r="FF83" s="108"/>
      <c r="FG83" s="108"/>
      <c r="FH83" s="108"/>
      <c r="FI83" s="108"/>
      <c r="FJ83" s="108"/>
      <c r="FK83" s="108"/>
      <c r="FL83" s="108"/>
      <c r="FM83" s="108"/>
      <c r="FN83" s="108"/>
      <c r="FO83" s="108"/>
      <c r="FP83" s="108"/>
      <c r="FQ83" s="108"/>
      <c r="FR83" s="108"/>
      <c r="FS83" s="108"/>
      <c r="FT83" s="108"/>
      <c r="FU83" s="108"/>
      <c r="FV83" s="108"/>
      <c r="FW83" s="108"/>
      <c r="FX83" s="108"/>
      <c r="FY83" s="108"/>
      <c r="FZ83" s="108"/>
      <c r="GA83" s="108"/>
      <c r="GB83" s="108"/>
      <c r="GC83" s="108"/>
      <c r="GD83" s="108"/>
      <c r="GE83" s="108"/>
      <c r="GF83" s="108"/>
      <c r="GG83" s="108"/>
      <c r="GH83" s="108"/>
      <c r="GI83" s="108"/>
      <c r="GJ83" s="108"/>
      <c r="GK83" s="108"/>
      <c r="GL83" s="108"/>
      <c r="GM83" s="108"/>
      <c r="GN83" s="108"/>
      <c r="GO83" s="108"/>
      <c r="GP83" s="108"/>
      <c r="GQ83" s="108"/>
      <c r="GR83" s="108"/>
      <c r="GS83" s="108"/>
      <c r="GT83" s="108"/>
      <c r="GU83" s="108"/>
      <c r="GV83" s="108"/>
      <c r="GW83" s="108"/>
      <c r="GX83" s="108"/>
      <c r="GY83" s="108"/>
      <c r="GZ83" s="108"/>
      <c r="HA83" s="108"/>
      <c r="HB83" s="108"/>
      <c r="HC83" s="108"/>
      <c r="HD83" s="108"/>
      <c r="HE83" s="108"/>
      <c r="HF83" s="108"/>
      <c r="HG83" s="108"/>
      <c r="HH83" s="108"/>
      <c r="HI83" s="108"/>
      <c r="HJ83" s="108"/>
      <c r="HK83" s="108"/>
      <c r="HL83" s="108"/>
      <c r="HM83" s="108"/>
      <c r="HN83" s="108"/>
      <c r="HO83" s="108"/>
      <c r="HP83" s="108"/>
      <c r="HQ83" s="108"/>
      <c r="HR83" s="108"/>
      <c r="HS83" s="108"/>
      <c r="HT83" s="108"/>
      <c r="HU83" s="108"/>
      <c r="HV83" s="108"/>
      <c r="HW83" s="108"/>
      <c r="HX83" s="108"/>
      <c r="HY83" s="108"/>
      <c r="HZ83" s="108"/>
      <c r="IA83" s="108"/>
      <c r="IB83" s="108"/>
      <c r="IC83" s="108"/>
      <c r="ID83" s="108"/>
      <c r="IE83" s="108"/>
      <c r="IF83" s="108"/>
    </row>
    <row r="84" spans="1:240" ht="12.75" customHeight="1" x14ac:dyDescent="0.25">
      <c r="A84" s="12"/>
      <c r="B84" s="17"/>
      <c r="C84" s="13"/>
      <c r="D84" s="35"/>
      <c r="E84" s="15"/>
      <c r="F84" s="35"/>
      <c r="G84" s="35"/>
      <c r="H84" s="35"/>
      <c r="I84" s="35"/>
      <c r="J84" s="35"/>
      <c r="K84" s="35"/>
      <c r="L84" s="35"/>
      <c r="M84" s="35"/>
      <c r="N84" s="77"/>
      <c r="O84" s="77"/>
      <c r="P84" s="66"/>
      <c r="Q84" s="36"/>
      <c r="R84" s="35"/>
      <c r="S84" s="98"/>
      <c r="T84" s="67"/>
      <c r="U84" s="91"/>
      <c r="V84" s="35"/>
      <c r="W84" s="36"/>
      <c r="X84" s="36"/>
      <c r="Y84" s="92"/>
      <c r="Z84" s="102"/>
      <c r="AA84" s="36"/>
      <c r="AB84" s="33"/>
      <c r="AC84" s="33"/>
      <c r="AD84" s="33"/>
      <c r="AE84" s="33"/>
      <c r="AF84" s="33"/>
      <c r="AG84" s="33"/>
      <c r="AH84" s="33"/>
      <c r="AI84" s="35"/>
      <c r="AJ84" s="35"/>
      <c r="AK84" s="92"/>
      <c r="AL84" s="35"/>
      <c r="AM84" s="35"/>
      <c r="AN84" s="35"/>
      <c r="AO84" s="35"/>
      <c r="AP84" s="35"/>
      <c r="AQ84" s="67"/>
      <c r="AR84" s="67"/>
      <c r="AS84" s="67"/>
      <c r="AT84" s="67"/>
      <c r="AU84" s="67"/>
      <c r="AV84" s="67"/>
      <c r="AW84" s="67"/>
      <c r="AX84" s="107"/>
      <c r="AY84" s="91"/>
      <c r="AZ84" s="91"/>
      <c r="BA84" s="91"/>
      <c r="BB84" s="104"/>
      <c r="BC84" s="108"/>
      <c r="BD84" s="108"/>
      <c r="BE84" s="109"/>
      <c r="BF84" s="108"/>
      <c r="BG84" s="108"/>
      <c r="BH84" s="109"/>
      <c r="BI84" s="109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9"/>
      <c r="CA84" s="109"/>
      <c r="CB84" s="108"/>
      <c r="CC84" s="108"/>
      <c r="CD84" s="108"/>
      <c r="CE84" s="108"/>
      <c r="CF84" s="108"/>
      <c r="CG84" s="109"/>
      <c r="CH84" s="109"/>
      <c r="CI84" s="109"/>
      <c r="CJ84" s="109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9"/>
      <c r="DE84" s="109"/>
      <c r="DF84" s="109"/>
      <c r="DG84" s="109"/>
      <c r="DH84" s="109"/>
      <c r="DI84" s="109"/>
      <c r="DJ84" s="109"/>
      <c r="DK84" s="109"/>
      <c r="DL84" s="109"/>
      <c r="DM84" s="109"/>
      <c r="DN84" s="109"/>
      <c r="DO84" s="109"/>
      <c r="DP84" s="109"/>
      <c r="DQ84" s="109"/>
      <c r="DR84" s="109"/>
      <c r="DS84" s="109"/>
      <c r="DT84" s="108"/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  <c r="EL84" s="108"/>
      <c r="EM84" s="108"/>
      <c r="EN84" s="108"/>
      <c r="EO84" s="108"/>
      <c r="EP84" s="108"/>
      <c r="EQ84" s="108"/>
      <c r="ER84" s="108"/>
      <c r="ES84" s="108"/>
      <c r="ET84" s="108"/>
      <c r="EU84" s="108"/>
      <c r="EV84" s="108"/>
      <c r="EW84" s="108"/>
      <c r="EX84" s="108"/>
      <c r="EY84" s="108"/>
      <c r="EZ84" s="108"/>
      <c r="FA84" s="108"/>
      <c r="FB84" s="108"/>
      <c r="FC84" s="108"/>
      <c r="FD84" s="108"/>
      <c r="FE84" s="108"/>
      <c r="FF84" s="108"/>
      <c r="FG84" s="108"/>
      <c r="FH84" s="108"/>
      <c r="FI84" s="108"/>
      <c r="FJ84" s="108"/>
      <c r="FK84" s="108"/>
      <c r="FL84" s="108"/>
      <c r="FM84" s="108"/>
      <c r="FN84" s="108"/>
      <c r="FO84" s="108"/>
      <c r="FP84" s="108"/>
      <c r="FQ84" s="108"/>
      <c r="FR84" s="108"/>
      <c r="FS84" s="108"/>
      <c r="FT84" s="108"/>
      <c r="FU84" s="108"/>
      <c r="FV84" s="108"/>
      <c r="FW84" s="108"/>
      <c r="FX84" s="108"/>
      <c r="FY84" s="108"/>
      <c r="FZ84" s="108"/>
      <c r="GA84" s="108"/>
      <c r="GB84" s="108"/>
      <c r="GC84" s="108"/>
      <c r="GD84" s="108"/>
      <c r="GE84" s="108"/>
      <c r="GF84" s="108"/>
      <c r="GG84" s="108"/>
      <c r="GH84" s="108"/>
      <c r="GI84" s="108"/>
      <c r="GJ84" s="108"/>
      <c r="GK84" s="108"/>
      <c r="GL84" s="108"/>
      <c r="GM84" s="108"/>
      <c r="GN84" s="108"/>
      <c r="GO84" s="108"/>
      <c r="GP84" s="108"/>
      <c r="GQ84" s="108"/>
      <c r="GR84" s="108"/>
      <c r="GS84" s="108"/>
      <c r="GT84" s="108"/>
      <c r="GU84" s="108"/>
      <c r="GV84" s="108"/>
      <c r="GW84" s="108"/>
      <c r="GX84" s="108"/>
      <c r="GY84" s="108"/>
      <c r="GZ84" s="108"/>
      <c r="HA84" s="108"/>
      <c r="HB84" s="108"/>
      <c r="HC84" s="108"/>
      <c r="HD84" s="108"/>
      <c r="HE84" s="108"/>
      <c r="HF84" s="108"/>
      <c r="HG84" s="108"/>
      <c r="HH84" s="108"/>
      <c r="HI84" s="108"/>
      <c r="HJ84" s="108"/>
      <c r="HK84" s="108"/>
      <c r="HL84" s="108"/>
      <c r="HM84" s="108"/>
      <c r="HN84" s="108"/>
      <c r="HO84" s="108"/>
      <c r="HP84" s="108"/>
      <c r="HQ84" s="108"/>
      <c r="HR84" s="108"/>
      <c r="HS84" s="108"/>
      <c r="HT84" s="108"/>
      <c r="HU84" s="108"/>
      <c r="HV84" s="108"/>
      <c r="HW84" s="108"/>
      <c r="HX84" s="108"/>
      <c r="HY84" s="108"/>
      <c r="HZ84" s="108"/>
      <c r="IA84" s="108"/>
      <c r="IB84" s="108"/>
      <c r="IC84" s="108"/>
      <c r="ID84" s="108"/>
      <c r="IE84" s="108"/>
      <c r="IF84" s="108"/>
    </row>
    <row r="85" spans="1:240" ht="12.75" customHeight="1" x14ac:dyDescent="0.25">
      <c r="A85" s="12" t="s">
        <v>251</v>
      </c>
      <c r="B85" s="17" t="s">
        <v>245</v>
      </c>
      <c r="C85" s="13" t="s">
        <v>8</v>
      </c>
      <c r="D85" s="35"/>
      <c r="E85" s="15"/>
      <c r="F85" s="35"/>
      <c r="G85" s="35"/>
      <c r="H85" s="35"/>
      <c r="I85" s="35"/>
      <c r="J85" s="35"/>
      <c r="K85" s="35"/>
      <c r="L85" s="35"/>
      <c r="M85" s="35"/>
      <c r="N85" s="77"/>
      <c r="O85" s="77"/>
      <c r="P85" s="66"/>
      <c r="Q85" s="36"/>
      <c r="R85" s="35"/>
      <c r="S85" s="98"/>
      <c r="T85" s="67"/>
      <c r="U85" s="91"/>
      <c r="V85" s="35"/>
      <c r="W85" s="36"/>
      <c r="X85" s="36"/>
      <c r="Y85" s="92"/>
      <c r="Z85" s="102"/>
      <c r="AA85" s="36"/>
      <c r="AB85" s="33"/>
      <c r="AC85" s="33"/>
      <c r="AD85" s="33"/>
      <c r="AE85" s="33"/>
      <c r="AF85" s="33"/>
      <c r="AG85" s="33"/>
      <c r="AH85" s="33"/>
      <c r="AI85" s="35"/>
      <c r="AJ85" s="35"/>
      <c r="AK85" s="92"/>
      <c r="AL85" s="35"/>
      <c r="AM85" s="35"/>
      <c r="AN85" s="35"/>
      <c r="AO85" s="35"/>
      <c r="AP85" s="35"/>
      <c r="AQ85" s="67">
        <v>335000</v>
      </c>
      <c r="AR85" s="67">
        <v>20000</v>
      </c>
      <c r="AS85" s="67">
        <v>0</v>
      </c>
      <c r="AT85" s="67" t="s">
        <v>249</v>
      </c>
      <c r="AU85" s="67" t="s">
        <v>235</v>
      </c>
      <c r="AV85" s="67" t="s">
        <v>235</v>
      </c>
      <c r="AW85" s="67" t="s">
        <v>248</v>
      </c>
      <c r="AX85" s="113" t="s">
        <v>252</v>
      </c>
      <c r="AY85" s="91"/>
      <c r="AZ85" s="91"/>
      <c r="BA85" s="91"/>
      <c r="BB85" s="104"/>
      <c r="BC85" s="114"/>
      <c r="BD85" s="114"/>
      <c r="BE85" s="115"/>
      <c r="BF85" s="114"/>
      <c r="BG85" s="114"/>
      <c r="BH85" s="115"/>
      <c r="BI85" s="115"/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  <c r="BU85" s="114"/>
      <c r="BV85" s="114"/>
      <c r="BW85" s="114"/>
      <c r="BX85" s="114"/>
      <c r="BY85" s="114"/>
      <c r="BZ85" s="115"/>
      <c r="CA85" s="115"/>
      <c r="CB85" s="114"/>
      <c r="CC85" s="114"/>
      <c r="CD85" s="114"/>
      <c r="CE85" s="114"/>
      <c r="CF85" s="114"/>
      <c r="CG85" s="115"/>
      <c r="CH85" s="115"/>
      <c r="CI85" s="115"/>
      <c r="CJ85" s="115"/>
      <c r="CK85" s="114"/>
      <c r="CL85" s="114"/>
      <c r="CM85" s="114"/>
      <c r="CN85" s="114"/>
      <c r="CO85" s="114"/>
      <c r="CP85" s="114"/>
      <c r="CQ85" s="114"/>
      <c r="CR85" s="114"/>
      <c r="CS85" s="114"/>
      <c r="CT85" s="114"/>
      <c r="CU85" s="114"/>
      <c r="CV85" s="114"/>
      <c r="CW85" s="114"/>
      <c r="CX85" s="114"/>
      <c r="CY85" s="114"/>
      <c r="CZ85" s="114"/>
      <c r="DA85" s="114"/>
      <c r="DB85" s="114"/>
      <c r="DC85" s="114"/>
      <c r="DD85" s="115"/>
      <c r="DE85" s="115"/>
      <c r="DF85" s="115"/>
      <c r="DG85" s="115"/>
      <c r="DH85" s="115"/>
      <c r="DI85" s="115"/>
      <c r="DJ85" s="115"/>
      <c r="DK85" s="115"/>
      <c r="DL85" s="115"/>
      <c r="DM85" s="115"/>
      <c r="DN85" s="115"/>
      <c r="DO85" s="115"/>
      <c r="DP85" s="115"/>
      <c r="DQ85" s="115"/>
      <c r="DR85" s="115"/>
      <c r="DS85" s="115"/>
      <c r="DT85" s="114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114"/>
      <c r="EW85" s="114"/>
      <c r="EX85" s="114"/>
      <c r="EY85" s="114"/>
      <c r="EZ85" s="114"/>
      <c r="FA85" s="114"/>
      <c r="FB85" s="114"/>
      <c r="FC85" s="114"/>
      <c r="FD85" s="114"/>
      <c r="FE85" s="114"/>
      <c r="FF85" s="114"/>
      <c r="FG85" s="114"/>
      <c r="FH85" s="114"/>
      <c r="FI85" s="114"/>
      <c r="FJ85" s="114"/>
      <c r="FK85" s="114"/>
      <c r="FL85" s="114"/>
      <c r="FM85" s="114"/>
      <c r="FN85" s="114"/>
      <c r="FO85" s="114"/>
      <c r="FP85" s="114"/>
      <c r="FQ85" s="114"/>
      <c r="FR85" s="114"/>
      <c r="FS85" s="114"/>
      <c r="FT85" s="114"/>
      <c r="FU85" s="114"/>
      <c r="FV85" s="114"/>
      <c r="FW85" s="114"/>
      <c r="FX85" s="114"/>
      <c r="FY85" s="114"/>
      <c r="FZ85" s="114"/>
      <c r="GA85" s="114"/>
      <c r="GB85" s="114"/>
      <c r="GC85" s="114"/>
      <c r="GD85" s="114"/>
      <c r="GE85" s="114"/>
      <c r="GF85" s="114"/>
      <c r="GG85" s="114"/>
      <c r="GH85" s="114"/>
      <c r="GI85" s="114"/>
      <c r="GJ85" s="114"/>
      <c r="GK85" s="114"/>
      <c r="GL85" s="114"/>
      <c r="GM85" s="114"/>
      <c r="GN85" s="114"/>
      <c r="GO85" s="114"/>
      <c r="GP85" s="114"/>
      <c r="GQ85" s="114"/>
      <c r="GR85" s="114"/>
      <c r="GS85" s="114"/>
      <c r="GT85" s="114"/>
      <c r="GU85" s="114"/>
      <c r="GV85" s="114"/>
      <c r="GW85" s="114"/>
      <c r="GX85" s="114"/>
      <c r="GY85" s="114"/>
      <c r="GZ85" s="114"/>
      <c r="HA85" s="114"/>
      <c r="HB85" s="114"/>
      <c r="HC85" s="114"/>
      <c r="HD85" s="114"/>
      <c r="HE85" s="114"/>
      <c r="HF85" s="114"/>
      <c r="HG85" s="114"/>
      <c r="HH85" s="114"/>
      <c r="HI85" s="114"/>
      <c r="HJ85" s="114"/>
      <c r="HK85" s="114"/>
      <c r="HL85" s="114"/>
      <c r="HM85" s="114"/>
      <c r="HN85" s="114"/>
      <c r="HO85" s="114"/>
      <c r="HP85" s="114"/>
      <c r="HQ85" s="114"/>
      <c r="HR85" s="114"/>
      <c r="HS85" s="114"/>
      <c r="HT85" s="114"/>
      <c r="HU85" s="114"/>
      <c r="HV85" s="114"/>
      <c r="HW85" s="114"/>
      <c r="HX85" s="114"/>
      <c r="HY85" s="114"/>
      <c r="HZ85" s="114"/>
      <c r="IA85" s="114"/>
      <c r="IB85" s="114"/>
      <c r="IC85" s="114"/>
      <c r="ID85" s="114"/>
      <c r="IE85" s="114"/>
      <c r="IF85" s="114"/>
    </row>
    <row r="86" spans="1:240" ht="12.75" customHeight="1" x14ac:dyDescent="0.25">
      <c r="A86" s="12" t="s">
        <v>251</v>
      </c>
      <c r="B86" s="17" t="s">
        <v>246</v>
      </c>
      <c r="C86" s="13" t="s">
        <v>8</v>
      </c>
      <c r="D86" s="35"/>
      <c r="E86" s="15"/>
      <c r="F86" s="35"/>
      <c r="G86" s="35"/>
      <c r="H86" s="35"/>
      <c r="I86" s="35"/>
      <c r="J86" s="35"/>
      <c r="K86" s="35"/>
      <c r="L86" s="35"/>
      <c r="M86" s="35"/>
      <c r="N86" s="77"/>
      <c r="O86" s="77"/>
      <c r="P86" s="66"/>
      <c r="Q86" s="36"/>
      <c r="R86" s="35"/>
      <c r="S86" s="98"/>
      <c r="T86" s="67"/>
      <c r="U86" s="91"/>
      <c r="V86" s="35"/>
      <c r="W86" s="36"/>
      <c r="X86" s="36"/>
      <c r="Y86" s="92"/>
      <c r="Z86" s="102"/>
      <c r="AA86" s="36"/>
      <c r="AB86" s="33"/>
      <c r="AC86" s="33"/>
      <c r="AD86" s="33"/>
      <c r="AE86" s="33"/>
      <c r="AF86" s="33"/>
      <c r="AG86" s="33"/>
      <c r="AH86" s="33"/>
      <c r="AI86" s="35"/>
      <c r="AJ86" s="35"/>
      <c r="AK86" s="92"/>
      <c r="AL86" s="35"/>
      <c r="AM86" s="35"/>
      <c r="AN86" s="35"/>
      <c r="AO86" s="35"/>
      <c r="AP86" s="35"/>
      <c r="AQ86" s="67">
        <v>395000</v>
      </c>
      <c r="AR86" s="67">
        <v>20000</v>
      </c>
      <c r="AS86" s="67">
        <v>0</v>
      </c>
      <c r="AT86" s="67" t="s">
        <v>249</v>
      </c>
      <c r="AU86" s="67" t="s">
        <v>235</v>
      </c>
      <c r="AV86" s="67" t="s">
        <v>235</v>
      </c>
      <c r="AW86" s="67" t="s">
        <v>248</v>
      </c>
      <c r="AX86" s="113" t="s">
        <v>252</v>
      </c>
      <c r="AY86" s="91"/>
      <c r="AZ86" s="91"/>
      <c r="BA86" s="91"/>
      <c r="BB86" s="104"/>
      <c r="BC86" s="114"/>
      <c r="BD86" s="114"/>
      <c r="BE86" s="115"/>
      <c r="BF86" s="114"/>
      <c r="BG86" s="114"/>
      <c r="BH86" s="115"/>
      <c r="BI86" s="115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114"/>
      <c r="BW86" s="114"/>
      <c r="BX86" s="114"/>
      <c r="BY86" s="114"/>
      <c r="BZ86" s="115"/>
      <c r="CA86" s="115"/>
      <c r="CB86" s="114"/>
      <c r="CC86" s="114"/>
      <c r="CD86" s="114"/>
      <c r="CE86" s="114"/>
      <c r="CF86" s="114"/>
      <c r="CG86" s="115"/>
      <c r="CH86" s="115"/>
      <c r="CI86" s="115"/>
      <c r="CJ86" s="115"/>
      <c r="CK86" s="114"/>
      <c r="CL86" s="114"/>
      <c r="CM86" s="114"/>
      <c r="CN86" s="114"/>
      <c r="CO86" s="114"/>
      <c r="CP86" s="114"/>
      <c r="CQ86" s="114"/>
      <c r="CR86" s="114"/>
      <c r="CS86" s="114"/>
      <c r="CT86" s="114"/>
      <c r="CU86" s="114"/>
      <c r="CV86" s="114"/>
      <c r="CW86" s="114"/>
      <c r="CX86" s="114"/>
      <c r="CY86" s="114"/>
      <c r="CZ86" s="114"/>
      <c r="DA86" s="114"/>
      <c r="DB86" s="114"/>
      <c r="DC86" s="114"/>
      <c r="DD86" s="115"/>
      <c r="DE86" s="115"/>
      <c r="DF86" s="115"/>
      <c r="DG86" s="115"/>
      <c r="DH86" s="115"/>
      <c r="DI86" s="115"/>
      <c r="DJ86" s="115"/>
      <c r="DK86" s="115"/>
      <c r="DL86" s="115"/>
      <c r="DM86" s="115"/>
      <c r="DN86" s="115"/>
      <c r="DO86" s="115"/>
      <c r="DP86" s="115"/>
      <c r="DQ86" s="115"/>
      <c r="DR86" s="115"/>
      <c r="DS86" s="115"/>
      <c r="DT86" s="114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114"/>
      <c r="EW86" s="114"/>
      <c r="EX86" s="114"/>
      <c r="EY86" s="114"/>
      <c r="EZ86" s="114"/>
      <c r="FA86" s="114"/>
      <c r="FB86" s="114"/>
      <c r="FC86" s="114"/>
      <c r="FD86" s="114"/>
      <c r="FE86" s="114"/>
      <c r="FF86" s="114"/>
      <c r="FG86" s="114"/>
      <c r="FH86" s="114"/>
      <c r="FI86" s="114"/>
      <c r="FJ86" s="114"/>
      <c r="FK86" s="114"/>
      <c r="FL86" s="114"/>
      <c r="FM86" s="114"/>
      <c r="FN86" s="114"/>
      <c r="FO86" s="114"/>
      <c r="FP86" s="114"/>
      <c r="FQ86" s="114"/>
      <c r="FR86" s="114"/>
      <c r="FS86" s="114"/>
      <c r="FT86" s="114"/>
      <c r="FU86" s="114"/>
      <c r="FV86" s="114"/>
      <c r="FW86" s="114"/>
      <c r="FX86" s="114"/>
      <c r="FY86" s="114"/>
      <c r="FZ86" s="114"/>
      <c r="GA86" s="114"/>
      <c r="GB86" s="114"/>
      <c r="GC86" s="114"/>
      <c r="GD86" s="114"/>
      <c r="GE86" s="114"/>
      <c r="GF86" s="114"/>
      <c r="GG86" s="114"/>
      <c r="GH86" s="114"/>
      <c r="GI86" s="114"/>
      <c r="GJ86" s="114"/>
      <c r="GK86" s="114"/>
      <c r="GL86" s="114"/>
      <c r="GM86" s="114"/>
      <c r="GN86" s="114"/>
      <c r="GO86" s="114"/>
      <c r="GP86" s="114"/>
      <c r="GQ86" s="114"/>
      <c r="GR86" s="114"/>
      <c r="GS86" s="114"/>
      <c r="GT86" s="114"/>
      <c r="GU86" s="114"/>
      <c r="GV86" s="114"/>
      <c r="GW86" s="114"/>
      <c r="GX86" s="114"/>
      <c r="GY86" s="114"/>
      <c r="GZ86" s="114"/>
      <c r="HA86" s="114"/>
      <c r="HB86" s="114"/>
      <c r="HC86" s="114"/>
      <c r="HD86" s="114"/>
      <c r="HE86" s="114"/>
      <c r="HF86" s="114"/>
      <c r="HG86" s="114"/>
      <c r="HH86" s="114"/>
      <c r="HI86" s="114"/>
      <c r="HJ86" s="114"/>
      <c r="HK86" s="114"/>
      <c r="HL86" s="114"/>
      <c r="HM86" s="114"/>
      <c r="HN86" s="114"/>
      <c r="HO86" s="114"/>
      <c r="HP86" s="114"/>
      <c r="HQ86" s="114"/>
      <c r="HR86" s="114"/>
      <c r="HS86" s="114"/>
      <c r="HT86" s="114"/>
      <c r="HU86" s="114"/>
      <c r="HV86" s="114"/>
      <c r="HW86" s="114"/>
      <c r="HX86" s="114"/>
      <c r="HY86" s="114"/>
      <c r="HZ86" s="114"/>
      <c r="IA86" s="114"/>
      <c r="IB86" s="114"/>
      <c r="IC86" s="114"/>
      <c r="ID86" s="114"/>
      <c r="IE86" s="114"/>
      <c r="IF86" s="114"/>
    </row>
    <row r="87" spans="1:240" ht="12.75" customHeight="1" x14ac:dyDescent="0.25">
      <c r="A87" s="12"/>
      <c r="B87" s="17"/>
      <c r="C87" s="13"/>
      <c r="D87" s="35"/>
      <c r="E87" s="15"/>
      <c r="F87" s="35"/>
      <c r="G87" s="35"/>
      <c r="H87" s="35"/>
      <c r="I87" s="35"/>
      <c r="J87" s="35"/>
      <c r="K87" s="35"/>
      <c r="L87" s="35"/>
      <c r="M87" s="35"/>
      <c r="N87" s="77"/>
      <c r="O87" s="77"/>
      <c r="P87" s="66"/>
      <c r="Q87" s="36"/>
      <c r="R87" s="35"/>
      <c r="S87" s="98"/>
      <c r="T87" s="67"/>
      <c r="U87" s="91"/>
      <c r="V87" s="35"/>
      <c r="W87" s="36"/>
      <c r="X87" s="36"/>
      <c r="Y87" s="92"/>
      <c r="Z87" s="102"/>
      <c r="AA87" s="36"/>
      <c r="AB87" s="33"/>
      <c r="AC87" s="33"/>
      <c r="AD87" s="33"/>
      <c r="AE87" s="33"/>
      <c r="AF87" s="33"/>
      <c r="AG87" s="33"/>
      <c r="AH87" s="33"/>
      <c r="AI87" s="35"/>
      <c r="AJ87" s="35"/>
      <c r="AK87" s="92"/>
      <c r="AL87" s="35"/>
      <c r="AM87" s="35"/>
      <c r="AN87" s="35"/>
      <c r="AO87" s="35"/>
      <c r="AP87" s="35"/>
      <c r="AQ87" s="67"/>
      <c r="AR87" s="67"/>
      <c r="AS87" s="67"/>
      <c r="AT87" s="67"/>
      <c r="AU87" s="67"/>
      <c r="AV87" s="67"/>
      <c r="AW87" s="67"/>
      <c r="AX87" s="113"/>
      <c r="AY87" s="91"/>
      <c r="AZ87" s="91"/>
      <c r="BA87" s="91"/>
      <c r="BB87" s="104"/>
      <c r="BC87" s="114"/>
      <c r="BD87" s="114"/>
      <c r="BE87" s="115"/>
      <c r="BF87" s="114"/>
      <c r="BG87" s="114"/>
      <c r="BH87" s="115"/>
      <c r="BI87" s="115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114"/>
      <c r="BW87" s="114"/>
      <c r="BX87" s="114"/>
      <c r="BY87" s="114"/>
      <c r="BZ87" s="115"/>
      <c r="CA87" s="115"/>
      <c r="CB87" s="114"/>
      <c r="CC87" s="114"/>
      <c r="CD87" s="114"/>
      <c r="CE87" s="114"/>
      <c r="CF87" s="114"/>
      <c r="CG87" s="115"/>
      <c r="CH87" s="115"/>
      <c r="CI87" s="115"/>
      <c r="CJ87" s="115"/>
      <c r="CK87" s="114"/>
      <c r="CL87" s="114"/>
      <c r="CM87" s="114"/>
      <c r="CN87" s="114"/>
      <c r="CO87" s="114"/>
      <c r="CP87" s="114"/>
      <c r="CQ87" s="114"/>
      <c r="CR87" s="114"/>
      <c r="CS87" s="114"/>
      <c r="CT87" s="114"/>
      <c r="CU87" s="114"/>
      <c r="CV87" s="114"/>
      <c r="CW87" s="114"/>
      <c r="CX87" s="114"/>
      <c r="CY87" s="114"/>
      <c r="CZ87" s="114"/>
      <c r="DA87" s="114"/>
      <c r="DB87" s="114"/>
      <c r="DC87" s="114"/>
      <c r="DD87" s="115"/>
      <c r="DE87" s="115"/>
      <c r="DF87" s="115"/>
      <c r="DG87" s="115"/>
      <c r="DH87" s="115"/>
      <c r="DI87" s="115"/>
      <c r="DJ87" s="115"/>
      <c r="DK87" s="115"/>
      <c r="DL87" s="115"/>
      <c r="DM87" s="115"/>
      <c r="DN87" s="115"/>
      <c r="DO87" s="115"/>
      <c r="DP87" s="115"/>
      <c r="DQ87" s="115"/>
      <c r="DR87" s="115"/>
      <c r="DS87" s="115"/>
      <c r="DT87" s="114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114"/>
      <c r="EW87" s="114"/>
      <c r="EX87" s="114"/>
      <c r="EY87" s="114"/>
      <c r="EZ87" s="114"/>
      <c r="FA87" s="114"/>
      <c r="FB87" s="114"/>
      <c r="FC87" s="114"/>
      <c r="FD87" s="114"/>
      <c r="FE87" s="114"/>
      <c r="FF87" s="114"/>
      <c r="FG87" s="114"/>
      <c r="FH87" s="114"/>
      <c r="FI87" s="114"/>
      <c r="FJ87" s="114"/>
      <c r="FK87" s="114"/>
      <c r="FL87" s="114"/>
      <c r="FM87" s="114"/>
      <c r="FN87" s="114"/>
      <c r="FO87" s="114"/>
      <c r="FP87" s="114"/>
      <c r="FQ87" s="114"/>
      <c r="FR87" s="114"/>
      <c r="FS87" s="114"/>
      <c r="FT87" s="114"/>
      <c r="FU87" s="114"/>
      <c r="FV87" s="114"/>
      <c r="FW87" s="114"/>
      <c r="FX87" s="114"/>
      <c r="FY87" s="114"/>
      <c r="FZ87" s="114"/>
      <c r="GA87" s="114"/>
      <c r="GB87" s="114"/>
      <c r="GC87" s="114"/>
      <c r="GD87" s="114"/>
      <c r="GE87" s="114"/>
      <c r="GF87" s="114"/>
      <c r="GG87" s="114"/>
      <c r="GH87" s="114"/>
      <c r="GI87" s="114"/>
      <c r="GJ87" s="114"/>
      <c r="GK87" s="114"/>
      <c r="GL87" s="114"/>
      <c r="GM87" s="114"/>
      <c r="GN87" s="114"/>
      <c r="GO87" s="114"/>
      <c r="GP87" s="114"/>
      <c r="GQ87" s="114"/>
      <c r="GR87" s="114"/>
      <c r="GS87" s="114"/>
      <c r="GT87" s="114"/>
      <c r="GU87" s="114"/>
      <c r="GV87" s="114"/>
      <c r="GW87" s="114"/>
      <c r="GX87" s="114"/>
      <c r="GY87" s="114"/>
      <c r="GZ87" s="114"/>
      <c r="HA87" s="114"/>
      <c r="HB87" s="114"/>
      <c r="HC87" s="114"/>
      <c r="HD87" s="114"/>
      <c r="HE87" s="114"/>
      <c r="HF87" s="114"/>
      <c r="HG87" s="114"/>
      <c r="HH87" s="114"/>
      <c r="HI87" s="114"/>
      <c r="HJ87" s="114"/>
      <c r="HK87" s="114"/>
      <c r="HL87" s="114"/>
      <c r="HM87" s="114"/>
      <c r="HN87" s="114"/>
      <c r="HO87" s="114"/>
      <c r="HP87" s="114"/>
      <c r="HQ87" s="114"/>
      <c r="HR87" s="114"/>
      <c r="HS87" s="114"/>
      <c r="HT87" s="114"/>
      <c r="HU87" s="114"/>
      <c r="HV87" s="114"/>
      <c r="HW87" s="114"/>
      <c r="HX87" s="114"/>
      <c r="HY87" s="114"/>
      <c r="HZ87" s="114"/>
      <c r="IA87" s="114"/>
      <c r="IB87" s="114"/>
      <c r="IC87" s="114"/>
      <c r="ID87" s="114"/>
      <c r="IE87" s="114"/>
      <c r="IF87" s="114"/>
    </row>
    <row r="88" spans="1:240" ht="12.75" customHeight="1" x14ac:dyDescent="0.25">
      <c r="A88" s="12" t="s">
        <v>250</v>
      </c>
      <c r="B88" s="17" t="s">
        <v>247</v>
      </c>
      <c r="C88" s="13" t="s">
        <v>73</v>
      </c>
      <c r="D88" s="35"/>
      <c r="E88" s="15"/>
      <c r="F88" s="35"/>
      <c r="G88" s="35"/>
      <c r="H88" s="35"/>
      <c r="I88" s="35"/>
      <c r="J88" s="35"/>
      <c r="K88" s="35"/>
      <c r="L88" s="35"/>
      <c r="M88" s="35"/>
      <c r="N88" s="77"/>
      <c r="O88" s="77"/>
      <c r="P88" s="66"/>
      <c r="Q88" s="36"/>
      <c r="R88" s="35"/>
      <c r="S88" s="98"/>
      <c r="T88" s="67"/>
      <c r="U88" s="91"/>
      <c r="V88" s="35"/>
      <c r="W88" s="36"/>
      <c r="X88" s="36"/>
      <c r="Y88" s="92"/>
      <c r="Z88" s="102"/>
      <c r="AA88" s="36"/>
      <c r="AB88" s="33"/>
      <c r="AC88" s="33"/>
      <c r="AD88" s="33"/>
      <c r="AE88" s="33"/>
      <c r="AF88" s="33"/>
      <c r="AG88" s="33"/>
      <c r="AH88" s="33"/>
      <c r="AI88" s="35"/>
      <c r="AJ88" s="35"/>
      <c r="AK88" s="92"/>
      <c r="AL88" s="35"/>
      <c r="AM88" s="35"/>
      <c r="AN88" s="35"/>
      <c r="AO88" s="35"/>
      <c r="AP88" s="35"/>
      <c r="AQ88" s="35">
        <v>1100000</v>
      </c>
      <c r="AR88" s="35">
        <v>0</v>
      </c>
      <c r="AS88" s="35">
        <v>0</v>
      </c>
      <c r="AT88" s="35" t="s">
        <v>248</v>
      </c>
      <c r="AU88" s="35" t="s">
        <v>248</v>
      </c>
      <c r="AV88" s="35" t="s">
        <v>234</v>
      </c>
      <c r="AW88" s="35" t="s">
        <v>248</v>
      </c>
      <c r="AX88" s="113" t="s">
        <v>252</v>
      </c>
      <c r="AY88" s="91"/>
      <c r="AZ88" s="91"/>
      <c r="BA88" s="91"/>
      <c r="BB88" s="104"/>
      <c r="BC88" s="114"/>
      <c r="BD88" s="114"/>
      <c r="BE88" s="115"/>
      <c r="BF88" s="114"/>
      <c r="BG88" s="114"/>
      <c r="BH88" s="115"/>
      <c r="BI88" s="115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  <c r="BU88" s="114"/>
      <c r="BV88" s="114"/>
      <c r="BW88" s="114"/>
      <c r="BX88" s="114"/>
      <c r="BY88" s="114"/>
      <c r="BZ88" s="115"/>
      <c r="CA88" s="115"/>
      <c r="CB88" s="114"/>
      <c r="CC88" s="114"/>
      <c r="CD88" s="114"/>
      <c r="CE88" s="114"/>
      <c r="CF88" s="114"/>
      <c r="CG88" s="115"/>
      <c r="CH88" s="115"/>
      <c r="CI88" s="115"/>
      <c r="CJ88" s="115"/>
      <c r="CK88" s="114"/>
      <c r="CL88" s="114"/>
      <c r="CM88" s="114"/>
      <c r="CN88" s="114"/>
      <c r="CO88" s="114"/>
      <c r="CP88" s="114"/>
      <c r="CQ88" s="114"/>
      <c r="CR88" s="114"/>
      <c r="CS88" s="114"/>
      <c r="CT88" s="114"/>
      <c r="CU88" s="114"/>
      <c r="CV88" s="114"/>
      <c r="CW88" s="114"/>
      <c r="CX88" s="114"/>
      <c r="CY88" s="114"/>
      <c r="CZ88" s="114"/>
      <c r="DA88" s="114"/>
      <c r="DB88" s="114"/>
      <c r="DC88" s="114"/>
      <c r="DD88" s="115"/>
      <c r="DE88" s="115"/>
      <c r="DF88" s="115"/>
      <c r="DG88" s="115"/>
      <c r="DH88" s="115"/>
      <c r="DI88" s="115"/>
      <c r="DJ88" s="115"/>
      <c r="DK88" s="115"/>
      <c r="DL88" s="115"/>
      <c r="DM88" s="115"/>
      <c r="DN88" s="115"/>
      <c r="DO88" s="115"/>
      <c r="DP88" s="115"/>
      <c r="DQ88" s="115"/>
      <c r="DR88" s="115"/>
      <c r="DS88" s="115"/>
      <c r="DT88" s="114"/>
      <c r="DU88" s="114"/>
      <c r="DV88" s="114"/>
      <c r="DW88" s="114"/>
      <c r="DX88" s="114"/>
      <c r="DY88" s="114"/>
      <c r="DZ88" s="114"/>
      <c r="EA88" s="114"/>
      <c r="EB88" s="114"/>
      <c r="EC88" s="114"/>
      <c r="ED88" s="114"/>
      <c r="EE88" s="114"/>
      <c r="EF88" s="114"/>
      <c r="EG88" s="114"/>
      <c r="EH88" s="114"/>
      <c r="EI88" s="114"/>
      <c r="EJ88" s="114"/>
      <c r="EK88" s="114"/>
      <c r="EL88" s="114"/>
      <c r="EM88" s="114"/>
      <c r="EN88" s="114"/>
      <c r="EO88" s="114"/>
      <c r="EP88" s="114"/>
      <c r="EQ88" s="114"/>
      <c r="ER88" s="114"/>
      <c r="ES88" s="114"/>
      <c r="ET88" s="114"/>
      <c r="EU88" s="114"/>
      <c r="EV88" s="114"/>
      <c r="EW88" s="114"/>
      <c r="EX88" s="114"/>
      <c r="EY88" s="114"/>
      <c r="EZ88" s="114"/>
      <c r="FA88" s="114"/>
      <c r="FB88" s="114"/>
      <c r="FC88" s="114"/>
      <c r="FD88" s="114"/>
      <c r="FE88" s="114"/>
      <c r="FF88" s="114"/>
      <c r="FG88" s="114"/>
      <c r="FH88" s="114"/>
      <c r="FI88" s="114"/>
      <c r="FJ88" s="114"/>
      <c r="FK88" s="114"/>
      <c r="FL88" s="114"/>
      <c r="FM88" s="114"/>
      <c r="FN88" s="114"/>
      <c r="FO88" s="114"/>
      <c r="FP88" s="114"/>
      <c r="FQ88" s="114"/>
      <c r="FR88" s="114"/>
      <c r="FS88" s="114"/>
      <c r="FT88" s="114"/>
      <c r="FU88" s="114"/>
      <c r="FV88" s="114"/>
      <c r="FW88" s="114"/>
      <c r="FX88" s="114"/>
      <c r="FY88" s="114"/>
      <c r="FZ88" s="114"/>
      <c r="GA88" s="114"/>
      <c r="GB88" s="114"/>
      <c r="GC88" s="114"/>
      <c r="GD88" s="114"/>
      <c r="GE88" s="114"/>
      <c r="GF88" s="114"/>
      <c r="GG88" s="114"/>
      <c r="GH88" s="114"/>
      <c r="GI88" s="114"/>
      <c r="GJ88" s="114"/>
      <c r="GK88" s="114"/>
      <c r="GL88" s="114"/>
      <c r="GM88" s="114"/>
      <c r="GN88" s="114"/>
      <c r="GO88" s="114"/>
      <c r="GP88" s="114"/>
      <c r="GQ88" s="114"/>
      <c r="GR88" s="114"/>
      <c r="GS88" s="114"/>
      <c r="GT88" s="114"/>
      <c r="GU88" s="114"/>
      <c r="GV88" s="114"/>
      <c r="GW88" s="114"/>
      <c r="GX88" s="114"/>
      <c r="GY88" s="114"/>
      <c r="GZ88" s="114"/>
      <c r="HA88" s="114"/>
      <c r="HB88" s="114"/>
      <c r="HC88" s="114"/>
      <c r="HD88" s="114"/>
      <c r="HE88" s="114"/>
      <c r="HF88" s="114"/>
      <c r="HG88" s="114"/>
      <c r="HH88" s="114"/>
      <c r="HI88" s="114"/>
      <c r="HJ88" s="114"/>
      <c r="HK88" s="114"/>
      <c r="HL88" s="114"/>
      <c r="HM88" s="114"/>
      <c r="HN88" s="114"/>
      <c r="HO88" s="114"/>
      <c r="HP88" s="114"/>
      <c r="HQ88" s="114"/>
      <c r="HR88" s="114"/>
      <c r="HS88" s="114"/>
      <c r="HT88" s="114"/>
      <c r="HU88" s="114"/>
      <c r="HV88" s="114"/>
      <c r="HW88" s="114"/>
      <c r="HX88" s="114"/>
      <c r="HY88" s="114"/>
      <c r="HZ88" s="114"/>
      <c r="IA88" s="114"/>
      <c r="IB88" s="114"/>
      <c r="IC88" s="114"/>
      <c r="ID88" s="114"/>
      <c r="IE88" s="114"/>
      <c r="IF88" s="114"/>
    </row>
    <row r="89" spans="1:240" ht="12.75" customHeight="1" x14ac:dyDescent="0.25">
      <c r="A89" s="12"/>
      <c r="B89" s="17"/>
      <c r="C89" s="13"/>
      <c r="D89" s="35"/>
      <c r="E89" s="15"/>
      <c r="F89" s="35"/>
      <c r="G89" s="35"/>
      <c r="H89" s="35"/>
      <c r="I89" s="35"/>
      <c r="J89" s="35"/>
      <c r="K89" s="35"/>
      <c r="L89" s="35"/>
      <c r="M89" s="35"/>
      <c r="N89" s="77"/>
      <c r="O89" s="77"/>
      <c r="P89" s="66"/>
      <c r="Q89" s="36"/>
      <c r="R89" s="35"/>
      <c r="S89" s="98"/>
      <c r="T89" s="67"/>
      <c r="U89" s="91"/>
      <c r="V89" s="35"/>
      <c r="W89" s="36"/>
      <c r="X89" s="36"/>
      <c r="Y89" s="92"/>
      <c r="Z89" s="102"/>
      <c r="AA89" s="36"/>
      <c r="AB89" s="33"/>
      <c r="AC89" s="33"/>
      <c r="AD89" s="33"/>
      <c r="AE89" s="33"/>
      <c r="AF89" s="33"/>
      <c r="AG89" s="33"/>
      <c r="AH89" s="33"/>
      <c r="AI89" s="35"/>
      <c r="AJ89" s="35"/>
      <c r="AK89" s="92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107"/>
      <c r="AY89" s="91"/>
      <c r="AZ89" s="91"/>
      <c r="BA89" s="91"/>
      <c r="BB89" s="104"/>
      <c r="BC89" s="108"/>
      <c r="BD89" s="108"/>
      <c r="BE89" s="109"/>
      <c r="BF89" s="108"/>
      <c r="BG89" s="108"/>
      <c r="BH89" s="109"/>
      <c r="BI89" s="109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9"/>
      <c r="CA89" s="109"/>
      <c r="CB89" s="108"/>
      <c r="CC89" s="108"/>
      <c r="CD89" s="108"/>
      <c r="CE89" s="108"/>
      <c r="CF89" s="108"/>
      <c r="CG89" s="109"/>
      <c r="CH89" s="109"/>
      <c r="CI89" s="109"/>
      <c r="CJ89" s="109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9"/>
      <c r="DE89" s="109"/>
      <c r="DF89" s="109"/>
      <c r="DG89" s="109"/>
      <c r="DH89" s="109"/>
      <c r="DI89" s="109"/>
      <c r="DJ89" s="109"/>
      <c r="DK89" s="109"/>
      <c r="DL89" s="109"/>
      <c r="DM89" s="109"/>
      <c r="DN89" s="109"/>
      <c r="DO89" s="109"/>
      <c r="DP89" s="109"/>
      <c r="DQ89" s="109"/>
      <c r="DR89" s="109"/>
      <c r="DS89" s="109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108"/>
      <c r="FA89" s="108"/>
      <c r="FB89" s="108"/>
      <c r="FC89" s="108"/>
      <c r="FD89" s="108"/>
      <c r="FE89" s="108"/>
      <c r="FF89" s="108"/>
      <c r="FG89" s="108"/>
      <c r="FH89" s="108"/>
      <c r="FI89" s="108"/>
      <c r="FJ89" s="108"/>
      <c r="FK89" s="108"/>
      <c r="FL89" s="108"/>
      <c r="FM89" s="108"/>
      <c r="FN89" s="108"/>
      <c r="FO89" s="108"/>
      <c r="FP89" s="108"/>
      <c r="FQ89" s="108"/>
      <c r="FR89" s="108"/>
      <c r="FS89" s="108"/>
      <c r="FT89" s="108"/>
      <c r="FU89" s="108"/>
      <c r="FV89" s="108"/>
      <c r="FW89" s="108"/>
      <c r="FX89" s="108"/>
      <c r="FY89" s="108"/>
      <c r="FZ89" s="108"/>
      <c r="GA89" s="108"/>
      <c r="GB89" s="108"/>
      <c r="GC89" s="108"/>
      <c r="GD89" s="108"/>
      <c r="GE89" s="108"/>
      <c r="GF89" s="108"/>
      <c r="GG89" s="108"/>
      <c r="GH89" s="108"/>
      <c r="GI89" s="108"/>
      <c r="GJ89" s="108"/>
      <c r="GK89" s="108"/>
      <c r="GL89" s="108"/>
      <c r="GM89" s="108"/>
      <c r="GN89" s="108"/>
      <c r="GO89" s="108"/>
      <c r="GP89" s="108"/>
      <c r="GQ89" s="108"/>
      <c r="GR89" s="108"/>
      <c r="GS89" s="108"/>
      <c r="GT89" s="108"/>
      <c r="GU89" s="108"/>
      <c r="GV89" s="108"/>
      <c r="GW89" s="108"/>
      <c r="GX89" s="108"/>
      <c r="GY89" s="108"/>
      <c r="GZ89" s="108"/>
      <c r="HA89" s="108"/>
      <c r="HB89" s="108"/>
      <c r="HC89" s="108"/>
      <c r="HD89" s="108"/>
      <c r="HE89" s="108"/>
      <c r="HF89" s="108"/>
      <c r="HG89" s="108"/>
      <c r="HH89" s="108"/>
      <c r="HI89" s="108"/>
      <c r="HJ89" s="108"/>
      <c r="HK89" s="108"/>
      <c r="HL89" s="108"/>
      <c r="HM89" s="108"/>
      <c r="HN89" s="108"/>
      <c r="HO89" s="108"/>
      <c r="HP89" s="108"/>
      <c r="HQ89" s="108"/>
      <c r="HR89" s="108"/>
      <c r="HS89" s="108"/>
      <c r="HT89" s="108"/>
      <c r="HU89" s="108"/>
      <c r="HV89" s="108"/>
      <c r="HW89" s="108"/>
      <c r="HX89" s="108"/>
      <c r="HY89" s="108"/>
      <c r="HZ89" s="108"/>
      <c r="IA89" s="108"/>
      <c r="IB89" s="108"/>
      <c r="IC89" s="108"/>
      <c r="ID89" s="108"/>
      <c r="IE89" s="108"/>
      <c r="IF89" s="108"/>
    </row>
    <row r="90" spans="1:240" ht="12.75" customHeight="1" x14ac:dyDescent="0.25">
      <c r="A90" s="12"/>
      <c r="B90" s="17"/>
      <c r="C90" s="13"/>
      <c r="D90" s="35"/>
      <c r="E90" s="15"/>
      <c r="F90" s="35"/>
      <c r="G90" s="35"/>
      <c r="H90" s="35"/>
      <c r="I90" s="35"/>
      <c r="J90" s="35"/>
      <c r="K90" s="35"/>
      <c r="L90" s="35"/>
      <c r="M90" s="35"/>
      <c r="N90" s="77"/>
      <c r="O90" s="77"/>
      <c r="P90" s="66"/>
      <c r="Q90" s="36"/>
      <c r="R90" s="35"/>
      <c r="S90" s="98"/>
      <c r="T90" s="67"/>
      <c r="U90" s="91"/>
      <c r="V90" s="35"/>
      <c r="W90" s="36"/>
      <c r="X90" s="36"/>
      <c r="Y90" s="92"/>
      <c r="Z90" s="102"/>
      <c r="AA90" s="36"/>
      <c r="AB90" s="33"/>
      <c r="AC90" s="33"/>
      <c r="AD90" s="33"/>
      <c r="AE90" s="33"/>
      <c r="AF90" s="33"/>
      <c r="AG90" s="33"/>
      <c r="AH90" s="33"/>
      <c r="AI90" s="35"/>
      <c r="AJ90" s="35"/>
      <c r="AK90" s="92"/>
      <c r="AL90" s="35"/>
      <c r="AM90" s="35"/>
      <c r="AN90" s="35"/>
      <c r="AO90" s="35"/>
      <c r="AP90" s="35"/>
      <c r="AQ90" s="35"/>
      <c r="AR90" s="35"/>
      <c r="AS90" s="35"/>
      <c r="AT90" s="91"/>
      <c r="AU90" s="91"/>
      <c r="AV90" s="91"/>
      <c r="AW90" s="91"/>
      <c r="AX90" s="107"/>
      <c r="AY90" s="91"/>
      <c r="AZ90" s="91"/>
      <c r="BA90" s="91"/>
      <c r="BB90" s="104"/>
      <c r="BC90" s="108"/>
      <c r="BD90" s="108"/>
      <c r="BE90" s="109"/>
      <c r="BF90" s="108"/>
      <c r="BG90" s="108"/>
      <c r="BH90" s="109"/>
      <c r="BI90" s="109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9"/>
      <c r="CA90" s="109"/>
      <c r="CB90" s="108"/>
      <c r="CC90" s="108"/>
      <c r="CD90" s="108"/>
      <c r="CE90" s="108"/>
      <c r="CF90" s="108"/>
      <c r="CG90" s="109"/>
      <c r="CH90" s="109"/>
      <c r="CI90" s="109"/>
      <c r="CJ90" s="109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9"/>
      <c r="DE90" s="109"/>
      <c r="DF90" s="109"/>
      <c r="DG90" s="109"/>
      <c r="DH90" s="109"/>
      <c r="DI90" s="109"/>
      <c r="DJ90" s="109"/>
      <c r="DK90" s="109"/>
      <c r="DL90" s="109"/>
      <c r="DM90" s="109"/>
      <c r="DN90" s="109"/>
      <c r="DO90" s="109"/>
      <c r="DP90" s="109"/>
      <c r="DQ90" s="109"/>
      <c r="DR90" s="109"/>
      <c r="DS90" s="109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108"/>
      <c r="FG90" s="108"/>
      <c r="FH90" s="108"/>
      <c r="FI90" s="108"/>
      <c r="FJ90" s="108"/>
      <c r="FK90" s="108"/>
      <c r="FL90" s="108"/>
      <c r="FM90" s="108"/>
      <c r="FN90" s="108"/>
      <c r="FO90" s="108"/>
      <c r="FP90" s="108"/>
      <c r="FQ90" s="108"/>
      <c r="FR90" s="108"/>
      <c r="FS90" s="108"/>
      <c r="FT90" s="108"/>
      <c r="FU90" s="108"/>
      <c r="FV90" s="108"/>
      <c r="FW90" s="108"/>
      <c r="FX90" s="108"/>
      <c r="FY90" s="108"/>
      <c r="FZ90" s="108"/>
      <c r="GA90" s="108"/>
      <c r="GB90" s="108"/>
      <c r="GC90" s="108"/>
      <c r="GD90" s="108"/>
      <c r="GE90" s="108"/>
      <c r="GF90" s="108"/>
      <c r="GG90" s="108"/>
      <c r="GH90" s="108"/>
      <c r="GI90" s="108"/>
      <c r="GJ90" s="108"/>
      <c r="GK90" s="108"/>
      <c r="GL90" s="108"/>
      <c r="GM90" s="108"/>
      <c r="GN90" s="108"/>
      <c r="GO90" s="108"/>
      <c r="GP90" s="108"/>
      <c r="GQ90" s="108"/>
      <c r="GR90" s="108"/>
      <c r="GS90" s="108"/>
      <c r="GT90" s="108"/>
      <c r="GU90" s="108"/>
      <c r="GV90" s="108"/>
      <c r="GW90" s="108"/>
      <c r="GX90" s="108"/>
      <c r="GY90" s="108"/>
      <c r="GZ90" s="108"/>
      <c r="HA90" s="108"/>
      <c r="HB90" s="108"/>
      <c r="HC90" s="108"/>
      <c r="HD90" s="108"/>
      <c r="HE90" s="108"/>
      <c r="HF90" s="108"/>
      <c r="HG90" s="108"/>
      <c r="HH90" s="108"/>
      <c r="HI90" s="108"/>
      <c r="HJ90" s="108"/>
      <c r="HK90" s="108"/>
      <c r="HL90" s="108"/>
      <c r="HM90" s="108"/>
      <c r="HN90" s="108"/>
      <c r="HO90" s="108"/>
      <c r="HP90" s="108"/>
      <c r="HQ90" s="108"/>
      <c r="HR90" s="108"/>
      <c r="HS90" s="108"/>
      <c r="HT90" s="108"/>
      <c r="HU90" s="108"/>
      <c r="HV90" s="108"/>
      <c r="HW90" s="108"/>
      <c r="HX90" s="108"/>
      <c r="HY90" s="108"/>
      <c r="HZ90" s="108"/>
      <c r="IA90" s="108"/>
      <c r="IB90" s="108"/>
      <c r="IC90" s="108"/>
      <c r="ID90" s="108"/>
      <c r="IE90" s="108"/>
      <c r="IF90" s="108"/>
    </row>
    <row r="91" spans="1:240" x14ac:dyDescent="0.2">
      <c r="A91" s="30" t="s">
        <v>6</v>
      </c>
      <c r="B91" s="29"/>
      <c r="C91" s="29"/>
      <c r="D91" s="18">
        <f>SUM(D5:D61)</f>
        <v>29326901</v>
      </c>
      <c r="E91" s="18"/>
      <c r="F91" s="19">
        <f>SUM(F5:F61)</f>
        <v>33319117.761589397</v>
      </c>
      <c r="G91" s="19">
        <f>SUM(G5:G61)</f>
        <v>33524791.328018967</v>
      </c>
      <c r="H91" s="19">
        <f>SUM(H5:H61)</f>
        <v>31468055.663723331</v>
      </c>
      <c r="I91" s="41"/>
      <c r="J91" s="41">
        <f>SUM(J5:J61)</f>
        <v>31681129.663723331</v>
      </c>
      <c r="K91" s="56">
        <f>SUM(K5:K61)</f>
        <v>35953619.298880242</v>
      </c>
      <c r="L91" s="56">
        <f>SUM(L5:L61)</f>
        <v>3541417</v>
      </c>
      <c r="M91" s="56"/>
      <c r="N91" s="73">
        <f>SUM(N5:N63)</f>
        <v>40790267.812282294</v>
      </c>
      <c r="O91" s="73">
        <f>SUM(O5:O63)</f>
        <v>41101908.228505172</v>
      </c>
      <c r="P91" s="78">
        <f t="shared" si="46"/>
        <v>41586274.150389917</v>
      </c>
      <c r="Q91" s="78">
        <f>SUM(Q5:Q75)</f>
        <v>42302254.677181207</v>
      </c>
      <c r="R91" s="56">
        <f>SUM(R5:R63)</f>
        <v>4438428</v>
      </c>
      <c r="S91" s="56">
        <f>SUM(S5:S63)</f>
        <v>1368600</v>
      </c>
      <c r="T91" s="56">
        <f>SUM(T5:T63)</f>
        <v>617370</v>
      </c>
      <c r="U91" s="59">
        <f>SUM(U5:U61)</f>
        <v>37860727.66372332</v>
      </c>
      <c r="V91" s="56">
        <v>49601698.887725458</v>
      </c>
      <c r="W91" s="80" t="e">
        <f>SUM(W5:W75)</f>
        <v>#REF!</v>
      </c>
      <c r="X91" s="80"/>
      <c r="Y91" s="80">
        <f>SUM(Y5:Y75)</f>
        <v>6634638.1764453687</v>
      </c>
      <c r="Z91" s="80" t="e">
        <f>SUM(Z5:Z75)</f>
        <v>#VALUE!</v>
      </c>
      <c r="AA91" s="80">
        <f>SUM(AA5:AA75)</f>
        <v>5076990</v>
      </c>
      <c r="AB91" s="80">
        <f>SUM(AB5:AB75)</f>
        <v>637620</v>
      </c>
      <c r="AC91" s="86">
        <f>SUM(AC5:AC75)</f>
        <v>53429956.367543399</v>
      </c>
      <c r="AD91" s="90">
        <f>SUM(AD5:AD66)</f>
        <v>59329410.482950203</v>
      </c>
      <c r="AE91" s="81">
        <f t="shared" ref="AE91:AK91" si="79">SUM(AE5:AE75)</f>
        <v>4525131</v>
      </c>
      <c r="AF91" s="80">
        <f t="shared" si="79"/>
        <v>62898881.007097721</v>
      </c>
      <c r="AG91" s="80">
        <f t="shared" si="79"/>
        <v>4619035.6010143701</v>
      </c>
      <c r="AH91" s="80">
        <f t="shared" si="79"/>
        <v>2289990</v>
      </c>
      <c r="AI91" s="81">
        <f t="shared" si="79"/>
        <v>79625932.074254885</v>
      </c>
      <c r="AJ91" s="81">
        <f t="shared" si="79"/>
        <v>5646850.9582184395</v>
      </c>
      <c r="AK91" s="80">
        <f t="shared" si="79"/>
        <v>2289990</v>
      </c>
      <c r="AL91" s="81">
        <f>SUM(AL5:AL83)</f>
        <v>637620</v>
      </c>
      <c r="AM91" s="81">
        <f>SUM(AM5:AM78)</f>
        <v>75597128.74811022</v>
      </c>
      <c r="AN91" s="81">
        <f>SUM(AN5:AN78)</f>
        <v>6301759.2829523692</v>
      </c>
      <c r="AO91" s="81">
        <f>SUM(AO5:AO83)</f>
        <v>91293332.318679258</v>
      </c>
      <c r="AP91" s="81">
        <f>SUM(AP5:AP83)</f>
        <v>5960331.0123239988</v>
      </c>
      <c r="AQ91" s="81">
        <f>SUM(AQ5:AQ90)</f>
        <v>92748332.318679258</v>
      </c>
      <c r="AR91" s="81">
        <f>SUM(AR5:AR90)</f>
        <v>6019192.8193250243</v>
      </c>
      <c r="AS91" s="81">
        <f>SUM(AS5:AS83)</f>
        <v>1000000</v>
      </c>
      <c r="AT91" s="110"/>
      <c r="AU91" s="110"/>
      <c r="AV91" s="110"/>
      <c r="AW91" s="110"/>
    </row>
    <row r="92" spans="1:240" x14ac:dyDescent="0.2">
      <c r="V92" s="79"/>
      <c r="W92" s="49"/>
      <c r="X92" s="83"/>
    </row>
    <row r="93" spans="1:240" s="32" customFormat="1" ht="11.25" x14ac:dyDescent="0.2">
      <c r="A93" s="31"/>
      <c r="K93" s="57"/>
      <c r="L93" s="57"/>
      <c r="M93" s="57"/>
      <c r="N93" s="74"/>
      <c r="O93" s="74"/>
      <c r="P93" s="74"/>
      <c r="Q93" s="74"/>
      <c r="R93" s="57"/>
      <c r="S93" s="57"/>
      <c r="T93" s="57"/>
      <c r="U93" s="58"/>
      <c r="V93" s="57"/>
      <c r="W93" s="57"/>
      <c r="X93" s="57"/>
      <c r="Y93" s="57"/>
      <c r="Z93" s="57"/>
      <c r="AA93" s="57"/>
      <c r="AB93" s="57"/>
      <c r="AC93" s="68"/>
      <c r="AD93" s="68"/>
      <c r="AE93" s="57"/>
      <c r="AF93" s="57"/>
      <c r="AG93" s="57"/>
      <c r="AH93" s="57"/>
      <c r="AI93" s="68"/>
      <c r="AJ93" s="68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</row>
    <row r="94" spans="1:240" s="32" customFormat="1" ht="11.25" x14ac:dyDescent="0.2">
      <c r="A94" s="69"/>
      <c r="B94" s="70"/>
      <c r="K94" s="57"/>
      <c r="L94" s="57"/>
      <c r="M94" s="57"/>
      <c r="N94" s="74"/>
      <c r="O94" s="74"/>
      <c r="P94" s="74"/>
      <c r="Q94" s="74"/>
      <c r="R94" s="57"/>
      <c r="S94" s="57"/>
      <c r="T94" s="57"/>
      <c r="U94" s="58"/>
      <c r="V94" s="57"/>
      <c r="W94" s="57"/>
      <c r="X94" s="57"/>
      <c r="Y94" s="57"/>
      <c r="Z94" s="57"/>
      <c r="AA94" s="57"/>
      <c r="AB94" s="57"/>
      <c r="AC94" s="68"/>
      <c r="AD94" s="68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</row>
    <row r="95" spans="1:240" s="32" customFormat="1" ht="11.25" x14ac:dyDescent="0.2">
      <c r="A95" s="69"/>
      <c r="B95" s="70"/>
      <c r="K95" s="57"/>
      <c r="L95" s="57"/>
      <c r="M95" s="57"/>
      <c r="N95" s="74"/>
      <c r="O95" s="74"/>
      <c r="P95" s="74"/>
      <c r="Q95" s="74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</row>
    <row r="96" spans="1:240" x14ac:dyDescent="0.2">
      <c r="C96" s="106"/>
    </row>
  </sheetData>
  <phoneticPr fontId="8" type="noConversion"/>
  <printOptions gridLines="1"/>
  <pageMargins left="0.25" right="0.25" top="0.75" bottom="0.75" header="0.3" footer="0.3"/>
  <pageSetup paperSize="8" scale="9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171C0616BF24FAFFB6C5E350801A6" ma:contentTypeVersion="15" ma:contentTypeDescription="Een nieuw document maken." ma:contentTypeScope="" ma:versionID="6a9382959813359466a08552f749600c">
  <xsd:schema xmlns:xsd="http://www.w3.org/2001/XMLSchema" xmlns:xs="http://www.w3.org/2001/XMLSchema" xmlns:p="http://schemas.microsoft.com/office/2006/metadata/properties" xmlns:ns2="2aaf981e-97e4-4092-a13b-8c6e434eb113" xmlns:ns3="034346b6-3d22-4b21-8b43-8ab0efb4004a" targetNamespace="http://schemas.microsoft.com/office/2006/metadata/properties" ma:root="true" ma:fieldsID="ca3eb7a6913cf0ad52d056b609403e09" ns2:_="" ns3:_="">
    <xsd:import namespace="2aaf981e-97e4-4092-a13b-8c6e434eb113"/>
    <xsd:import namespace="034346b6-3d22-4b21-8b43-8ab0efb40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f981e-97e4-4092-a13b-8c6e434eb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6493b17-365b-4500-9fae-d8d3fff60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346b6-3d22-4b21-8b43-8ab0efb4004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3f20287-8a23-4556-99fb-cb52b47da66a}" ma:internalName="TaxCatchAll" ma:showField="CatchAllData" ma:web="034346b6-3d22-4b21-8b43-8ab0efb40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f981e-97e4-4092-a13b-8c6e434eb113">
      <Terms xmlns="http://schemas.microsoft.com/office/infopath/2007/PartnerControls"/>
    </lcf76f155ced4ddcb4097134ff3c332f>
    <TaxCatchAll xmlns="034346b6-3d22-4b21-8b43-8ab0efb400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D4ACF-0A73-4D6C-8E63-48A4BA029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f981e-97e4-4092-a13b-8c6e434eb113"/>
    <ds:schemaRef ds:uri="034346b6-3d22-4b21-8b43-8ab0efb40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0F47F-6A08-437F-A04A-030B8D7A7BFA}">
  <ds:schemaRefs>
    <ds:schemaRef ds:uri="2aaf981e-97e4-4092-a13b-8c6e434eb113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034346b6-3d22-4b21-8b43-8ab0efb4004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C56340A-E105-45B0-9673-689958BC01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Overige eigendommen 641.129.406</vt:lpstr>
      <vt:lpstr>'Overige eigendommen 641.129.406'!Afdrukbereik</vt:lpstr>
    </vt:vector>
  </TitlesOfParts>
  <Company>Gemeente Achtkarspelen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Menno Rozema</cp:lastModifiedBy>
  <cp:lastPrinted>2024-08-22T06:14:23Z</cp:lastPrinted>
  <dcterms:created xsi:type="dcterms:W3CDTF">2007-12-07T12:48:09Z</dcterms:created>
  <dcterms:modified xsi:type="dcterms:W3CDTF">2024-09-30T13:18:29Z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0x010100002171C0616BF24FAFFB6C5E350801A6</vt:lpwstr>
  </property>
  <property fmtid="{D5CDD505-2E9C-101B-9397-08002B2CF9AE}" pid="3" name="MediaServiceImageTags">
    <vt:lpwstr/>
  </property>
</Properties>
</file>