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Montferland\3) Conceptstukken\"/>
    </mc:Choice>
  </mc:AlternateContent>
  <bookViews>
    <workbookView xWindow="0" yWindow="0" windowWidth="28800" windowHeight="1230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70" i="1" l="1"/>
  <c r="BW70" i="1"/>
  <c r="BV70" i="1"/>
  <c r="BQ70" i="1"/>
  <c r="BP70" i="1"/>
  <c r="BK70" i="1"/>
  <c r="BJ70" i="1"/>
  <c r="BC70" i="1"/>
  <c r="BB70" i="1"/>
  <c r="AW70" i="1"/>
  <c r="AV70" i="1"/>
  <c r="AP70" i="1"/>
  <c r="AO70" i="1"/>
  <c r="AH70" i="1"/>
  <c r="AG70" i="1"/>
  <c r="AG72" i="1" s="1"/>
  <c r="AB70" i="1"/>
  <c r="AA70" i="1"/>
  <c r="Y70" i="1"/>
  <c r="W70" i="1"/>
  <c r="T70" i="1"/>
  <c r="S70" i="1"/>
  <c r="R70" i="1"/>
  <c r="O70" i="1"/>
  <c r="L70" i="1"/>
  <c r="J70" i="1"/>
  <c r="H70" i="1"/>
  <c r="D70" i="1"/>
  <c r="CF69" i="1"/>
  <c r="CE69" i="1"/>
  <c r="AE69" i="1"/>
  <c r="AJ69" i="1" s="1"/>
  <c r="AM69" i="1" s="1"/>
  <c r="AR69" i="1" s="1"/>
  <c r="X69" i="1"/>
  <c r="CF68" i="1"/>
  <c r="CE68" i="1"/>
  <c r="AE68" i="1"/>
  <c r="AJ68" i="1" s="1"/>
  <c r="AM68" i="1" s="1"/>
  <c r="AR68" i="1" s="1"/>
  <c r="U68" i="1"/>
  <c r="X68" i="1" s="1"/>
  <c r="M68" i="1"/>
  <c r="F68" i="1"/>
  <c r="G68" i="1" s="1"/>
  <c r="K68" i="1" s="1"/>
  <c r="P68" i="1" s="1"/>
  <c r="Q68" i="1" s="1"/>
  <c r="CF67" i="1"/>
  <c r="CE67" i="1"/>
  <c r="AE67" i="1"/>
  <c r="AJ67" i="1" s="1"/>
  <c r="AM67" i="1" s="1"/>
  <c r="AR67" i="1" s="1"/>
  <c r="U67" i="1"/>
  <c r="X67" i="1" s="1"/>
  <c r="M67" i="1"/>
  <c r="V67" i="1" s="1"/>
  <c r="F67" i="1"/>
  <c r="G67" i="1" s="1"/>
  <c r="CF66" i="1"/>
  <c r="CE66" i="1"/>
  <c r="BY66" i="1"/>
  <c r="CB66" i="1" s="1"/>
  <c r="BX66" i="1"/>
  <c r="CF65" i="1"/>
  <c r="CE65" i="1"/>
  <c r="AJ65" i="1"/>
  <c r="AM65" i="1" s="1"/>
  <c r="AR65" i="1" s="1"/>
  <c r="AZ65" i="1" s="1"/>
  <c r="BE65" i="1" s="1"/>
  <c r="BH65" i="1" s="1"/>
  <c r="BN65" i="1" s="1"/>
  <c r="BT65" i="1" s="1"/>
  <c r="BY65" i="1" s="1"/>
  <c r="CB65" i="1" s="1"/>
  <c r="AE65" i="1"/>
  <c r="AC65" i="1"/>
  <c r="AD65" i="1" s="1"/>
  <c r="Z65" i="1"/>
  <c r="X65" i="1"/>
  <c r="V65" i="1"/>
  <c r="M65" i="1"/>
  <c r="F65" i="1"/>
  <c r="G65" i="1" s="1"/>
  <c r="K65" i="1" s="1"/>
  <c r="P65" i="1" s="1"/>
  <c r="Q65" i="1" s="1"/>
  <c r="CF64" i="1"/>
  <c r="CE64" i="1"/>
  <c r="AE64" i="1"/>
  <c r="AJ64" i="1" s="1"/>
  <c r="AM64" i="1" s="1"/>
  <c r="AR64" i="1" s="1"/>
  <c r="X64" i="1"/>
  <c r="Z64" i="1" s="1"/>
  <c r="M64" i="1"/>
  <c r="V64" i="1" s="1"/>
  <c r="F64" i="1"/>
  <c r="G64" i="1" s="1"/>
  <c r="I64" i="1" s="1"/>
  <c r="CF63" i="1"/>
  <c r="CE63" i="1"/>
  <c r="AJ63" i="1"/>
  <c r="AM63" i="1" s="1"/>
  <c r="AR63" i="1" s="1"/>
  <c r="AI63" i="1"/>
  <c r="AL63" i="1" s="1"/>
  <c r="AE63" i="1"/>
  <c r="AF63" i="1" s="1"/>
  <c r="X63" i="1"/>
  <c r="AC63" i="1" s="1"/>
  <c r="AD63" i="1" s="1"/>
  <c r="M63" i="1"/>
  <c r="V63" i="1" s="1"/>
  <c r="F63" i="1"/>
  <c r="G63" i="1" s="1"/>
  <c r="K63" i="1" s="1"/>
  <c r="P63" i="1" s="1"/>
  <c r="Q63" i="1" s="1"/>
  <c r="CF62" i="1"/>
  <c r="CE62" i="1"/>
  <c r="AM62" i="1"/>
  <c r="AR62" i="1" s="1"/>
  <c r="AZ62" i="1" s="1"/>
  <c r="BE62" i="1" s="1"/>
  <c r="BH62" i="1" s="1"/>
  <c r="BN62" i="1" s="1"/>
  <c r="BT62" i="1" s="1"/>
  <c r="BY62" i="1" s="1"/>
  <c r="CB62" i="1" s="1"/>
  <c r="AE62" i="1"/>
  <c r="AJ62" i="1" s="1"/>
  <c r="X62" i="1"/>
  <c r="AC62" i="1" s="1"/>
  <c r="AD62" i="1" s="1"/>
  <c r="M62" i="1"/>
  <c r="V62" i="1" s="1"/>
  <c r="K62" i="1"/>
  <c r="G62" i="1"/>
  <c r="I62" i="1" s="1"/>
  <c r="F62" i="1"/>
  <c r="CF61" i="1"/>
  <c r="CE61" i="1"/>
  <c r="AE61" i="1"/>
  <c r="AJ61" i="1" s="1"/>
  <c r="AM61" i="1" s="1"/>
  <c r="AR61" i="1" s="1"/>
  <c r="X61" i="1"/>
  <c r="AC61" i="1" s="1"/>
  <c r="AD61" i="1" s="1"/>
  <c r="V61" i="1"/>
  <c r="M61" i="1"/>
  <c r="F61" i="1"/>
  <c r="G61" i="1" s="1"/>
  <c r="CE60" i="1"/>
  <c r="AJ60" i="1"/>
  <c r="AM60" i="1" s="1"/>
  <c r="AR60" i="1" s="1"/>
  <c r="AE60" i="1"/>
  <c r="X60" i="1"/>
  <c r="Z60" i="1" s="1"/>
  <c r="U60" i="1"/>
  <c r="U70" i="1" s="1"/>
  <c r="M60" i="1"/>
  <c r="V60" i="1" s="1"/>
  <c r="G60" i="1"/>
  <c r="K60" i="1" s="1"/>
  <c r="F60" i="1"/>
  <c r="CF59" i="1"/>
  <c r="CE59" i="1"/>
  <c r="AR59" i="1"/>
  <c r="AE59" i="1"/>
  <c r="AJ59" i="1" s="1"/>
  <c r="AM59" i="1" s="1"/>
  <c r="X59" i="1"/>
  <c r="M59" i="1"/>
  <c r="V59" i="1" s="1"/>
  <c r="F59" i="1"/>
  <c r="G59" i="1" s="1"/>
  <c r="CF58" i="1"/>
  <c r="CE58" i="1"/>
  <c r="AE58" i="1"/>
  <c r="AJ58" i="1" s="1"/>
  <c r="AM58" i="1" s="1"/>
  <c r="AR58" i="1" s="1"/>
  <c r="AC58" i="1"/>
  <c r="AD58" i="1" s="1"/>
  <c r="Z58" i="1"/>
  <c r="X58" i="1"/>
  <c r="M58" i="1"/>
  <c r="F58" i="1"/>
  <c r="G58" i="1" s="1"/>
  <c r="CF57" i="1"/>
  <c r="CE57" i="1"/>
  <c r="AJ57" i="1"/>
  <c r="AE57" i="1"/>
  <c r="AC57" i="1"/>
  <c r="Z57" i="1"/>
  <c r="X57" i="1"/>
  <c r="M57" i="1"/>
  <c r="V57" i="1" s="1"/>
  <c r="K57" i="1"/>
  <c r="I57" i="1"/>
  <c r="G57" i="1"/>
  <c r="V56" i="1"/>
  <c r="Z56" i="1" s="1"/>
  <c r="U56" i="1"/>
  <c r="Q56" i="1"/>
  <c r="K56" i="1"/>
  <c r="I56" i="1"/>
  <c r="Z55" i="1"/>
  <c r="V55" i="1"/>
  <c r="U55" i="1"/>
  <c r="Q55" i="1"/>
  <c r="K55" i="1"/>
  <c r="I55" i="1"/>
  <c r="BW54" i="1"/>
  <c r="BV54" i="1"/>
  <c r="BQ54" i="1"/>
  <c r="BP54" i="1"/>
  <c r="BK54" i="1"/>
  <c r="BJ54" i="1"/>
  <c r="BC54" i="1"/>
  <c r="BB54" i="1"/>
  <c r="AW54" i="1"/>
  <c r="AV54" i="1"/>
  <c r="AP54" i="1"/>
  <c r="AO54" i="1"/>
  <c r="AH54" i="1"/>
  <c r="AB54" i="1"/>
  <c r="AA54" i="1"/>
  <c r="Y54" i="1"/>
  <c r="W54" i="1"/>
  <c r="T54" i="1"/>
  <c r="S54" i="1"/>
  <c r="R54" i="1"/>
  <c r="O54" i="1"/>
  <c r="L54" i="1"/>
  <c r="J54" i="1"/>
  <c r="H54" i="1"/>
  <c r="D54" i="1"/>
  <c r="CE53" i="1"/>
  <c r="CE52" i="1"/>
  <c r="CF51" i="1"/>
  <c r="CE51" i="1"/>
  <c r="CF50" i="1"/>
  <c r="BT50" i="1"/>
  <c r="BY50" i="1" s="1"/>
  <c r="CB50" i="1" s="1"/>
  <c r="BR50" i="1"/>
  <c r="BS50" i="1" s="1"/>
  <c r="BX50" i="1" s="1"/>
  <c r="AE49" i="1"/>
  <c r="AJ49" i="1" s="1"/>
  <c r="AM49" i="1" s="1"/>
  <c r="AR49" i="1" s="1"/>
  <c r="AZ49" i="1" s="1"/>
  <c r="BE49" i="1" s="1"/>
  <c r="BH49" i="1" s="1"/>
  <c r="BN49" i="1" s="1"/>
  <c r="BT49" i="1" s="1"/>
  <c r="BY49" i="1" s="1"/>
  <c r="CB49" i="1" s="1"/>
  <c r="CD49" i="1" s="1"/>
  <c r="X49" i="1"/>
  <c r="AC49" i="1" s="1"/>
  <c r="AD49" i="1" s="1"/>
  <c r="CF48" i="1"/>
  <c r="CE48" i="1"/>
  <c r="AM48" i="1"/>
  <c r="AR48" i="1" s="1"/>
  <c r="AE48" i="1"/>
  <c r="AJ48" i="1" s="1"/>
  <c r="X48" i="1"/>
  <c r="AC48" i="1" s="1"/>
  <c r="AD48" i="1" s="1"/>
  <c r="M48" i="1"/>
  <c r="V48" i="1" s="1"/>
  <c r="G48" i="1"/>
  <c r="K48" i="1" s="1"/>
  <c r="P48" i="1" s="1"/>
  <c r="Q48" i="1" s="1"/>
  <c r="F48" i="1"/>
  <c r="CF47" i="1"/>
  <c r="CE47" i="1"/>
  <c r="AE47" i="1"/>
  <c r="AJ47" i="1" s="1"/>
  <c r="AM47" i="1" s="1"/>
  <c r="AR47" i="1" s="1"/>
  <c r="X47" i="1"/>
  <c r="AC47" i="1" s="1"/>
  <c r="AD47" i="1" s="1"/>
  <c r="M47" i="1"/>
  <c r="F47" i="1"/>
  <c r="G47" i="1" s="1"/>
  <c r="CF46" i="1"/>
  <c r="CE46" i="1"/>
  <c r="AJ46" i="1"/>
  <c r="AM46" i="1" s="1"/>
  <c r="AR46" i="1" s="1"/>
  <c r="AZ46" i="1" s="1"/>
  <c r="BE46" i="1" s="1"/>
  <c r="BH46" i="1" s="1"/>
  <c r="BN46" i="1" s="1"/>
  <c r="BT46" i="1" s="1"/>
  <c r="BY46" i="1" s="1"/>
  <c r="CB46" i="1" s="1"/>
  <c r="AE46" i="1"/>
  <c r="X46" i="1"/>
  <c r="AC46" i="1" s="1"/>
  <c r="AD46" i="1" s="1"/>
  <c r="M46" i="1"/>
  <c r="V46" i="1" s="1"/>
  <c r="F46" i="1"/>
  <c r="G46" i="1" s="1"/>
  <c r="CF45" i="1"/>
  <c r="CE45" i="1"/>
  <c r="AE45" i="1"/>
  <c r="AJ45" i="1" s="1"/>
  <c r="AM45" i="1" s="1"/>
  <c r="AR45" i="1" s="1"/>
  <c r="AC45" i="1"/>
  <c r="AD45" i="1" s="1"/>
  <c r="Z45" i="1"/>
  <c r="X45" i="1"/>
  <c r="M45" i="1"/>
  <c r="F45" i="1"/>
  <c r="G45" i="1" s="1"/>
  <c r="K45" i="1" s="1"/>
  <c r="P45" i="1" s="1"/>
  <c r="Q45" i="1" s="1"/>
  <c r="CF44" i="1"/>
  <c r="CE44" i="1"/>
  <c r="AE44" i="1"/>
  <c r="AJ44" i="1" s="1"/>
  <c r="AM44" i="1" s="1"/>
  <c r="AR44" i="1" s="1"/>
  <c r="X44" i="1"/>
  <c r="AC44" i="1" s="1"/>
  <c r="AD44" i="1" s="1"/>
  <c r="AI44" i="1" s="1"/>
  <c r="M44" i="1"/>
  <c r="V44" i="1" s="1"/>
  <c r="F44" i="1"/>
  <c r="G44" i="1" s="1"/>
  <c r="CF43" i="1"/>
  <c r="CE43" i="1"/>
  <c r="AG43" i="1"/>
  <c r="AG54" i="1" s="1"/>
  <c r="AE43" i="1"/>
  <c r="AJ43" i="1" s="1"/>
  <c r="AM43" i="1" s="1"/>
  <c r="AR43" i="1" s="1"/>
  <c r="U43" i="1"/>
  <c r="X43" i="1" s="1"/>
  <c r="M43" i="1"/>
  <c r="V43" i="1" s="1"/>
  <c r="F43" i="1"/>
  <c r="G43" i="1" s="1"/>
  <c r="K43" i="1" s="1"/>
  <c r="CF42" i="1"/>
  <c r="AJ42" i="1"/>
  <c r="AE42" i="1"/>
  <c r="U42" i="1"/>
  <c r="M42" i="1"/>
  <c r="F42" i="1"/>
  <c r="V41" i="1"/>
  <c r="U41" i="1"/>
  <c r="Q41" i="1"/>
  <c r="K41" i="1"/>
  <c r="V40" i="1"/>
  <c r="U40" i="1"/>
  <c r="Q40" i="1"/>
  <c r="Z40" i="1" s="1"/>
  <c r="K40" i="1"/>
  <c r="CD39" i="1"/>
  <c r="CC39" i="1"/>
  <c r="BW39" i="1"/>
  <c r="BV39" i="1"/>
  <c r="BQ39" i="1"/>
  <c r="BP39" i="1"/>
  <c r="BK39" i="1"/>
  <c r="BJ39" i="1"/>
  <c r="BC39" i="1"/>
  <c r="BB39" i="1"/>
  <c r="AW39" i="1"/>
  <c r="AV39" i="1"/>
  <c r="AP39" i="1"/>
  <c r="AO39" i="1"/>
  <c r="AH39" i="1"/>
  <c r="AG39" i="1"/>
  <c r="AB39" i="1"/>
  <c r="AA39" i="1"/>
  <c r="Y39" i="1"/>
  <c r="W39" i="1"/>
  <c r="U39" i="1"/>
  <c r="T39" i="1"/>
  <c r="S39" i="1"/>
  <c r="R39" i="1"/>
  <c r="O39" i="1"/>
  <c r="L39" i="1"/>
  <c r="J39" i="1"/>
  <c r="H39" i="1"/>
  <c r="D39" i="1"/>
  <c r="CF38" i="1"/>
  <c r="CE38" i="1"/>
  <c r="CF37" i="1"/>
  <c r="CE37" i="1"/>
  <c r="CF36" i="1"/>
  <c r="CE36" i="1"/>
  <c r="CF35" i="1"/>
  <c r="CE35" i="1"/>
  <c r="CF34" i="1"/>
  <c r="CE34" i="1"/>
  <c r="CF33" i="1"/>
  <c r="CE33" i="1"/>
  <c r="CF32" i="1"/>
  <c r="CE32" i="1"/>
  <c r="CF31" i="1"/>
  <c r="CE31" i="1"/>
  <c r="CF30" i="1"/>
  <c r="CE30" i="1"/>
  <c r="AE30" i="1"/>
  <c r="AJ30" i="1" s="1"/>
  <c r="AM30" i="1" s="1"/>
  <c r="AR30" i="1" s="1"/>
  <c r="X30" i="1"/>
  <c r="V30" i="1"/>
  <c r="P30" i="1"/>
  <c r="Q30" i="1" s="1"/>
  <c r="CF29" i="1"/>
  <c r="CE29" i="1"/>
  <c r="AE29" i="1"/>
  <c r="AJ29" i="1" s="1"/>
  <c r="AM29" i="1" s="1"/>
  <c r="AR29" i="1" s="1"/>
  <c r="AZ29" i="1" s="1"/>
  <c r="BE29" i="1" s="1"/>
  <c r="BH29" i="1" s="1"/>
  <c r="BN29" i="1" s="1"/>
  <c r="BT29" i="1" s="1"/>
  <c r="BY29" i="1" s="1"/>
  <c r="CB29" i="1" s="1"/>
  <c r="X29" i="1"/>
  <c r="AC29" i="1" s="1"/>
  <c r="AD29" i="1" s="1"/>
  <c r="AI29" i="1" s="1"/>
  <c r="AL29" i="1" s="1"/>
  <c r="V29" i="1"/>
  <c r="M29" i="1"/>
  <c r="F29" i="1"/>
  <c r="G29" i="1" s="1"/>
  <c r="CF28" i="1"/>
  <c r="CE28" i="1"/>
  <c r="AE28" i="1"/>
  <c r="AJ28" i="1" s="1"/>
  <c r="AM28" i="1" s="1"/>
  <c r="AR28" i="1" s="1"/>
  <c r="AZ28" i="1" s="1"/>
  <c r="BE28" i="1" s="1"/>
  <c r="BH28" i="1" s="1"/>
  <c r="BN28" i="1" s="1"/>
  <c r="BT28" i="1" s="1"/>
  <c r="BY28" i="1" s="1"/>
  <c r="CB28" i="1" s="1"/>
  <c r="X28" i="1"/>
  <c r="Z28" i="1" s="1"/>
  <c r="M28" i="1"/>
  <c r="V28" i="1" s="1"/>
  <c r="F28" i="1"/>
  <c r="G28" i="1" s="1"/>
  <c r="K28" i="1" s="1"/>
  <c r="P28" i="1" s="1"/>
  <c r="Q28" i="1" s="1"/>
  <c r="CF27" i="1"/>
  <c r="CE27" i="1"/>
  <c r="AE27" i="1"/>
  <c r="X27" i="1"/>
  <c r="AC27" i="1" s="1"/>
  <c r="AD27" i="1" s="1"/>
  <c r="AI27" i="1" s="1"/>
  <c r="V27" i="1"/>
  <c r="M27" i="1"/>
  <c r="F27" i="1"/>
  <c r="G27" i="1" s="1"/>
  <c r="CF26" i="1"/>
  <c r="CE26" i="1"/>
  <c r="AE26" i="1"/>
  <c r="AJ26" i="1" s="1"/>
  <c r="AM26" i="1" s="1"/>
  <c r="AR26" i="1" s="1"/>
  <c r="X26" i="1"/>
  <c r="M26" i="1"/>
  <c r="V26" i="1" s="1"/>
  <c r="F26" i="1"/>
  <c r="G26" i="1" s="1"/>
  <c r="CF25" i="1"/>
  <c r="CE25" i="1"/>
  <c r="AJ25" i="1"/>
  <c r="AM25" i="1" s="1"/>
  <c r="AR25" i="1" s="1"/>
  <c r="AZ25" i="1" s="1"/>
  <c r="BE25" i="1" s="1"/>
  <c r="BH25" i="1" s="1"/>
  <c r="BN25" i="1" s="1"/>
  <c r="BT25" i="1" s="1"/>
  <c r="BY25" i="1" s="1"/>
  <c r="CB25" i="1" s="1"/>
  <c r="AE25" i="1"/>
  <c r="X25" i="1"/>
  <c r="M25" i="1"/>
  <c r="V25" i="1" s="1"/>
  <c r="G25" i="1"/>
  <c r="F25" i="1"/>
  <c r="CF24" i="1"/>
  <c r="CE24" i="1"/>
  <c r="AE24" i="1"/>
  <c r="AC24" i="1"/>
  <c r="AD24" i="1" s="1"/>
  <c r="Z24" i="1"/>
  <c r="X24" i="1"/>
  <c r="M24" i="1"/>
  <c r="I24" i="1"/>
  <c r="G24" i="1"/>
  <c r="F24" i="1"/>
  <c r="V22" i="1"/>
  <c r="U22" i="1"/>
  <c r="Q22" i="1"/>
  <c r="K22" i="1"/>
  <c r="V21" i="1"/>
  <c r="U21" i="1"/>
  <c r="Q21" i="1"/>
  <c r="Z21" i="1" s="1"/>
  <c r="K21" i="1"/>
  <c r="BW20" i="1"/>
  <c r="BV20" i="1"/>
  <c r="BQ20" i="1"/>
  <c r="BP20" i="1"/>
  <c r="BK20" i="1"/>
  <c r="BJ20" i="1"/>
  <c r="BC20" i="1"/>
  <c r="BB20" i="1"/>
  <c r="AW20" i="1"/>
  <c r="AV20" i="1"/>
  <c r="AP20" i="1"/>
  <c r="AO20" i="1"/>
  <c r="AH20" i="1"/>
  <c r="AG20" i="1"/>
  <c r="AB20" i="1"/>
  <c r="Y20" i="1"/>
  <c r="Y72" i="1" s="1"/>
  <c r="W20" i="1"/>
  <c r="T20" i="1"/>
  <c r="S20" i="1"/>
  <c r="R20" i="1"/>
  <c r="O20" i="1"/>
  <c r="L20" i="1"/>
  <c r="H20" i="1"/>
  <c r="H72" i="1" s="1"/>
  <c r="D20" i="1"/>
  <c r="D72" i="1" s="1"/>
  <c r="CE19" i="1"/>
  <c r="CE18" i="1"/>
  <c r="CE17" i="1"/>
  <c r="CF16" i="1"/>
  <c r="AM16" i="1"/>
  <c r="AR16" i="1" s="1"/>
  <c r="AE16" i="1"/>
  <c r="AJ16" i="1" s="1"/>
  <c r="V16" i="1"/>
  <c r="U16" i="1"/>
  <c r="X16" i="1" s="1"/>
  <c r="Z16" i="1" s="1"/>
  <c r="P16" i="1"/>
  <c r="Q16" i="1" s="1"/>
  <c r="N16" i="1"/>
  <c r="K16" i="1"/>
  <c r="CF15" i="1"/>
  <c r="AE15" i="1"/>
  <c r="AJ15" i="1" s="1"/>
  <c r="AM15" i="1" s="1"/>
  <c r="AR15" i="1" s="1"/>
  <c r="V15" i="1"/>
  <c r="U15" i="1"/>
  <c r="X15" i="1" s="1"/>
  <c r="M15" i="1"/>
  <c r="F15" i="1"/>
  <c r="G15" i="1" s="1"/>
  <c r="AE14" i="1"/>
  <c r="AJ14" i="1" s="1"/>
  <c r="AM14" i="1" s="1"/>
  <c r="AR14" i="1" s="1"/>
  <c r="U14" i="1"/>
  <c r="X14" i="1" s="1"/>
  <c r="AC14" i="1" s="1"/>
  <c r="AD14" i="1" s="1"/>
  <c r="M14" i="1"/>
  <c r="V14" i="1" s="1"/>
  <c r="G14" i="1"/>
  <c r="I14" i="1" s="1"/>
  <c r="J14" i="1" s="1"/>
  <c r="J20" i="1" s="1"/>
  <c r="CF13" i="1"/>
  <c r="BE13" i="1"/>
  <c r="BH13" i="1" s="1"/>
  <c r="BN13" i="1" s="1"/>
  <c r="BT13" i="1" s="1"/>
  <c r="BY13" i="1" s="1"/>
  <c r="CB13" i="1" s="1"/>
  <c r="AJ13" i="1"/>
  <c r="AM13" i="1" s="1"/>
  <c r="AR13" i="1" s="1"/>
  <c r="AZ13" i="1" s="1"/>
  <c r="AE13" i="1"/>
  <c r="U13" i="1"/>
  <c r="X13" i="1" s="1"/>
  <c r="AC13" i="1" s="1"/>
  <c r="AD13" i="1" s="1"/>
  <c r="AF13" i="1" s="1"/>
  <c r="M13" i="1"/>
  <c r="V13" i="1" s="1"/>
  <c r="F13" i="1"/>
  <c r="G13" i="1" s="1"/>
  <c r="I13" i="1" s="1"/>
  <c r="CF12" i="1"/>
  <c r="AR12" i="1"/>
  <c r="AE12" i="1"/>
  <c r="AJ12" i="1" s="1"/>
  <c r="AM12" i="1" s="1"/>
  <c r="U12" i="1"/>
  <c r="X12" i="1" s="1"/>
  <c r="M12" i="1"/>
  <c r="V12" i="1" s="1"/>
  <c r="F12" i="1"/>
  <c r="G12" i="1" s="1"/>
  <c r="CF11" i="1"/>
  <c r="AE11" i="1"/>
  <c r="AJ11" i="1" s="1"/>
  <c r="AM11" i="1" s="1"/>
  <c r="AR11" i="1" s="1"/>
  <c r="X11" i="1"/>
  <c r="AC11" i="1" s="1"/>
  <c r="AD11" i="1" s="1"/>
  <c r="U11" i="1"/>
  <c r="M11" i="1"/>
  <c r="V11" i="1" s="1"/>
  <c r="F11" i="1"/>
  <c r="G11" i="1" s="1"/>
  <c r="CF10" i="1"/>
  <c r="CE10" i="1"/>
  <c r="BY10" i="1"/>
  <c r="CB10" i="1" s="1"/>
  <c r="BX10" i="1"/>
  <c r="CA10" i="1" s="1"/>
  <c r="CF9" i="1"/>
  <c r="CE9" i="1"/>
  <c r="AJ9" i="1"/>
  <c r="AM9" i="1" s="1"/>
  <c r="AR9" i="1" s="1"/>
  <c r="AE9" i="1"/>
  <c r="V9" i="1"/>
  <c r="U9" i="1"/>
  <c r="X9" i="1" s="1"/>
  <c r="P9" i="1"/>
  <c r="Q9" i="1" s="1"/>
  <c r="CF8" i="1"/>
  <c r="CE8" i="1"/>
  <c r="AE8" i="1"/>
  <c r="AJ8" i="1" s="1"/>
  <c r="AM8" i="1" s="1"/>
  <c r="AR8" i="1" s="1"/>
  <c r="V8" i="1"/>
  <c r="U8" i="1"/>
  <c r="X8" i="1" s="1"/>
  <c r="AC8" i="1" s="1"/>
  <c r="AD8" i="1" s="1"/>
  <c r="P8" i="1"/>
  <c r="Q8" i="1" s="1"/>
  <c r="CF7" i="1"/>
  <c r="CE7" i="1"/>
  <c r="AE7" i="1"/>
  <c r="AJ7" i="1" s="1"/>
  <c r="AM7" i="1" s="1"/>
  <c r="AR7" i="1" s="1"/>
  <c r="AC7" i="1"/>
  <c r="AD7" i="1" s="1"/>
  <c r="Z7" i="1"/>
  <c r="U7" i="1"/>
  <c r="M7" i="1"/>
  <c r="F7" i="1"/>
  <c r="G7" i="1" s="1"/>
  <c r="CF6" i="1"/>
  <c r="CE6" i="1"/>
  <c r="AE6" i="1"/>
  <c r="AJ6" i="1" s="1"/>
  <c r="AA6" i="1"/>
  <c r="AA20" i="1" s="1"/>
  <c r="AA72" i="1" s="1"/>
  <c r="U6" i="1"/>
  <c r="M6" i="1"/>
  <c r="V6" i="1" s="1"/>
  <c r="F6" i="1"/>
  <c r="I11" i="1" l="1"/>
  <c r="K11" i="1"/>
  <c r="P11" i="1" s="1"/>
  <c r="Q11" i="1" s="1"/>
  <c r="K46" i="1"/>
  <c r="P46" i="1" s="1"/>
  <c r="Q46" i="1" s="1"/>
  <c r="I46" i="1"/>
  <c r="AC68" i="1"/>
  <c r="AD68" i="1" s="1"/>
  <c r="Z68" i="1"/>
  <c r="AB72" i="1"/>
  <c r="AE72" i="1" s="1"/>
  <c r="I45" i="1"/>
  <c r="AF46" i="1"/>
  <c r="Z48" i="1"/>
  <c r="AC60" i="1"/>
  <c r="AD60" i="1" s="1"/>
  <c r="G39" i="1"/>
  <c r="X70" i="1"/>
  <c r="U20" i="1"/>
  <c r="K24" i="1"/>
  <c r="P24" i="1" s="1"/>
  <c r="Q24" i="1" s="1"/>
  <c r="Z27" i="1"/>
  <c r="AF44" i="1"/>
  <c r="I60" i="1"/>
  <c r="AC64" i="1"/>
  <c r="AD64" i="1" s="1"/>
  <c r="F39" i="1"/>
  <c r="Z22" i="1"/>
  <c r="CE39" i="1"/>
  <c r="Z41" i="1"/>
  <c r="AF49" i="1"/>
  <c r="AZ8" i="1"/>
  <c r="BE8" i="1" s="1"/>
  <c r="BH8" i="1" s="1"/>
  <c r="BN8" i="1" s="1"/>
  <c r="BT8" i="1" s="1"/>
  <c r="BY8" i="1" s="1"/>
  <c r="CB8" i="1" s="1"/>
  <c r="AZ9" i="1"/>
  <c r="BE9" i="1" s="1"/>
  <c r="BH9" i="1" s="1"/>
  <c r="BN9" i="1" s="1"/>
  <c r="BT9" i="1" s="1"/>
  <c r="BY9" i="1" s="1"/>
  <c r="CB9" i="1" s="1"/>
  <c r="AI7" i="1"/>
  <c r="AF7" i="1"/>
  <c r="AZ16" i="1"/>
  <c r="BE16" i="1" s="1"/>
  <c r="BH16" i="1" s="1"/>
  <c r="BN16" i="1" s="1"/>
  <c r="BT16" i="1" s="1"/>
  <c r="BY16" i="1" s="1"/>
  <c r="CB16" i="1" s="1"/>
  <c r="AI14" i="1"/>
  <c r="AF14" i="1"/>
  <c r="AZ7" i="1"/>
  <c r="BE7" i="1" s="1"/>
  <c r="BH7" i="1" s="1"/>
  <c r="BN7" i="1" s="1"/>
  <c r="BT7" i="1" s="1"/>
  <c r="BY7" i="1" s="1"/>
  <c r="CB7" i="1" s="1"/>
  <c r="K7" i="1"/>
  <c r="P7" i="1" s="1"/>
  <c r="Q7" i="1" s="1"/>
  <c r="I7" i="1"/>
  <c r="AZ14" i="1"/>
  <c r="BE14" i="1" s="1"/>
  <c r="BH14" i="1" s="1"/>
  <c r="BN14" i="1" s="1"/>
  <c r="BT14" i="1" s="1"/>
  <c r="BY14" i="1" s="1"/>
  <c r="CB14" i="1" s="1"/>
  <c r="CD14" i="1" s="1"/>
  <c r="AI11" i="1"/>
  <c r="AF11" i="1"/>
  <c r="AI8" i="1"/>
  <c r="AF8" i="1"/>
  <c r="AZ11" i="1"/>
  <c r="BE11" i="1" s="1"/>
  <c r="BH11" i="1" s="1"/>
  <c r="BN11" i="1" s="1"/>
  <c r="BT11" i="1" s="1"/>
  <c r="BY11" i="1" s="1"/>
  <c r="CB11" i="1" s="1"/>
  <c r="BZ10" i="1"/>
  <c r="Z13" i="1"/>
  <c r="K14" i="1"/>
  <c r="P14" i="1" s="1"/>
  <c r="Q14" i="1" s="1"/>
  <c r="K26" i="1"/>
  <c r="I26" i="1"/>
  <c r="AZ26" i="1"/>
  <c r="BE26" i="1" s="1"/>
  <c r="BH26" i="1" s="1"/>
  <c r="BN26" i="1" s="1"/>
  <c r="BT26" i="1" s="1"/>
  <c r="BY26" i="1" s="1"/>
  <c r="CB26" i="1" s="1"/>
  <c r="AJ27" i="1"/>
  <c r="AM27" i="1" s="1"/>
  <c r="AR27" i="1" s="1"/>
  <c r="AF27" i="1"/>
  <c r="AZ60" i="1"/>
  <c r="BE60" i="1" s="1"/>
  <c r="BH60" i="1" s="1"/>
  <c r="BN60" i="1" s="1"/>
  <c r="BT60" i="1" s="1"/>
  <c r="BY60" i="1" s="1"/>
  <c r="CB60" i="1" s="1"/>
  <c r="CD60" i="1" s="1"/>
  <c r="AI45" i="1"/>
  <c r="AF45" i="1"/>
  <c r="AI24" i="1"/>
  <c r="AF24" i="1"/>
  <c r="AL27" i="1"/>
  <c r="AQ29" i="1"/>
  <c r="AN29" i="1"/>
  <c r="K44" i="1"/>
  <c r="I44" i="1"/>
  <c r="N14" i="1"/>
  <c r="AC25" i="1"/>
  <c r="AD25" i="1" s="1"/>
  <c r="Z25" i="1"/>
  <c r="AC9" i="1"/>
  <c r="AD9" i="1" s="1"/>
  <c r="Z9" i="1"/>
  <c r="N11" i="1"/>
  <c r="AI13" i="1"/>
  <c r="AZ12" i="1"/>
  <c r="BE12" i="1" s="1"/>
  <c r="BH12" i="1" s="1"/>
  <c r="BN12" i="1" s="1"/>
  <c r="BT12" i="1" s="1"/>
  <c r="BY12" i="1" s="1"/>
  <c r="CB12" i="1" s="1"/>
  <c r="K13" i="1"/>
  <c r="P13" i="1" s="1"/>
  <c r="Q13" i="1" s="1"/>
  <c r="AZ15" i="1"/>
  <c r="BE15" i="1" s="1"/>
  <c r="BH15" i="1" s="1"/>
  <c r="BN15" i="1" s="1"/>
  <c r="BT15" i="1" s="1"/>
  <c r="BY15" i="1" s="1"/>
  <c r="CB15" i="1" s="1"/>
  <c r="AZ43" i="1"/>
  <c r="BE43" i="1" s="1"/>
  <c r="BH43" i="1" s="1"/>
  <c r="BN43" i="1" s="1"/>
  <c r="BT43" i="1" s="1"/>
  <c r="BY43" i="1" s="1"/>
  <c r="CB43" i="1" s="1"/>
  <c r="AF58" i="1"/>
  <c r="AI58" i="1"/>
  <c r="AC12" i="1"/>
  <c r="AD12" i="1" s="1"/>
  <c r="Z12" i="1"/>
  <c r="AC15" i="1"/>
  <c r="AD15" i="1" s="1"/>
  <c r="Z15" i="1"/>
  <c r="K12" i="1"/>
  <c r="I12" i="1"/>
  <c r="N13" i="1"/>
  <c r="K15" i="1"/>
  <c r="I15" i="1"/>
  <c r="CF39" i="1"/>
  <c r="AC26" i="1"/>
  <c r="AD26" i="1" s="1"/>
  <c r="Z26" i="1"/>
  <c r="AC28" i="1"/>
  <c r="AD28" i="1" s="1"/>
  <c r="AK29" i="1"/>
  <c r="AC30" i="1"/>
  <c r="AD30" i="1" s="1"/>
  <c r="Z30" i="1"/>
  <c r="AM6" i="1"/>
  <c r="AJ20" i="1"/>
  <c r="X6" i="1"/>
  <c r="AE20" i="1"/>
  <c r="Z11" i="1"/>
  <c r="Z14" i="1"/>
  <c r="V24" i="1"/>
  <c r="V39" i="1" s="1"/>
  <c r="M39" i="1"/>
  <c r="K29" i="1"/>
  <c r="I29" i="1"/>
  <c r="AZ30" i="1"/>
  <c r="BE30" i="1" s="1"/>
  <c r="BH30" i="1" s="1"/>
  <c r="BN30" i="1" s="1"/>
  <c r="BT30" i="1" s="1"/>
  <c r="BY30" i="1" s="1"/>
  <c r="CB30" i="1" s="1"/>
  <c r="AI47" i="1"/>
  <c r="AF47" i="1"/>
  <c r="F20" i="1"/>
  <c r="G6" i="1"/>
  <c r="N7" i="1"/>
  <c r="V7" i="1"/>
  <c r="V20" i="1" s="1"/>
  <c r="Z8" i="1"/>
  <c r="AC16" i="1"/>
  <c r="AD16" i="1" s="1"/>
  <c r="K25" i="1"/>
  <c r="N25" i="1" s="1"/>
  <c r="I25" i="1"/>
  <c r="P43" i="1"/>
  <c r="Q43" i="1" s="1"/>
  <c r="N43" i="1"/>
  <c r="AZ48" i="1"/>
  <c r="BE48" i="1" s="1"/>
  <c r="BH48" i="1" s="1"/>
  <c r="BN48" i="1" s="1"/>
  <c r="BT48" i="1" s="1"/>
  <c r="BY48" i="1" s="1"/>
  <c r="CB48" i="1" s="1"/>
  <c r="AZ58" i="1"/>
  <c r="BE58" i="1" s="1"/>
  <c r="BH58" i="1" s="1"/>
  <c r="BN58" i="1" s="1"/>
  <c r="BT58" i="1" s="1"/>
  <c r="BY58" i="1" s="1"/>
  <c r="CB58" i="1" s="1"/>
  <c r="U54" i="1"/>
  <c r="X42" i="1"/>
  <c r="AZ44" i="1"/>
  <c r="BE44" i="1" s="1"/>
  <c r="BH44" i="1" s="1"/>
  <c r="BN44" i="1" s="1"/>
  <c r="BT44" i="1" s="1"/>
  <c r="BY44" i="1" s="1"/>
  <c r="CB44" i="1" s="1"/>
  <c r="V45" i="1"/>
  <c r="N45" i="1"/>
  <c r="AZ45" i="1"/>
  <c r="BE45" i="1" s="1"/>
  <c r="BH45" i="1" s="1"/>
  <c r="BN45" i="1" s="1"/>
  <c r="BT45" i="1" s="1"/>
  <c r="BY45" i="1" s="1"/>
  <c r="CB45" i="1" s="1"/>
  <c r="CF49" i="1"/>
  <c r="CF54" i="1" s="1"/>
  <c r="CD54" i="1"/>
  <c r="P60" i="1"/>
  <c r="Q60" i="1" s="1"/>
  <c r="N60" i="1"/>
  <c r="AZ67" i="1"/>
  <c r="BE67" i="1" s="1"/>
  <c r="BH67" i="1" s="1"/>
  <c r="BN67" i="1" s="1"/>
  <c r="BT67" i="1" s="1"/>
  <c r="BY67" i="1" s="1"/>
  <c r="CB67" i="1" s="1"/>
  <c r="AE39" i="1"/>
  <c r="Z29" i="1"/>
  <c r="AI46" i="1"/>
  <c r="M20" i="1"/>
  <c r="I28" i="1"/>
  <c r="AZ47" i="1"/>
  <c r="BE47" i="1" s="1"/>
  <c r="BH47" i="1" s="1"/>
  <c r="BN47" i="1" s="1"/>
  <c r="BT47" i="1" s="1"/>
  <c r="BY47" i="1" s="1"/>
  <c r="CB47" i="1" s="1"/>
  <c r="K58" i="1"/>
  <c r="P58" i="1" s="1"/>
  <c r="Q58" i="1" s="1"/>
  <c r="I58" i="1"/>
  <c r="AF29" i="1"/>
  <c r="AC43" i="1"/>
  <c r="AD43" i="1" s="1"/>
  <c r="Z43" i="1"/>
  <c r="AL44" i="1"/>
  <c r="AK44" i="1"/>
  <c r="K47" i="1"/>
  <c r="P47" i="1" s="1"/>
  <c r="Q47" i="1" s="1"/>
  <c r="I47" i="1"/>
  <c r="N48" i="1"/>
  <c r="K59" i="1"/>
  <c r="P59" i="1" s="1"/>
  <c r="Q59" i="1" s="1"/>
  <c r="I59" i="1"/>
  <c r="AJ24" i="1"/>
  <c r="K27" i="1"/>
  <c r="I27" i="1"/>
  <c r="AE54" i="1"/>
  <c r="Z44" i="1"/>
  <c r="V47" i="1"/>
  <c r="AI48" i="1"/>
  <c r="AF48" i="1"/>
  <c r="CA50" i="1"/>
  <c r="CC50" i="1" s="1"/>
  <c r="CE50" i="1" s="1"/>
  <c r="BZ50" i="1"/>
  <c r="AV72" i="1"/>
  <c r="AI60" i="1"/>
  <c r="AF60" i="1"/>
  <c r="X39" i="1"/>
  <c r="N28" i="1"/>
  <c r="M54" i="1"/>
  <c r="V42" i="1"/>
  <c r="N46" i="1"/>
  <c r="AZ59" i="1"/>
  <c r="BE59" i="1" s="1"/>
  <c r="BH59" i="1" s="1"/>
  <c r="BN59" i="1" s="1"/>
  <c r="BT59" i="1" s="1"/>
  <c r="BY59" i="1" s="1"/>
  <c r="CB59" i="1" s="1"/>
  <c r="P62" i="1"/>
  <c r="Q62" i="1" s="1"/>
  <c r="N62" i="1"/>
  <c r="AZ68" i="1"/>
  <c r="BE68" i="1" s="1"/>
  <c r="BH68" i="1" s="1"/>
  <c r="BN68" i="1" s="1"/>
  <c r="BT68" i="1" s="1"/>
  <c r="BY68" i="1" s="1"/>
  <c r="CB68" i="1" s="1"/>
  <c r="AD57" i="1"/>
  <c r="V58" i="1"/>
  <c r="F54" i="1"/>
  <c r="AJ54" i="1"/>
  <c r="Z49" i="1"/>
  <c r="BU50" i="1"/>
  <c r="BC72" i="1"/>
  <c r="G70" i="1"/>
  <c r="AC59" i="1"/>
  <c r="AD59" i="1" s="1"/>
  <c r="Z59" i="1"/>
  <c r="AI62" i="1"/>
  <c r="AF62" i="1"/>
  <c r="AZ63" i="1"/>
  <c r="BE63" i="1" s="1"/>
  <c r="BH63" i="1" s="1"/>
  <c r="BN63" i="1" s="1"/>
  <c r="BT63" i="1" s="1"/>
  <c r="BY63" i="1" s="1"/>
  <c r="CB63" i="1" s="1"/>
  <c r="K67" i="1"/>
  <c r="P67" i="1" s="1"/>
  <c r="Q67" i="1" s="1"/>
  <c r="I67" i="1"/>
  <c r="G42" i="1"/>
  <c r="I43" i="1"/>
  <c r="I48" i="1"/>
  <c r="AJ70" i="1"/>
  <c r="I63" i="1"/>
  <c r="AI64" i="1"/>
  <c r="AF64" i="1"/>
  <c r="Z46" i="1"/>
  <c r="AI49" i="1"/>
  <c r="P57" i="1"/>
  <c r="AI61" i="1"/>
  <c r="AF61" i="1"/>
  <c r="AZ64" i="1"/>
  <c r="BE64" i="1" s="1"/>
  <c r="BH64" i="1" s="1"/>
  <c r="BN64" i="1" s="1"/>
  <c r="BT64" i="1" s="1"/>
  <c r="BY64" i="1" s="1"/>
  <c r="CB64" i="1" s="1"/>
  <c r="AC69" i="1"/>
  <c r="AD69" i="1" s="1"/>
  <c r="Z69" i="1"/>
  <c r="AM42" i="1"/>
  <c r="AM57" i="1"/>
  <c r="AZ61" i="1"/>
  <c r="BE61" i="1" s="1"/>
  <c r="BH61" i="1" s="1"/>
  <c r="BN61" i="1" s="1"/>
  <c r="BT61" i="1" s="1"/>
  <c r="BY61" i="1" s="1"/>
  <c r="CB61" i="1" s="1"/>
  <c r="N63" i="1"/>
  <c r="AQ63" i="1"/>
  <c r="AN63" i="1"/>
  <c r="AI65" i="1"/>
  <c r="AF65" i="1"/>
  <c r="AI68" i="1"/>
  <c r="AF68" i="1"/>
  <c r="AH72" i="1"/>
  <c r="AO72" i="1"/>
  <c r="K61" i="1"/>
  <c r="P61" i="1" s="1"/>
  <c r="Q61" i="1" s="1"/>
  <c r="I61" i="1"/>
  <c r="AK63" i="1"/>
  <c r="I65" i="1"/>
  <c r="I68" i="1"/>
  <c r="AZ69" i="1"/>
  <c r="BE69" i="1" s="1"/>
  <c r="BH69" i="1" s="1"/>
  <c r="BN69" i="1" s="1"/>
  <c r="BT69" i="1" s="1"/>
  <c r="BY69" i="1" s="1"/>
  <c r="CB69" i="1" s="1"/>
  <c r="AP72" i="1"/>
  <c r="M70" i="1"/>
  <c r="Z62" i="1"/>
  <c r="N57" i="1"/>
  <c r="AE70" i="1"/>
  <c r="CE70" i="1"/>
  <c r="N65" i="1"/>
  <c r="V68" i="1"/>
  <c r="N68" i="1"/>
  <c r="AW72" i="1"/>
  <c r="Z47" i="1"/>
  <c r="Z63" i="1"/>
  <c r="K64" i="1"/>
  <c r="CA66" i="1"/>
  <c r="BZ66" i="1"/>
  <c r="BB72" i="1"/>
  <c r="F70" i="1"/>
  <c r="AC67" i="1"/>
  <c r="AD67" i="1" s="1"/>
  <c r="Z67" i="1"/>
  <c r="Z61" i="1"/>
  <c r="Z39" i="1" l="1"/>
  <c r="AD39" i="1"/>
  <c r="V70" i="1"/>
  <c r="Z70" i="1"/>
  <c r="I70" i="1"/>
  <c r="F72" i="1"/>
  <c r="N24" i="1"/>
  <c r="N58" i="1"/>
  <c r="N47" i="1"/>
  <c r="I39" i="1"/>
  <c r="AF69" i="1"/>
  <c r="AI69" i="1"/>
  <c r="AN44" i="1"/>
  <c r="AQ44" i="1"/>
  <c r="AI28" i="1"/>
  <c r="AF28" i="1"/>
  <c r="AL13" i="1"/>
  <c r="AK13" i="1"/>
  <c r="AI59" i="1"/>
  <c r="AF59" i="1"/>
  <c r="AL48" i="1"/>
  <c r="AK48" i="1"/>
  <c r="AC42" i="1"/>
  <c r="Z42" i="1"/>
  <c r="Z54" i="1" s="1"/>
  <c r="X54" i="1"/>
  <c r="X20" i="1"/>
  <c r="X72" i="1" s="1"/>
  <c r="AC72" i="1" s="1"/>
  <c r="AD72" i="1" s="1"/>
  <c r="AF72" i="1" s="1"/>
  <c r="AC6" i="1"/>
  <c r="Z6" i="1"/>
  <c r="Z20" i="1" s="1"/>
  <c r="K42" i="1"/>
  <c r="G54" i="1"/>
  <c r="I42" i="1"/>
  <c r="I54" i="1" s="1"/>
  <c r="AL58" i="1"/>
  <c r="AK58" i="1"/>
  <c r="AI43" i="1"/>
  <c r="AF43" i="1"/>
  <c r="AL46" i="1"/>
  <c r="AK46" i="1"/>
  <c r="G20" i="1"/>
  <c r="G72" i="1" s="1"/>
  <c r="K6" i="1"/>
  <c r="I6" i="1"/>
  <c r="I20" i="1" s="1"/>
  <c r="I72" i="1" s="1"/>
  <c r="N29" i="1"/>
  <c r="P29" i="1"/>
  <c r="Q29" i="1" s="1"/>
  <c r="AF26" i="1"/>
  <c r="AI26" i="1"/>
  <c r="N12" i="1"/>
  <c r="P12" i="1"/>
  <c r="Q12" i="1" s="1"/>
  <c r="P44" i="1"/>
  <c r="Q44" i="1" s="1"/>
  <c r="N44" i="1"/>
  <c r="AD70" i="1"/>
  <c r="AI57" i="1"/>
  <c r="AF57" i="1"/>
  <c r="AF9" i="1"/>
  <c r="AI9" i="1"/>
  <c r="AL7" i="1"/>
  <c r="AK7" i="1"/>
  <c r="N61" i="1"/>
  <c r="AJ39" i="1"/>
  <c r="AJ72" i="1" s="1"/>
  <c r="AM24" i="1"/>
  <c r="AZ27" i="1"/>
  <c r="BE27" i="1" s="1"/>
  <c r="BH27" i="1" s="1"/>
  <c r="BN27" i="1" s="1"/>
  <c r="BT27" i="1" s="1"/>
  <c r="BY27" i="1" s="1"/>
  <c r="CB27" i="1" s="1"/>
  <c r="P64" i="1"/>
  <c r="Q64" i="1" s="1"/>
  <c r="N64" i="1"/>
  <c r="AC70" i="1"/>
  <c r="N59" i="1"/>
  <c r="AL60" i="1"/>
  <c r="AK60" i="1"/>
  <c r="P25" i="1"/>
  <c r="K39" i="1"/>
  <c r="AM20" i="1"/>
  <c r="AR6" i="1"/>
  <c r="AT29" i="1"/>
  <c r="AS29" i="1"/>
  <c r="AK45" i="1"/>
  <c r="AL45" i="1"/>
  <c r="P26" i="1"/>
  <c r="Q26" i="1" s="1"/>
  <c r="N26" i="1"/>
  <c r="AK8" i="1"/>
  <c r="AL8" i="1"/>
  <c r="AT63" i="1"/>
  <c r="AS63" i="1"/>
  <c r="AL64" i="1"/>
  <c r="AK64" i="1"/>
  <c r="AM70" i="1"/>
  <c r="AR57" i="1"/>
  <c r="P70" i="1"/>
  <c r="Q57" i="1"/>
  <c r="AI16" i="1"/>
  <c r="AF16" i="1"/>
  <c r="AI15" i="1"/>
  <c r="AF15" i="1"/>
  <c r="AK27" i="1"/>
  <c r="AC39" i="1"/>
  <c r="AK24" i="1"/>
  <c r="AL24" i="1"/>
  <c r="AL68" i="1"/>
  <c r="AK68" i="1"/>
  <c r="AI67" i="1"/>
  <c r="AF67" i="1"/>
  <c r="N67" i="1"/>
  <c r="AL65" i="1"/>
  <c r="AK65" i="1"/>
  <c r="AM54" i="1"/>
  <c r="AR42" i="1"/>
  <c r="K70" i="1"/>
  <c r="AL47" i="1"/>
  <c r="AK47" i="1"/>
  <c r="AI30" i="1"/>
  <c r="AF30" i="1"/>
  <c r="AQ27" i="1"/>
  <c r="AN27" i="1"/>
  <c r="CD70" i="1"/>
  <c r="CF60" i="1"/>
  <c r="CF70" i="1" s="1"/>
  <c r="AL11" i="1"/>
  <c r="AK11" i="1"/>
  <c r="AL61" i="1"/>
  <c r="AK61" i="1"/>
  <c r="AL49" i="1"/>
  <c r="AK49" i="1"/>
  <c r="AL62" i="1"/>
  <c r="AK62" i="1"/>
  <c r="V54" i="1"/>
  <c r="V72" i="1" s="1"/>
  <c r="P27" i="1"/>
  <c r="Q27" i="1" s="1"/>
  <c r="N27" i="1"/>
  <c r="N15" i="1"/>
  <c r="P15" i="1"/>
  <c r="Q15" i="1" s="1"/>
  <c r="AI12" i="1"/>
  <c r="AF12" i="1"/>
  <c r="AF25" i="1"/>
  <c r="AI25" i="1"/>
  <c r="CD20" i="1"/>
  <c r="CF14" i="1"/>
  <c r="CF20" i="1" s="1"/>
  <c r="AK14" i="1"/>
  <c r="AL14" i="1"/>
  <c r="N70" i="1" l="1"/>
  <c r="N39" i="1"/>
  <c r="AF39" i="1"/>
  <c r="AM39" i="1"/>
  <c r="AR24" i="1"/>
  <c r="AR70" i="1"/>
  <c r="AZ57" i="1"/>
  <c r="AR20" i="1"/>
  <c r="AZ6" i="1"/>
  <c r="AQ13" i="1"/>
  <c r="AN13" i="1"/>
  <c r="AQ8" i="1"/>
  <c r="AN8" i="1"/>
  <c r="AK57" i="1"/>
  <c r="AI70" i="1"/>
  <c r="AL57" i="1"/>
  <c r="AL28" i="1"/>
  <c r="AK28" i="1"/>
  <c r="AN61" i="1"/>
  <c r="AQ61" i="1"/>
  <c r="AQ47" i="1"/>
  <c r="AN47" i="1"/>
  <c r="AT44" i="1"/>
  <c r="AS44" i="1"/>
  <c r="AL43" i="1"/>
  <c r="AK43" i="1"/>
  <c r="AL25" i="1"/>
  <c r="AK25" i="1"/>
  <c r="P6" i="1"/>
  <c r="K20" i="1"/>
  <c r="N6" i="1"/>
  <c r="N20" i="1" s="1"/>
  <c r="AL15" i="1"/>
  <c r="AK15" i="1"/>
  <c r="AQ7" i="1"/>
  <c r="AN7" i="1"/>
  <c r="AR54" i="1"/>
  <c r="AZ42" i="1"/>
  <c r="AL9" i="1"/>
  <c r="AK9" i="1"/>
  <c r="P42" i="1"/>
  <c r="K54" i="1"/>
  <c r="N42" i="1"/>
  <c r="N54" i="1" s="1"/>
  <c r="AN48" i="1"/>
  <c r="AQ48" i="1"/>
  <c r="AQ65" i="1"/>
  <c r="AN65" i="1"/>
  <c r="AM72" i="1"/>
  <c r="AQ58" i="1"/>
  <c r="AN58" i="1"/>
  <c r="AL67" i="1"/>
  <c r="AK67" i="1"/>
  <c r="AC54" i="1"/>
  <c r="AD42" i="1"/>
  <c r="AQ62" i="1"/>
  <c r="AN62" i="1"/>
  <c r="AQ64" i="1"/>
  <c r="AN64" i="1"/>
  <c r="AQ24" i="1"/>
  <c r="AN24" i="1"/>
  <c r="Q25" i="1"/>
  <c r="Q39" i="1" s="1"/>
  <c r="P39" i="1"/>
  <c r="AL26" i="1"/>
  <c r="AK26" i="1"/>
  <c r="AQ46" i="1"/>
  <c r="AN46" i="1"/>
  <c r="Z72" i="1"/>
  <c r="AL69" i="1"/>
  <c r="AK69" i="1"/>
  <c r="AQ60" i="1"/>
  <c r="AN60" i="1"/>
  <c r="AL30" i="1"/>
  <c r="AK30" i="1"/>
  <c r="AQ11" i="1"/>
  <c r="AN11" i="1"/>
  <c r="AQ45" i="1"/>
  <c r="AN45" i="1"/>
  <c r="AQ68" i="1"/>
  <c r="AN68" i="1"/>
  <c r="AQ14" i="1"/>
  <c r="AN14" i="1"/>
  <c r="AL12" i="1"/>
  <c r="AK12" i="1"/>
  <c r="AL16" i="1"/>
  <c r="AK16" i="1"/>
  <c r="AQ49" i="1"/>
  <c r="AN49" i="1"/>
  <c r="AS27" i="1"/>
  <c r="AT27" i="1"/>
  <c r="AI39" i="1"/>
  <c r="Q70" i="1"/>
  <c r="AX63" i="1"/>
  <c r="AY63" i="1" s="1"/>
  <c r="AU63" i="1"/>
  <c r="AX29" i="1"/>
  <c r="AY29" i="1" s="1"/>
  <c r="AU29" i="1"/>
  <c r="AF70" i="1"/>
  <c r="AC20" i="1"/>
  <c r="AD6" i="1"/>
  <c r="AL59" i="1"/>
  <c r="AK59" i="1"/>
  <c r="N72" i="1" l="1"/>
  <c r="AK39" i="1"/>
  <c r="AQ26" i="1"/>
  <c r="AN26" i="1"/>
  <c r="BA29" i="1"/>
  <c r="BD29" i="1"/>
  <c r="AT49" i="1"/>
  <c r="AS49" i="1"/>
  <c r="AT68" i="1"/>
  <c r="AS68" i="1"/>
  <c r="AS60" i="1"/>
  <c r="AT60" i="1"/>
  <c r="AT62" i="1"/>
  <c r="AS62" i="1"/>
  <c r="AQ9" i="1"/>
  <c r="AN9" i="1"/>
  <c r="AX44" i="1"/>
  <c r="AY44" i="1" s="1"/>
  <c r="AU44" i="1"/>
  <c r="AD54" i="1"/>
  <c r="AI42" i="1"/>
  <c r="AF42" i="1"/>
  <c r="AF54" i="1" s="1"/>
  <c r="AS65" i="1"/>
  <c r="AT65" i="1"/>
  <c r="AK70" i="1"/>
  <c r="AZ70" i="1"/>
  <c r="BE57" i="1"/>
  <c r="AL70" i="1"/>
  <c r="AQ57" i="1"/>
  <c r="AN57" i="1"/>
  <c r="BA63" i="1"/>
  <c r="BD63" i="1"/>
  <c r="AQ16" i="1"/>
  <c r="AN16" i="1"/>
  <c r="AT45" i="1"/>
  <c r="AS45" i="1"/>
  <c r="AQ69" i="1"/>
  <c r="AN69" i="1"/>
  <c r="AT48" i="1"/>
  <c r="AS48" i="1"/>
  <c r="AZ54" i="1"/>
  <c r="BE42" i="1"/>
  <c r="P20" i="1"/>
  <c r="Q6" i="1"/>
  <c r="Q20" i="1" s="1"/>
  <c r="AT47" i="1"/>
  <c r="AS47" i="1"/>
  <c r="AN59" i="1"/>
  <c r="AQ59" i="1"/>
  <c r="AT24" i="1"/>
  <c r="AX24" i="1" s="1"/>
  <c r="AS24" i="1"/>
  <c r="AT61" i="1"/>
  <c r="AS61" i="1"/>
  <c r="AT8" i="1"/>
  <c r="AS8" i="1"/>
  <c r="AD20" i="1"/>
  <c r="AI6" i="1"/>
  <c r="AF6" i="1"/>
  <c r="AF20" i="1" s="1"/>
  <c r="AN12" i="1"/>
  <c r="AQ12" i="1"/>
  <c r="AT11" i="1"/>
  <c r="AS11" i="1"/>
  <c r="AL39" i="1"/>
  <c r="AN67" i="1"/>
  <c r="AQ67" i="1"/>
  <c r="AQ25" i="1"/>
  <c r="AN25" i="1"/>
  <c r="AR39" i="1"/>
  <c r="AZ24" i="1"/>
  <c r="AN15" i="1"/>
  <c r="AQ15" i="1"/>
  <c r="AX27" i="1"/>
  <c r="AY27" i="1" s="1"/>
  <c r="AU27" i="1"/>
  <c r="AT46" i="1"/>
  <c r="AS46" i="1"/>
  <c r="AS7" i="1"/>
  <c r="AT7" i="1"/>
  <c r="AS13" i="1"/>
  <c r="AT13" i="1"/>
  <c r="AT14" i="1"/>
  <c r="AS14" i="1"/>
  <c r="AQ30" i="1"/>
  <c r="AN30" i="1"/>
  <c r="AT64" i="1"/>
  <c r="AS64" i="1"/>
  <c r="AT58" i="1"/>
  <c r="AS58" i="1"/>
  <c r="P54" i="1"/>
  <c r="Q42" i="1"/>
  <c r="Q54" i="1" s="1"/>
  <c r="AN43" i="1"/>
  <c r="AQ43" i="1"/>
  <c r="AQ28" i="1"/>
  <c r="AN28" i="1"/>
  <c r="AZ20" i="1"/>
  <c r="BE6" i="1"/>
  <c r="AU24" i="1" l="1"/>
  <c r="AN39" i="1"/>
  <c r="AS43" i="1"/>
  <c r="AT43" i="1"/>
  <c r="AT12" i="1"/>
  <c r="AS12" i="1"/>
  <c r="AR72" i="1"/>
  <c r="AT16" i="1"/>
  <c r="AS16" i="1"/>
  <c r="BD44" i="1"/>
  <c r="BA44" i="1"/>
  <c r="AX68" i="1"/>
  <c r="AY68" i="1" s="1"/>
  <c r="AU68" i="1"/>
  <c r="AX8" i="1"/>
  <c r="AY8" i="1" s="1"/>
  <c r="AU8" i="1"/>
  <c r="AT30" i="1"/>
  <c r="AS30" i="1"/>
  <c r="AX46" i="1"/>
  <c r="AY46" i="1" s="1"/>
  <c r="AU46" i="1"/>
  <c r="AX61" i="1"/>
  <c r="AY61" i="1" s="1"/>
  <c r="AU61" i="1"/>
  <c r="AX48" i="1"/>
  <c r="AY48" i="1" s="1"/>
  <c r="AU48" i="1"/>
  <c r="BG63" i="1"/>
  <c r="BF63" i="1"/>
  <c r="AX65" i="1"/>
  <c r="AY65" i="1" s="1"/>
  <c r="AU65" i="1"/>
  <c r="AT25" i="1"/>
  <c r="AS25" i="1"/>
  <c r="AT9" i="1"/>
  <c r="AS9" i="1"/>
  <c r="AX49" i="1"/>
  <c r="AY49" i="1" s="1"/>
  <c r="AU49" i="1"/>
  <c r="AX14" i="1"/>
  <c r="AY14" i="1" s="1"/>
  <c r="AU14" i="1"/>
  <c r="BD27" i="1"/>
  <c r="BA27" i="1"/>
  <c r="AT67" i="1"/>
  <c r="AS67" i="1"/>
  <c r="AL6" i="1"/>
  <c r="AK6" i="1"/>
  <c r="AK20" i="1" s="1"/>
  <c r="AI20" i="1"/>
  <c r="AQ39" i="1"/>
  <c r="AT39" i="1" s="1"/>
  <c r="AU39" i="1" s="1"/>
  <c r="AX47" i="1"/>
  <c r="AY47" i="1" s="1"/>
  <c r="AU47" i="1"/>
  <c r="AN70" i="1"/>
  <c r="BG29" i="1"/>
  <c r="BF29" i="1"/>
  <c r="AX64" i="1"/>
  <c r="AY64" i="1" s="1"/>
  <c r="AU64" i="1"/>
  <c r="BH6" i="1"/>
  <c r="BN6" i="1" s="1"/>
  <c r="BE20" i="1"/>
  <c r="BH20" i="1" s="1"/>
  <c r="AX13" i="1"/>
  <c r="AY13" i="1" s="1"/>
  <c r="AU13" i="1"/>
  <c r="AT15" i="1"/>
  <c r="AS15" i="1"/>
  <c r="Q72" i="1"/>
  <c r="AT69" i="1"/>
  <c r="AS69" i="1"/>
  <c r="AQ70" i="1"/>
  <c r="AT57" i="1"/>
  <c r="AS57" i="1"/>
  <c r="AI54" i="1"/>
  <c r="AL42" i="1"/>
  <c r="AK42" i="1"/>
  <c r="AK54" i="1" s="1"/>
  <c r="AK72" i="1" s="1"/>
  <c r="AX62" i="1"/>
  <c r="AY62" i="1" s="1"/>
  <c r="AU62" i="1"/>
  <c r="AT28" i="1"/>
  <c r="AS28" i="1"/>
  <c r="AX11" i="1"/>
  <c r="AY11" i="1" s="1"/>
  <c r="AU11" i="1"/>
  <c r="AX58" i="1"/>
  <c r="AY58" i="1" s="1"/>
  <c r="AU58" i="1"/>
  <c r="AY24" i="1"/>
  <c r="P72" i="1"/>
  <c r="AX60" i="1"/>
  <c r="AY60" i="1" s="1"/>
  <c r="AU60" i="1"/>
  <c r="AX7" i="1"/>
  <c r="AY7" i="1" s="1"/>
  <c r="AU7" i="1"/>
  <c r="AZ39" i="1"/>
  <c r="AZ72" i="1" s="1"/>
  <c r="BE24" i="1"/>
  <c r="AT59" i="1"/>
  <c r="AS59" i="1"/>
  <c r="BE54" i="1"/>
  <c r="BH42" i="1"/>
  <c r="AX45" i="1"/>
  <c r="AY45" i="1" s="1"/>
  <c r="AU45" i="1"/>
  <c r="BH57" i="1"/>
  <c r="BE70" i="1"/>
  <c r="AT26" i="1"/>
  <c r="AS26" i="1"/>
  <c r="AS39" i="1" l="1"/>
  <c r="BD60" i="1"/>
  <c r="BA60" i="1"/>
  <c r="BD11" i="1"/>
  <c r="BA11" i="1"/>
  <c r="AS70" i="1"/>
  <c r="AX15" i="1"/>
  <c r="AY15" i="1" s="1"/>
  <c r="AU15" i="1"/>
  <c r="BL29" i="1"/>
  <c r="BM29" i="1" s="1"/>
  <c r="BI29" i="1"/>
  <c r="BL63" i="1"/>
  <c r="BM63" i="1" s="1"/>
  <c r="BI63" i="1"/>
  <c r="AX30" i="1"/>
  <c r="AY30" i="1" s="1"/>
  <c r="AU30" i="1"/>
  <c r="AX57" i="1"/>
  <c r="AU57" i="1"/>
  <c r="AX67" i="1"/>
  <c r="AY67" i="1" s="1"/>
  <c r="AU67" i="1"/>
  <c r="AX9" i="1"/>
  <c r="AY9" i="1" s="1"/>
  <c r="AU9" i="1"/>
  <c r="AX16" i="1"/>
  <c r="AY16" i="1" s="1"/>
  <c r="AU16" i="1"/>
  <c r="AX26" i="1"/>
  <c r="AY26" i="1" s="1"/>
  <c r="AU26" i="1"/>
  <c r="AX59" i="1"/>
  <c r="AY59" i="1" s="1"/>
  <c r="AU59" i="1"/>
  <c r="AX28" i="1"/>
  <c r="AY28" i="1" s="1"/>
  <c r="AU28" i="1"/>
  <c r="AT70" i="1"/>
  <c r="AU70" i="1" s="1"/>
  <c r="BD13" i="1"/>
  <c r="BA13" i="1"/>
  <c r="BD48" i="1"/>
  <c r="BA48" i="1"/>
  <c r="BD8" i="1"/>
  <c r="BA8" i="1"/>
  <c r="BE39" i="1"/>
  <c r="BH39" i="1" s="1"/>
  <c r="BH24" i="1"/>
  <c r="BN24" i="1" s="1"/>
  <c r="BD24" i="1"/>
  <c r="BA24" i="1"/>
  <c r="BD47" i="1"/>
  <c r="BA47" i="1"/>
  <c r="BG27" i="1"/>
  <c r="BF27" i="1"/>
  <c r="AX25" i="1"/>
  <c r="AU25" i="1"/>
  <c r="BH70" i="1"/>
  <c r="BH72" i="1" s="1"/>
  <c r="BN57" i="1"/>
  <c r="BD62" i="1"/>
  <c r="BA62" i="1"/>
  <c r="AX69" i="1"/>
  <c r="AY69" i="1" s="1"/>
  <c r="AU69" i="1"/>
  <c r="BT6" i="1"/>
  <c r="BN20" i="1"/>
  <c r="BD61" i="1"/>
  <c r="BA61" i="1"/>
  <c r="BD68" i="1"/>
  <c r="BA68" i="1"/>
  <c r="AX12" i="1"/>
  <c r="AY12" i="1" s="1"/>
  <c r="AU12" i="1"/>
  <c r="BD14" i="1"/>
  <c r="BA14" i="1"/>
  <c r="AX43" i="1"/>
  <c r="AY43" i="1" s="1"/>
  <c r="AU43" i="1"/>
  <c r="BA45" i="1"/>
  <c r="BD45" i="1"/>
  <c r="BD7" i="1"/>
  <c r="BA7" i="1"/>
  <c r="BD58" i="1"/>
  <c r="BA58" i="1"/>
  <c r="AL54" i="1"/>
  <c r="AL72" i="1" s="1"/>
  <c r="AN72" i="1" s="1"/>
  <c r="AQ42" i="1"/>
  <c r="AN42" i="1"/>
  <c r="AN54" i="1" s="1"/>
  <c r="BD64" i="1"/>
  <c r="BA64" i="1"/>
  <c r="BD65" i="1"/>
  <c r="BA65" i="1"/>
  <c r="BD46" i="1"/>
  <c r="BA46" i="1"/>
  <c r="BG44" i="1"/>
  <c r="BF44" i="1"/>
  <c r="BH54" i="1"/>
  <c r="BN42" i="1"/>
  <c r="AI72" i="1"/>
  <c r="AL20" i="1"/>
  <c r="AN20" i="1" s="1"/>
  <c r="AQ6" i="1"/>
  <c r="AN6" i="1"/>
  <c r="BD49" i="1"/>
  <c r="BA49" i="1"/>
  <c r="BA43" i="1" l="1"/>
  <c r="BD43" i="1"/>
  <c r="BG61" i="1"/>
  <c r="BF61" i="1"/>
  <c r="BG24" i="1"/>
  <c r="BF24" i="1"/>
  <c r="BF48" i="1"/>
  <c r="BG48" i="1"/>
  <c r="BD59" i="1"/>
  <c r="BA59" i="1"/>
  <c r="BA67" i="1"/>
  <c r="BD67" i="1"/>
  <c r="BR29" i="1"/>
  <c r="BS29" i="1" s="1"/>
  <c r="BO29" i="1"/>
  <c r="AT6" i="1"/>
  <c r="AS6" i="1"/>
  <c r="AS20" i="1" s="1"/>
  <c r="AQ20" i="1"/>
  <c r="AT20" i="1" s="1"/>
  <c r="AU20" i="1" s="1"/>
  <c r="BG46" i="1"/>
  <c r="BF46" i="1"/>
  <c r="BN39" i="1"/>
  <c r="BT24" i="1"/>
  <c r="BG58" i="1"/>
  <c r="BF58" i="1"/>
  <c r="BG14" i="1"/>
  <c r="BF14" i="1"/>
  <c r="BT20" i="1"/>
  <c r="BY6" i="1"/>
  <c r="AY25" i="1"/>
  <c r="AX39" i="1"/>
  <c r="AY39" i="1" s="1"/>
  <c r="BA39" i="1" s="1"/>
  <c r="BG13" i="1"/>
  <c r="BF13" i="1"/>
  <c r="BD26" i="1"/>
  <c r="BA26" i="1"/>
  <c r="AX70" i="1"/>
  <c r="AY57" i="1"/>
  <c r="BD15" i="1"/>
  <c r="BA15" i="1"/>
  <c r="BG65" i="1"/>
  <c r="BF65" i="1"/>
  <c r="BE72" i="1"/>
  <c r="BN54" i="1"/>
  <c r="BT42" i="1"/>
  <c r="BG7" i="1"/>
  <c r="BF7" i="1"/>
  <c r="BD12" i="1"/>
  <c r="BA12" i="1"/>
  <c r="BD69" i="1"/>
  <c r="BA69" i="1"/>
  <c r="BI27" i="1"/>
  <c r="BL27" i="1"/>
  <c r="BM27" i="1" s="1"/>
  <c r="BD16" i="1"/>
  <c r="BA16" i="1"/>
  <c r="BD30" i="1"/>
  <c r="BA30" i="1"/>
  <c r="BG64" i="1"/>
  <c r="BF64" i="1"/>
  <c r="BG45" i="1"/>
  <c r="BF45" i="1"/>
  <c r="BF11" i="1"/>
  <c r="BG11" i="1"/>
  <c r="BF68" i="1"/>
  <c r="BG68" i="1"/>
  <c r="BF62" i="1"/>
  <c r="BG62" i="1"/>
  <c r="BG47" i="1"/>
  <c r="BF47" i="1"/>
  <c r="BG8" i="1"/>
  <c r="BF8" i="1"/>
  <c r="BD28" i="1"/>
  <c r="BA28" i="1"/>
  <c r="BD9" i="1"/>
  <c r="BA9" i="1"/>
  <c r="BR63" i="1"/>
  <c r="BS63" i="1" s="1"/>
  <c r="BO63" i="1"/>
  <c r="BF49" i="1"/>
  <c r="BG49" i="1"/>
  <c r="BL44" i="1"/>
  <c r="BM44" i="1" s="1"/>
  <c r="BI44" i="1"/>
  <c r="AQ54" i="1"/>
  <c r="AT42" i="1"/>
  <c r="AS42" i="1"/>
  <c r="AS54" i="1" s="1"/>
  <c r="BN70" i="1"/>
  <c r="BT57" i="1"/>
  <c r="BG60" i="1"/>
  <c r="BF60" i="1"/>
  <c r="AS72" i="1" l="1"/>
  <c r="BL68" i="1"/>
  <c r="BM68" i="1" s="1"/>
  <c r="BI68" i="1"/>
  <c r="AX6" i="1"/>
  <c r="AU6" i="1"/>
  <c r="BF28" i="1"/>
  <c r="BG28" i="1"/>
  <c r="BG12" i="1"/>
  <c r="BF12" i="1"/>
  <c r="BL65" i="1"/>
  <c r="BM65" i="1" s="1"/>
  <c r="BI65" i="1"/>
  <c r="BL13" i="1"/>
  <c r="BM13" i="1" s="1"/>
  <c r="BI13" i="1"/>
  <c r="BL58" i="1"/>
  <c r="BM58" i="1" s="1"/>
  <c r="BI58" i="1"/>
  <c r="BL49" i="1"/>
  <c r="BM49" i="1" s="1"/>
  <c r="BI49" i="1"/>
  <c r="BT39" i="1"/>
  <c r="BY24" i="1"/>
  <c r="BX29" i="1"/>
  <c r="BU29" i="1"/>
  <c r="BI24" i="1"/>
  <c r="BL24" i="1"/>
  <c r="BL7" i="1"/>
  <c r="BM7" i="1" s="1"/>
  <c r="BI7" i="1"/>
  <c r="BG15" i="1"/>
  <c r="BF15" i="1"/>
  <c r="BD25" i="1"/>
  <c r="BA25" i="1"/>
  <c r="BG67" i="1"/>
  <c r="BF67" i="1"/>
  <c r="BR44" i="1"/>
  <c r="BS44" i="1" s="1"/>
  <c r="BO44" i="1"/>
  <c r="BO27" i="1"/>
  <c r="BR27" i="1"/>
  <c r="BS27" i="1" s="1"/>
  <c r="BY42" i="1"/>
  <c r="BT54" i="1"/>
  <c r="BD57" i="1"/>
  <c r="BA57" i="1"/>
  <c r="BY20" i="1"/>
  <c r="CB6" i="1"/>
  <c r="CB20" i="1" s="1"/>
  <c r="BL11" i="1"/>
  <c r="BM11" i="1" s="1"/>
  <c r="BI11" i="1"/>
  <c r="BG16" i="1"/>
  <c r="BF16" i="1"/>
  <c r="BX63" i="1"/>
  <c r="BU63" i="1"/>
  <c r="BI47" i="1"/>
  <c r="BL47" i="1"/>
  <c r="BM47" i="1" s="1"/>
  <c r="BL45" i="1"/>
  <c r="BM45" i="1" s="1"/>
  <c r="BI45" i="1"/>
  <c r="AY70" i="1"/>
  <c r="BL46" i="1"/>
  <c r="BM46" i="1" s="1"/>
  <c r="BI46" i="1"/>
  <c r="BI61" i="1"/>
  <c r="BL61" i="1"/>
  <c r="BM61" i="1" s="1"/>
  <c r="BF30" i="1"/>
  <c r="BG30" i="1"/>
  <c r="BL60" i="1"/>
  <c r="BM60" i="1" s="1"/>
  <c r="BI60" i="1"/>
  <c r="BT70" i="1"/>
  <c r="BY57" i="1"/>
  <c r="BL8" i="1"/>
  <c r="BM8" i="1" s="1"/>
  <c r="BI8" i="1"/>
  <c r="AX42" i="1"/>
  <c r="AU42" i="1"/>
  <c r="BL62" i="1"/>
  <c r="BM62" i="1" s="1"/>
  <c r="BI62" i="1"/>
  <c r="BG59" i="1"/>
  <c r="BF59" i="1"/>
  <c r="BF43" i="1"/>
  <c r="BG43" i="1"/>
  <c r="AT54" i="1"/>
  <c r="AU54" i="1" s="1"/>
  <c r="AQ72" i="1"/>
  <c r="AT72" i="1" s="1"/>
  <c r="AU72" i="1" s="1"/>
  <c r="BG9" i="1"/>
  <c r="BF9" i="1"/>
  <c r="BI64" i="1"/>
  <c r="BL64" i="1"/>
  <c r="BM64" i="1" s="1"/>
  <c r="BG69" i="1"/>
  <c r="BF69" i="1"/>
  <c r="BF26" i="1"/>
  <c r="BG26" i="1"/>
  <c r="BL14" i="1"/>
  <c r="BM14" i="1" s="1"/>
  <c r="BI14" i="1"/>
  <c r="BL48" i="1"/>
  <c r="BM48" i="1" s="1"/>
  <c r="BI48" i="1"/>
  <c r="BR64" i="1" l="1"/>
  <c r="BS64" i="1" s="1"/>
  <c r="BO64" i="1"/>
  <c r="BY70" i="1"/>
  <c r="CB57" i="1"/>
  <c r="CB70" i="1" s="1"/>
  <c r="BM24" i="1"/>
  <c r="BR49" i="1"/>
  <c r="BS49" i="1" s="1"/>
  <c r="BO49" i="1"/>
  <c r="BI59" i="1"/>
  <c r="BL59" i="1"/>
  <c r="BM59" i="1" s="1"/>
  <c r="CA63" i="1"/>
  <c r="BZ63" i="1"/>
  <c r="BD70" i="1"/>
  <c r="BG57" i="1"/>
  <c r="BF57" i="1"/>
  <c r="BF70" i="1" s="1"/>
  <c r="BL67" i="1"/>
  <c r="BM67" i="1" s="1"/>
  <c r="BI67" i="1"/>
  <c r="BI12" i="1"/>
  <c r="BL12" i="1"/>
  <c r="BM12" i="1" s="1"/>
  <c r="BI28" i="1"/>
  <c r="BL28" i="1"/>
  <c r="BM28" i="1" s="1"/>
  <c r="BR14" i="1"/>
  <c r="BS14" i="1" s="1"/>
  <c r="BO14" i="1"/>
  <c r="BR62" i="1"/>
  <c r="BS62" i="1" s="1"/>
  <c r="BO62" i="1"/>
  <c r="BL16" i="1"/>
  <c r="BM16" i="1" s="1"/>
  <c r="BI16" i="1"/>
  <c r="BY54" i="1"/>
  <c r="CB42" i="1"/>
  <c r="CB54" i="1" s="1"/>
  <c r="BF25" i="1"/>
  <c r="BF39" i="1" s="1"/>
  <c r="BG25" i="1"/>
  <c r="BD39" i="1"/>
  <c r="BR58" i="1"/>
  <c r="BS58" i="1" s="1"/>
  <c r="BO58" i="1"/>
  <c r="BA70" i="1"/>
  <c r="BL30" i="1"/>
  <c r="BM30" i="1" s="1"/>
  <c r="BI30" i="1"/>
  <c r="BU27" i="1"/>
  <c r="BX27" i="1"/>
  <c r="CA29" i="1"/>
  <c r="BZ29" i="1"/>
  <c r="BR46" i="1"/>
  <c r="BS46" i="1" s="1"/>
  <c r="BO46" i="1"/>
  <c r="BI9" i="1"/>
  <c r="BL9" i="1"/>
  <c r="BM9" i="1" s="1"/>
  <c r="AY42" i="1"/>
  <c r="AX54" i="1"/>
  <c r="BR45" i="1"/>
  <c r="BS45" i="1" s="1"/>
  <c r="BO45" i="1"/>
  <c r="BR11" i="1"/>
  <c r="BS11" i="1" s="1"/>
  <c r="BO11" i="1"/>
  <c r="BI15" i="1"/>
  <c r="BL15" i="1"/>
  <c r="BM15" i="1" s="1"/>
  <c r="BY39" i="1"/>
  <c r="CB24" i="1"/>
  <c r="CB39" i="1" s="1"/>
  <c r="BO13" i="1"/>
  <c r="BR13" i="1"/>
  <c r="BS13" i="1" s="1"/>
  <c r="AY6" i="1"/>
  <c r="AX20" i="1"/>
  <c r="AY20" i="1" s="1"/>
  <c r="BA20" i="1" s="1"/>
  <c r="BL43" i="1"/>
  <c r="BM43" i="1" s="1"/>
  <c r="BI43" i="1"/>
  <c r="BR61" i="1"/>
  <c r="BS61" i="1" s="1"/>
  <c r="BO61" i="1"/>
  <c r="BR47" i="1"/>
  <c r="BS47" i="1" s="1"/>
  <c r="BO47" i="1"/>
  <c r="BR48" i="1"/>
  <c r="BS48" i="1" s="1"/>
  <c r="BO48" i="1"/>
  <c r="BO60" i="1"/>
  <c r="BR60" i="1"/>
  <c r="BS60" i="1" s="1"/>
  <c r="BL26" i="1"/>
  <c r="BM26" i="1" s="1"/>
  <c r="BI26" i="1"/>
  <c r="BL69" i="1"/>
  <c r="BM69" i="1" s="1"/>
  <c r="BI69" i="1"/>
  <c r="BR8" i="1"/>
  <c r="BS8" i="1" s="1"/>
  <c r="BO8" i="1"/>
  <c r="BX44" i="1"/>
  <c r="BU44" i="1"/>
  <c r="BO7" i="1"/>
  <c r="BR7" i="1"/>
  <c r="BS7" i="1" s="1"/>
  <c r="BO65" i="1"/>
  <c r="BR65" i="1"/>
  <c r="BS65" i="1" s="1"/>
  <c r="BR68" i="1"/>
  <c r="BS68" i="1" s="1"/>
  <c r="BO68" i="1"/>
  <c r="BX7" i="1" l="1"/>
  <c r="BU7" i="1"/>
  <c r="AY54" i="1"/>
  <c r="AX72" i="1"/>
  <c r="CA27" i="1"/>
  <c r="BZ27" i="1"/>
  <c r="BX62" i="1"/>
  <c r="BU62" i="1"/>
  <c r="BR67" i="1"/>
  <c r="BS67" i="1" s="1"/>
  <c r="BO67" i="1"/>
  <c r="BL25" i="1"/>
  <c r="BI25" i="1"/>
  <c r="BG39" i="1"/>
  <c r="BI39" i="1" s="1"/>
  <c r="BX49" i="1"/>
  <c r="BU49" i="1"/>
  <c r="BO9" i="1"/>
  <c r="BR9" i="1"/>
  <c r="BS9" i="1" s="1"/>
  <c r="BU14" i="1"/>
  <c r="BX14" i="1"/>
  <c r="BG70" i="1"/>
  <c r="BL57" i="1"/>
  <c r="BI57" i="1"/>
  <c r="BR24" i="1"/>
  <c r="BO24" i="1"/>
  <c r="BR26" i="1"/>
  <c r="BS26" i="1" s="1"/>
  <c r="BO26" i="1"/>
  <c r="BR30" i="1"/>
  <c r="BS30" i="1" s="1"/>
  <c r="BO30" i="1"/>
  <c r="BR28" i="1"/>
  <c r="BS28" i="1" s="1"/>
  <c r="BO28" i="1"/>
  <c r="BU61" i="1"/>
  <c r="BX61" i="1"/>
  <c r="BR15" i="1"/>
  <c r="BS15" i="1" s="1"/>
  <c r="BO15" i="1"/>
  <c r="BA42" i="1"/>
  <c r="BD42" i="1"/>
  <c r="BX60" i="1"/>
  <c r="BU60" i="1"/>
  <c r="CA44" i="1"/>
  <c r="BZ44" i="1"/>
  <c r="BU8" i="1"/>
  <c r="BX8" i="1"/>
  <c r="BU48" i="1"/>
  <c r="BX48" i="1"/>
  <c r="BA6" i="1"/>
  <c r="BD6" i="1"/>
  <c r="BU11" i="1"/>
  <c r="BX11" i="1"/>
  <c r="BX46" i="1"/>
  <c r="BU46" i="1"/>
  <c r="BR12" i="1"/>
  <c r="BS12" i="1" s="1"/>
  <c r="BO12" i="1"/>
  <c r="BX65" i="1"/>
  <c r="BU65" i="1"/>
  <c r="BX13" i="1"/>
  <c r="BU13" i="1"/>
  <c r="BR16" i="1"/>
  <c r="BS16" i="1" s="1"/>
  <c r="BO16" i="1"/>
  <c r="BR59" i="1"/>
  <c r="BS59" i="1" s="1"/>
  <c r="BO59" i="1"/>
  <c r="BO43" i="1"/>
  <c r="BR43" i="1"/>
  <c r="BS43" i="1" s="1"/>
  <c r="BX68" i="1"/>
  <c r="BU68" i="1"/>
  <c r="BR69" i="1"/>
  <c r="BS69" i="1" s="1"/>
  <c r="BO69" i="1"/>
  <c r="BU47" i="1"/>
  <c r="BX47" i="1"/>
  <c r="BX45" i="1"/>
  <c r="BU45" i="1"/>
  <c r="BX58" i="1"/>
  <c r="BU58" i="1"/>
  <c r="BX64" i="1"/>
  <c r="BU64" i="1"/>
  <c r="CA47" i="1" l="1"/>
  <c r="BZ47" i="1"/>
  <c r="CA60" i="1"/>
  <c r="BZ60" i="1"/>
  <c r="BX28" i="1"/>
  <c r="BU28" i="1"/>
  <c r="BZ49" i="1"/>
  <c r="CA49" i="1"/>
  <c r="CC49" i="1" s="1"/>
  <c r="CE49" i="1" s="1"/>
  <c r="CA62" i="1"/>
  <c r="BZ62" i="1"/>
  <c r="BL70" i="1"/>
  <c r="BM57" i="1"/>
  <c r="BU16" i="1"/>
  <c r="BX16" i="1"/>
  <c r="CA8" i="1"/>
  <c r="BZ8" i="1"/>
  <c r="BI70" i="1"/>
  <c r="CA48" i="1"/>
  <c r="BZ48" i="1"/>
  <c r="BU15" i="1"/>
  <c r="BX15" i="1"/>
  <c r="CA14" i="1"/>
  <c r="CC14" i="1" s="1"/>
  <c r="CE14" i="1" s="1"/>
  <c r="BZ14" i="1"/>
  <c r="BU12" i="1"/>
  <c r="BX12" i="1"/>
  <c r="BX69" i="1"/>
  <c r="BU69" i="1"/>
  <c r="BZ58" i="1"/>
  <c r="CA58" i="1"/>
  <c r="CA68" i="1"/>
  <c r="BZ68" i="1"/>
  <c r="BZ13" i="1"/>
  <c r="CA13" i="1"/>
  <c r="CC13" i="1" s="1"/>
  <c r="CE13" i="1" s="1"/>
  <c r="CA11" i="1"/>
  <c r="CC11" i="1" s="1"/>
  <c r="BZ11" i="1"/>
  <c r="CA61" i="1"/>
  <c r="BZ61" i="1"/>
  <c r="BX26" i="1"/>
  <c r="BU26" i="1"/>
  <c r="BM25" i="1"/>
  <c r="BL39" i="1"/>
  <c r="BA54" i="1"/>
  <c r="BA72" i="1" s="1"/>
  <c r="AY72" i="1"/>
  <c r="BU59" i="1"/>
  <c r="BX59" i="1"/>
  <c r="BX30" i="1"/>
  <c r="BU30" i="1"/>
  <c r="BZ46" i="1"/>
  <c r="CA46" i="1"/>
  <c r="BX43" i="1"/>
  <c r="BU43" i="1"/>
  <c r="BU9" i="1"/>
  <c r="BX9" i="1"/>
  <c r="BD54" i="1"/>
  <c r="BG42" i="1"/>
  <c r="BF42" i="1"/>
  <c r="BF54" i="1" s="1"/>
  <c r="CA64" i="1"/>
  <c r="BZ64" i="1"/>
  <c r="CA45" i="1"/>
  <c r="BZ45" i="1"/>
  <c r="CA65" i="1"/>
  <c r="BZ65" i="1"/>
  <c r="BD20" i="1"/>
  <c r="BG6" i="1"/>
  <c r="BF6" i="1"/>
  <c r="BF20" i="1" s="1"/>
  <c r="BS24" i="1"/>
  <c r="BX67" i="1"/>
  <c r="BU67" i="1"/>
  <c r="CA7" i="1"/>
  <c r="BZ7" i="1"/>
  <c r="BD72" i="1" l="1"/>
  <c r="CA16" i="1"/>
  <c r="CC16" i="1" s="1"/>
  <c r="CE16" i="1" s="1"/>
  <c r="BZ16" i="1"/>
  <c r="CA9" i="1"/>
  <c r="BZ9" i="1"/>
  <c r="CA28" i="1"/>
  <c r="BZ28" i="1"/>
  <c r="CA59" i="1"/>
  <c r="BZ59" i="1"/>
  <c r="BR57" i="1"/>
  <c r="BO57" i="1"/>
  <c r="BO70" i="1" s="1"/>
  <c r="BM70" i="1"/>
  <c r="CA67" i="1"/>
  <c r="BZ67" i="1"/>
  <c r="CA43" i="1"/>
  <c r="BZ43" i="1"/>
  <c r="CE11" i="1"/>
  <c r="BZ69" i="1"/>
  <c r="CA69" i="1"/>
  <c r="BZ26" i="1"/>
  <c r="CA26" i="1"/>
  <c r="BU24" i="1"/>
  <c r="BX24" i="1"/>
  <c r="BI6" i="1"/>
  <c r="BG20" i="1"/>
  <c r="BI20" i="1" s="1"/>
  <c r="BL6" i="1"/>
  <c r="BF72" i="1"/>
  <c r="CA12" i="1"/>
  <c r="CC12" i="1" s="1"/>
  <c r="CE12" i="1" s="1"/>
  <c r="BZ12" i="1"/>
  <c r="CA30" i="1"/>
  <c r="BZ30" i="1"/>
  <c r="CA15" i="1"/>
  <c r="CC15" i="1" s="1"/>
  <c r="CE15" i="1" s="1"/>
  <c r="BZ15" i="1"/>
  <c r="BG54" i="1"/>
  <c r="BL42" i="1"/>
  <c r="BI42" i="1"/>
  <c r="BR25" i="1"/>
  <c r="BO25" i="1"/>
  <c r="BO39" i="1" s="1"/>
  <c r="BM39" i="1"/>
  <c r="CC20" i="1" l="1"/>
  <c r="CA24" i="1"/>
  <c r="BZ24" i="1"/>
  <c r="BS25" i="1"/>
  <c r="BR39" i="1"/>
  <c r="BS39" i="1" s="1"/>
  <c r="BU39" i="1" s="1"/>
  <c r="BM42" i="1"/>
  <c r="BL54" i="1"/>
  <c r="BI54" i="1"/>
  <c r="BI72" i="1" s="1"/>
  <c r="BG72" i="1"/>
  <c r="BL20" i="1"/>
  <c r="BM6" i="1"/>
  <c r="CE20" i="1"/>
  <c r="BS57" i="1"/>
  <c r="BR70" i="1"/>
  <c r="BS70" i="1" s="1"/>
  <c r="BU70" i="1" s="1"/>
  <c r="BU57" i="1" l="1"/>
  <c r="BX57" i="1"/>
  <c r="BM54" i="1"/>
  <c r="BR42" i="1"/>
  <c r="BO42" i="1"/>
  <c r="BO54" i="1" s="1"/>
  <c r="BX25" i="1"/>
  <c r="BU25" i="1"/>
  <c r="BR6" i="1"/>
  <c r="BO6" i="1"/>
  <c r="BO20" i="1" s="1"/>
  <c r="BM20" i="1"/>
  <c r="BO72" i="1" l="1"/>
  <c r="CA25" i="1"/>
  <c r="CA39" i="1" s="1"/>
  <c r="BZ25" i="1"/>
  <c r="BZ39" i="1" s="1"/>
  <c r="BX39" i="1"/>
  <c r="BX70" i="1"/>
  <c r="CA57" i="1"/>
  <c r="CA70" i="1" s="1"/>
  <c r="BZ57" i="1"/>
  <c r="BZ70" i="1" s="1"/>
  <c r="BR20" i="1"/>
  <c r="BS20" i="1" s="1"/>
  <c r="BU20" i="1" s="1"/>
  <c r="BS6" i="1"/>
  <c r="BR54" i="1"/>
  <c r="BS54" i="1" s="1"/>
  <c r="BU54" i="1" s="1"/>
  <c r="BS42" i="1"/>
  <c r="BU6" i="1" l="1"/>
  <c r="BX6" i="1"/>
  <c r="BX42" i="1"/>
  <c r="BU42" i="1"/>
  <c r="BU72" i="1"/>
  <c r="BX20" i="1" l="1"/>
  <c r="CA6" i="1"/>
  <c r="CA20" i="1" s="1"/>
  <c r="BZ6" i="1"/>
  <c r="BZ20" i="1" s="1"/>
  <c r="BX54" i="1"/>
  <c r="CA42" i="1"/>
  <c r="BZ42" i="1"/>
  <c r="BZ54" i="1" s="1"/>
  <c r="CA54" i="1" l="1"/>
  <c r="CA72" i="1" s="1"/>
  <c r="CC42" i="1"/>
  <c r="CC54" i="1" l="1"/>
  <c r="CC72" i="1" s="1"/>
  <c r="CE42" i="1"/>
  <c r="CE54" i="1" s="1"/>
  <c r="CE72" i="1" s="1"/>
</calcChain>
</file>

<file path=xl/sharedStrings.xml><?xml version="1.0" encoding="utf-8"?>
<sst xmlns="http://schemas.openxmlformats.org/spreadsheetml/2006/main" count="539" uniqueCount="234">
  <si>
    <t>Bijlage C2.7 Gemeente Montferland</t>
  </si>
  <si>
    <t>Gemeentelijk bezit incl. Scholen Gemeente Montferland</t>
  </si>
  <si>
    <t>per 01-01-2024</t>
  </si>
  <si>
    <t>Gemeentelijk bezit overige gebouwen  voormalige Gemeente Didam</t>
  </si>
  <si>
    <t>Index 162</t>
  </si>
  <si>
    <t>Index 163</t>
  </si>
  <si>
    <t>Index 153</t>
  </si>
  <si>
    <t>Zonnepanelen</t>
  </si>
  <si>
    <t>Leegstand</t>
  </si>
  <si>
    <t>Asbest</t>
  </si>
  <si>
    <t>Omschrijving</t>
  </si>
  <si>
    <t>Adres</t>
  </si>
  <si>
    <t>Plaats</t>
  </si>
  <si>
    <t>Waarde opstal 01-01-08</t>
  </si>
  <si>
    <t>Index</t>
  </si>
  <si>
    <t>Waarde opstal 01-01-09</t>
  </si>
  <si>
    <t>Waarde opstal 01-01-2010</t>
  </si>
  <si>
    <t>Inventaris</t>
  </si>
  <si>
    <t>Totaal</t>
  </si>
  <si>
    <t>wijziging opstal 2010</t>
  </si>
  <si>
    <t>waarde opstal 01-01-2011</t>
  </si>
  <si>
    <t>wijz Inventaris 2010</t>
  </si>
  <si>
    <t>Inventaris 2011</t>
  </si>
  <si>
    <t>Totaal 2011</t>
  </si>
  <si>
    <t>Mutaties opstal 2011</t>
  </si>
  <si>
    <t>Opstal 31-12-2011, Troostwijk 112,2</t>
  </si>
  <si>
    <t>Opstal 01-01-2012, Geïndexeerd Troostwijk 113,8</t>
  </si>
  <si>
    <t>Mutaties inventaris 2011</t>
  </si>
  <si>
    <t>Opstal Mutaties 2012</t>
  </si>
  <si>
    <t>Opstal na mutatie 2012, Geïndexeerd Troostwijk 113,8</t>
  </si>
  <si>
    <t>Opstal 01-01-2013, Geïndexeerd Troostwijk 117,8</t>
  </si>
  <si>
    <t>Inventaris 01-01-2012</t>
  </si>
  <si>
    <t>inboedel mutaties 12</t>
  </si>
  <si>
    <t>Opstal 01-01-2014, Geïndexeerd Troostwijk 118,8</t>
  </si>
  <si>
    <t>Inventaris 01-01-2014</t>
  </si>
  <si>
    <t>Totaal per 01-01-2014</t>
  </si>
  <si>
    <t>mutatie 2014 opstal</t>
  </si>
  <si>
    <t>mutatie 2014 inventaris</t>
  </si>
  <si>
    <t>Opstal 01-01-2015 exclusief Troostwijk index</t>
  </si>
  <si>
    <t>Opstal 01-01-2015 geindexeerd Troostwijk 120,2</t>
  </si>
  <si>
    <t>Inventaris 01-01-2015</t>
  </si>
  <si>
    <t>totaal per 1-1-2015</t>
  </si>
  <si>
    <t>mutatie 2015 opstal</t>
  </si>
  <si>
    <t>mutatie 2015 inventaris</t>
  </si>
  <si>
    <t>Opstal 01-01-2016 exclusief Troostwijk index</t>
  </si>
  <si>
    <t>Inventaris 01-01-2016</t>
  </si>
  <si>
    <t>totaal per 1-1-2016</t>
  </si>
  <si>
    <t>Opstal 01-01-2016 incl. Troostwijk index 121</t>
  </si>
  <si>
    <t>mutatie 2016 opstal</t>
  </si>
  <si>
    <t>mutatie 2016 inventaris</t>
  </si>
  <si>
    <t>Opstal 01-01-2017 exclusief Troostwijk index</t>
  </si>
  <si>
    <t>Inventaris 01-01-2017</t>
  </si>
  <si>
    <t>totaal per 1-1-2017</t>
  </si>
  <si>
    <t>Opstal 01-01-2017 inclusief Troostwijk index 123</t>
  </si>
  <si>
    <t>Totaal 01-01-2017 inclusief Troostwijk index 123</t>
  </si>
  <si>
    <t>mutatie 2017 opstal</t>
  </si>
  <si>
    <t>mutatie 2017 inventaris</t>
  </si>
  <si>
    <t>Opstal 01-01-2018 exclusief Troostwijk index 123</t>
  </si>
  <si>
    <t>Opstal 01-01-2018 inclusief Troostwijk index 125,8</t>
  </si>
  <si>
    <t>Inventaris 01-01-2018</t>
  </si>
  <si>
    <t>totaal per 1-1-2018</t>
  </si>
  <si>
    <t>mutatie 2018 opstal</t>
  </si>
  <si>
    <t>mutatie 2018 inventaris</t>
  </si>
  <si>
    <t>Opstal 01-01-2019 exclusief Troostwijk index 125,8</t>
  </si>
  <si>
    <t>Inventaris 01-01-2019</t>
  </si>
  <si>
    <t>totaal per 1-1-2019</t>
  </si>
  <si>
    <t>opstal 01-01-2019 inclusief troostwijk index 141,4</t>
  </si>
  <si>
    <t xml:space="preserve">inventaris </t>
  </si>
  <si>
    <t>totaal per 01-01-2019 inclusief index</t>
  </si>
  <si>
    <t>mutatie 2019 opstal</t>
  </si>
  <si>
    <t>mutatie 2019 inventaris</t>
  </si>
  <si>
    <t>opstal 01-01-2020 inclusief troostwijk index 100</t>
  </si>
  <si>
    <t>opstal 01-01-2020 inclusief troostwijk index 105</t>
  </si>
  <si>
    <t>Inventaris 01-01-2020</t>
  </si>
  <si>
    <t>totaal per 1-1-2020</t>
  </si>
  <si>
    <t>mutatie 2020 opstal</t>
  </si>
  <si>
    <t>mutatie 2020 inventaris</t>
  </si>
  <si>
    <t>opstal 01-01-2021 inclusief troostwijk index 105</t>
  </si>
  <si>
    <t>opstal 01-01-2021 inclusief index 108,0</t>
  </si>
  <si>
    <t>Inventaris 01-01-2021</t>
  </si>
  <si>
    <t>totaal per 1-1-2021</t>
  </si>
  <si>
    <t>mutatie 2021 opstal</t>
  </si>
  <si>
    <t>mutatie 2021 inventaris</t>
  </si>
  <si>
    <t>opstal 01-01-2022 inclusief index 108,0</t>
  </si>
  <si>
    <t>Inventaris 01-01-2022</t>
  </si>
  <si>
    <t>totaal per 1-1-2022</t>
  </si>
  <si>
    <t>opstal 01-01-2022 index 113,9</t>
  </si>
  <si>
    <t>inventaris 01-01-2022 index 109,2</t>
  </si>
  <si>
    <t>opstal 01-01-2023 taxatierapport Thorbecke 30-3-2023</t>
  </si>
  <si>
    <t>inventaris 01-01-2023 taxatierapport Thorbecke 30-3-2023</t>
  </si>
  <si>
    <t>opstal 01-01-2024 index 130</t>
  </si>
  <si>
    <t>inventaris 01-01-2024 index 126,8</t>
  </si>
  <si>
    <t>Opmerkingen:</t>
  </si>
  <si>
    <t>soort</t>
  </si>
  <si>
    <t>J/N</t>
  </si>
  <si>
    <t>vm Gemeentehuis; pand uit 1937; wordt verkocht</t>
  </si>
  <si>
    <t>Raadhuisstraat 14</t>
  </si>
  <si>
    <t xml:space="preserve">Didam </t>
  </si>
  <si>
    <t>taxatierapport Thorbecke 1-3-2023</t>
  </si>
  <si>
    <t>vm Gemeentehuis; panden uit 1967,1994, 2004</t>
  </si>
  <si>
    <t>sloopwaarde panden 1967, 1994, 2004; worden gesloopt;</t>
  </si>
  <si>
    <t>Gemeentehuis</t>
  </si>
  <si>
    <t>Bergvredestraat 10</t>
  </si>
  <si>
    <t>Didam</t>
  </si>
  <si>
    <t>Gemeentewerf</t>
  </si>
  <si>
    <t>Leigraaf 9</t>
  </si>
  <si>
    <t>Beek</t>
  </si>
  <si>
    <t>Brandweerkazerne</t>
  </si>
  <si>
    <t>Vincwijcweg 1 C</t>
  </si>
  <si>
    <t>Openluchtaula/klok</t>
  </si>
  <si>
    <t>Kerkwijkweg</t>
  </si>
  <si>
    <t>opstal 01-01-2023 index 130</t>
  </si>
  <si>
    <t>kapel begraafplaats</t>
  </si>
  <si>
    <t>Dkn. Reuvenkamplaan 6</t>
  </si>
  <si>
    <t>Woonhuis (sloopwaarde)</t>
  </si>
  <si>
    <t>Vincwijcweg 6</t>
  </si>
  <si>
    <t>woonwagen, berging en voorzieningen</t>
  </si>
  <si>
    <t>Zwaluwstraat 1</t>
  </si>
  <si>
    <t>opstal 01-01-2023 index 130; inventaris 126,4</t>
  </si>
  <si>
    <t>v.m. Zoutloods; opslagruimte buitendienst</t>
  </si>
  <si>
    <t xml:space="preserve">Luynhorststraat </t>
  </si>
  <si>
    <t>opstal 01-01-2023 index 130; sloopwaarde</t>
  </si>
  <si>
    <t>diverse buiten kunstwerken in gem Montferland</t>
  </si>
  <si>
    <t>diverse</t>
  </si>
  <si>
    <t>opstal 01-01-2023 index 130; Berga Leeuw, beelden park Gouden Handen</t>
  </si>
  <si>
    <t>inventaris opvang Oekrainers gehuurd pand</t>
  </si>
  <si>
    <t xml:space="preserve">Smallestraat 33 en 33a </t>
  </si>
  <si>
    <t>Nieuw Dijk (Didam)</t>
  </si>
  <si>
    <t>Bentemmerstraat 7</t>
  </si>
  <si>
    <t>inventaris opvang Oekrainers gehuurd pand B Jansen</t>
  </si>
  <si>
    <t>Kerkstraat 47</t>
  </si>
  <si>
    <t>inventaris en huurdersbelang aanpassingen pand opvang Oekrainers gehuurd pand Plavei</t>
  </si>
  <si>
    <t>Gemeentelijk bezit scholen voormalig Gemeente Didam</t>
  </si>
  <si>
    <t>basisschool; St. Josephschool</t>
  </si>
  <si>
    <t>Wehlseweg 48</t>
  </si>
  <si>
    <t>Loil</t>
  </si>
  <si>
    <t>basisschool; De Toorts</t>
  </si>
  <si>
    <t>Marsweg 5</t>
  </si>
  <si>
    <t>SBO school De Rabot</t>
  </si>
  <si>
    <t>Polstraat 33</t>
  </si>
  <si>
    <t>Liemers college</t>
  </si>
  <si>
    <t>Dijksestraat 12</t>
  </si>
  <si>
    <t>Gymzaal Liemers College</t>
  </si>
  <si>
    <t>Praktijkschool Symbion</t>
  </si>
  <si>
    <t>Hoge Witteveld 2</t>
  </si>
  <si>
    <t xml:space="preserve">VSO school De Ziep </t>
  </si>
  <si>
    <t>Marsweg 49</t>
  </si>
  <si>
    <t>Brede school Noord; omnisport Relax</t>
  </si>
  <si>
    <t>Lupinestraat 9</t>
  </si>
  <si>
    <t>Brede school Noord; sporthal Muizenberg</t>
  </si>
  <si>
    <t>Lupinestraat 11</t>
  </si>
  <si>
    <t>Brede school Noord; basisschool Albert Schweizer</t>
  </si>
  <si>
    <t>Lupinestraat 13</t>
  </si>
  <si>
    <t>Brede school Noord; basisschool de Ontdekking</t>
  </si>
  <si>
    <t>Polstraat 62</t>
  </si>
  <si>
    <t>Brede school Noord; kinderopvang Puck&amp;Co</t>
  </si>
  <si>
    <t xml:space="preserve"> De Plataan 32a</t>
  </si>
  <si>
    <t>Brede school Zuid; basisschool de Expeditie</t>
  </si>
  <si>
    <t>Reinskamp 2</t>
  </si>
  <si>
    <t>Brede school Zuid; kinderopvang Zonnekinderen</t>
  </si>
  <si>
    <t>Reinskamp 4</t>
  </si>
  <si>
    <t>Brede school Zuid; sporthal Raland</t>
  </si>
  <si>
    <t>Reinskamp 6</t>
  </si>
  <si>
    <t>Gemeentelijk bezit overige gebouwen voormalig Gemeente Bergh</t>
  </si>
  <si>
    <t>Woning (sloopwaarde)</t>
  </si>
  <si>
    <t>Oude Eltenseweg 6</t>
  </si>
  <si>
    <t>Nije Raethuys (incl. Carillon)</t>
  </si>
  <si>
    <t>Hofstraat 1</t>
  </si>
  <si>
    <t>s-Heerenberg</t>
  </si>
  <si>
    <t>Zeddamseweg 77b</t>
  </si>
  <si>
    <t>Willem v/d Berghcentrum</t>
  </si>
  <si>
    <t>W. v.d. Berghstraat 1</t>
  </si>
  <si>
    <t>Bibliotheek/speel-o-theek</t>
  </si>
  <si>
    <t>Oudste Poortstraat 24</t>
  </si>
  <si>
    <t>Muziekschool</t>
  </si>
  <si>
    <t>Plantsoensingel Zuid 36</t>
  </si>
  <si>
    <t>Aanbiedstation RDL, loods verhuurd</t>
  </si>
  <si>
    <t>Nijverheidsstraat 12</t>
  </si>
  <si>
    <t>Gouden Handen</t>
  </si>
  <si>
    <t>Emmerikseweg 17 en 17a</t>
  </si>
  <si>
    <t xml:space="preserve">opstal 01-01-2023 index 130; inventaris 126,4 gehuurd pand huurders belang en inventaris </t>
  </si>
  <si>
    <t>Boerderij; woonhuis en bedrijfsgebouwen</t>
  </si>
  <si>
    <t xml:space="preserve">Netterdeseweg 3 en 3a </t>
  </si>
  <si>
    <t>Azewijn</t>
  </si>
  <si>
    <t>opstal 01-01-2023 index 130; inventaris 126,4; tijdelijk beheer door Alvast</t>
  </si>
  <si>
    <t>Papenkampseweg 15</t>
  </si>
  <si>
    <t>Netterden</t>
  </si>
  <si>
    <t>Tijdelijk beheer door Alvast; aankoop 2-9-2022</t>
  </si>
  <si>
    <t>inventaris opvang Oekrainers gehuurd woning</t>
  </si>
  <si>
    <t>Melkweg 2 - 132</t>
  </si>
  <si>
    <t>inventaris opvang Oekrainers gehuurde woning H. Droffelaar</t>
  </si>
  <si>
    <t>s-Heerenbergseweg 9</t>
  </si>
  <si>
    <t>Zeddam</t>
  </si>
  <si>
    <t>Gemeentelijk bezit scholen voormalig Gemeente Bergh</t>
  </si>
  <si>
    <t>basisschool; OBS Montferland</t>
  </si>
  <si>
    <t>Plantsoensingel Noord 5a</t>
  </si>
  <si>
    <t>basisschool; De Boomgaard</t>
  </si>
  <si>
    <t>Langestraat 14 en 14a</t>
  </si>
  <si>
    <t>Braamt</t>
  </si>
  <si>
    <t>basisschool; Rondeel</t>
  </si>
  <si>
    <t>Schoolstraat 29</t>
  </si>
  <si>
    <t>Gymnastiekmaterialen in dorpshuis de Breampt</t>
  </si>
  <si>
    <t>Langestraat 22</t>
  </si>
  <si>
    <t>basisschool+gymzaal; Roncallischool</t>
  </si>
  <si>
    <t>Padevoorseallee 21</t>
  </si>
  <si>
    <t>basisschool; Laetareschool</t>
  </si>
  <si>
    <t>Schoolstraat 2</t>
  </si>
  <si>
    <t>Kilder</t>
  </si>
  <si>
    <t xml:space="preserve">basisschool+gymzaak; Mariaschool </t>
  </si>
  <si>
    <t>taxatierapport Thorbecke 1-3-2023; samen met gymlokaal Schoolstraat 2</t>
  </si>
  <si>
    <t>basisschool; RKBS Sint Jozefschool</t>
  </si>
  <si>
    <t>Molenweg 2</t>
  </si>
  <si>
    <t>basisschool+gymzaal; Galamaschool</t>
  </si>
  <si>
    <t>de Bongerd 20</t>
  </si>
  <si>
    <t>toekomstige Brede school Oost (IKC)</t>
  </si>
  <si>
    <t>Zeddamseweg 84</t>
  </si>
  <si>
    <t>Gymnastieklokaal</t>
  </si>
  <si>
    <t>Hoofdstraat 5</t>
  </si>
  <si>
    <t>Leppestraat 1b</t>
  </si>
  <si>
    <t>taxatierapport Thorbecke 1-3-2023; samen met Mariaschool Schoolstraat 2</t>
  </si>
  <si>
    <t>Eindtotaal</t>
  </si>
  <si>
    <t>Beveiliging</t>
  </si>
  <si>
    <t>N</t>
  </si>
  <si>
    <t>J</t>
  </si>
  <si>
    <t>inbraak</t>
  </si>
  <si>
    <t>GEEN</t>
  </si>
  <si>
    <t>IBV inbraak</t>
  </si>
  <si>
    <t>BMI brandmeld</t>
  </si>
  <si>
    <t>MBI/IBV</t>
  </si>
  <si>
    <t>BMI/IBV</t>
  </si>
  <si>
    <t>IBV</t>
  </si>
  <si>
    <t>nee</t>
  </si>
  <si>
    <t>inventaris en huurdersbelang aanpassingen pand opvang Oekrainers gehuurd pand Milia beveiligingsbedijf 24 uur</t>
  </si>
  <si>
    <t>taxatierapport Thorbecke 1-3-2023; tzt verb tot bredeschool; opvang Oekrainers beveiligingsbedijf 24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</si>
</sst>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000_ ;\-#,##0.00000\ "/>
    <numFmt numFmtId="165" formatCode="_-&quot;€&quot;\ * #,##0.00_-;_-&quot;€&quot;\ * #,##0.00\-;_-&quot;€&quot;\ * &quot;-&quot;??_-;_-@_-"/>
    <numFmt numFmtId="166" formatCode="#,##0.00_ ;\-#,##0.00\ "/>
    <numFmt numFmtId="167" formatCode="_-&quot;€&quot;\ * #,##0_-;_-&quot;€&quot;\ * #,##0\-;_-&quot;€&quot;\ * &quot;-&quot;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b/>
      <i/>
      <sz val="10"/>
      <name val="Arial"/>
      <family val="2"/>
    </font>
    <font>
      <b/>
      <i/>
      <sz val="12"/>
      <name val="Univers (W1)"/>
    </font>
    <font>
      <sz val="12"/>
      <name val="Univers (W1)"/>
      <family val="2"/>
    </font>
    <font>
      <b/>
      <i/>
      <sz val="10"/>
      <name val="Univers (W1)"/>
      <family val="2"/>
    </font>
    <font>
      <sz val="10"/>
      <name val="Univers (W1)"/>
      <family val="2"/>
    </font>
    <font>
      <b/>
      <i/>
      <sz val="8"/>
      <name val="Arial"/>
      <family val="2"/>
    </font>
    <font>
      <b/>
      <i/>
      <sz val="18"/>
      <name val="Univers (W1)"/>
      <family val="2"/>
    </font>
    <font>
      <sz val="18"/>
      <name val="Univers (W1)"/>
      <family val="2"/>
    </font>
    <font>
      <b/>
      <sz val="8"/>
      <name val="Arial"/>
      <family val="2"/>
    </font>
    <font>
      <b/>
      <sz val="8"/>
      <name val="Univers (W1)"/>
    </font>
    <font>
      <b/>
      <sz val="8"/>
      <name val="Univers (W1)"/>
      <family val="2"/>
    </font>
    <font>
      <sz val="8"/>
      <name val="Univers (W1)"/>
      <family val="2"/>
    </font>
    <font>
      <b/>
      <sz val="10"/>
      <name val="MS Sans Serif"/>
      <family val="2"/>
    </font>
    <font>
      <sz val="8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119">
    <xf numFmtId="0" fontId="0" fillId="0" borderId="0" xfId="0"/>
    <xf numFmtId="43" fontId="2" fillId="0" borderId="0" xfId="1" applyFont="1" applyFill="1" applyAlignment="1">
      <alignment vertical="top"/>
    </xf>
    <xf numFmtId="43" fontId="3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horizontal="left" vertical="top"/>
    </xf>
    <xf numFmtId="43" fontId="5" fillId="0" borderId="1" xfId="1" applyFont="1" applyFill="1" applyBorder="1" applyAlignment="1">
      <alignment vertical="top"/>
    </xf>
    <xf numFmtId="43" fontId="5" fillId="0" borderId="0" xfId="1" applyFont="1" applyFill="1" applyBorder="1" applyAlignment="1">
      <alignment vertical="top"/>
    </xf>
    <xf numFmtId="43" fontId="6" fillId="0" borderId="0" xfId="1" applyFont="1" applyFill="1" applyBorder="1" applyAlignment="1">
      <alignment vertical="top"/>
    </xf>
    <xf numFmtId="44" fontId="6" fillId="0" borderId="0" xfId="1" applyNumberFormat="1" applyFont="1" applyFill="1" applyBorder="1" applyAlignment="1">
      <alignment vertical="top"/>
    </xf>
    <xf numFmtId="4" fontId="6" fillId="0" borderId="0" xfId="1" applyNumberFormat="1" applyFont="1" applyFill="1" applyBorder="1" applyAlignment="1">
      <alignment vertical="top"/>
    </xf>
    <xf numFmtId="43" fontId="4" fillId="0" borderId="0" xfId="1" applyFont="1" applyFill="1" applyBorder="1" applyAlignment="1">
      <alignment horizontal="left" vertical="top"/>
    </xf>
    <xf numFmtId="164" fontId="3" fillId="0" borderId="0" xfId="1" applyNumberFormat="1" applyFont="1" applyFill="1" applyAlignment="1">
      <alignment vertical="top"/>
    </xf>
    <xf numFmtId="43" fontId="3" fillId="0" borderId="0" xfId="1" applyFont="1" applyFill="1" applyAlignment="1">
      <alignment vertical="top"/>
    </xf>
    <xf numFmtId="43" fontId="2" fillId="0" borderId="1" xfId="1" applyFont="1" applyFill="1" applyBorder="1" applyAlignment="1">
      <alignment horizontal="left" vertical="top"/>
    </xf>
    <xf numFmtId="43" fontId="7" fillId="0" borderId="1" xfId="1" quotePrefix="1" applyFont="1" applyFill="1" applyBorder="1" applyAlignment="1">
      <alignment horizontal="left" vertical="top"/>
    </xf>
    <xf numFmtId="43" fontId="8" fillId="0" borderId="1" xfId="1" applyFont="1" applyFill="1" applyBorder="1" applyAlignment="1">
      <alignment vertical="top"/>
    </xf>
    <xf numFmtId="43" fontId="8" fillId="0" borderId="0" xfId="1" applyFont="1" applyFill="1" applyBorder="1" applyAlignment="1">
      <alignment vertical="top"/>
    </xf>
    <xf numFmtId="44" fontId="8" fillId="0" borderId="0" xfId="1" applyNumberFormat="1" applyFont="1" applyFill="1" applyBorder="1" applyAlignment="1">
      <alignment vertical="top"/>
    </xf>
    <xf numFmtId="4" fontId="8" fillId="0" borderId="0" xfId="1" applyNumberFormat="1" applyFont="1" applyFill="1" applyBorder="1" applyAlignment="1">
      <alignment vertical="top"/>
    </xf>
    <xf numFmtId="43" fontId="9" fillId="0" borderId="1" xfId="1" applyFont="1" applyFill="1" applyBorder="1" applyAlignment="1">
      <alignment horizontal="left" vertical="top"/>
    </xf>
    <xf numFmtId="43" fontId="10" fillId="0" borderId="1" xfId="1" quotePrefix="1" applyFont="1" applyFill="1" applyBorder="1" applyAlignment="1">
      <alignment horizontal="left" vertical="top"/>
    </xf>
    <xf numFmtId="43" fontId="11" fillId="0" borderId="1" xfId="1" applyFont="1" applyFill="1" applyBorder="1" applyAlignment="1">
      <alignment vertical="top"/>
    </xf>
    <xf numFmtId="43" fontId="11" fillId="0" borderId="0" xfId="1" applyFont="1" applyFill="1" applyBorder="1" applyAlignment="1">
      <alignment vertical="top"/>
    </xf>
    <xf numFmtId="44" fontId="11" fillId="0" borderId="0" xfId="1" applyNumberFormat="1" applyFont="1" applyFill="1" applyBorder="1" applyAlignment="1">
      <alignment vertical="top"/>
    </xf>
    <xf numFmtId="4" fontId="11" fillId="0" borderId="0" xfId="1" applyNumberFormat="1" applyFont="1" applyFill="1" applyBorder="1" applyAlignment="1">
      <alignment vertical="top"/>
    </xf>
    <xf numFmtId="43" fontId="12" fillId="0" borderId="0" xfId="1" applyFont="1" applyFill="1" applyAlignment="1">
      <alignment vertical="top"/>
    </xf>
    <xf numFmtId="43" fontId="9" fillId="0" borderId="0" xfId="1" applyFont="1" applyFill="1" applyAlignment="1">
      <alignment horizontal="left" vertical="top"/>
    </xf>
    <xf numFmtId="43" fontId="10" fillId="0" borderId="0" xfId="1" quotePrefix="1" applyFont="1" applyFill="1" applyAlignment="1">
      <alignment horizontal="left" vertical="top"/>
    </xf>
    <xf numFmtId="43" fontId="11" fillId="0" borderId="0" xfId="1" applyFont="1" applyFill="1" applyAlignment="1">
      <alignment vertical="top"/>
    </xf>
    <xf numFmtId="43" fontId="13" fillId="0" borderId="2" xfId="1" applyFont="1" applyFill="1" applyBorder="1" applyAlignment="1">
      <alignment vertical="top"/>
    </xf>
    <xf numFmtId="43" fontId="14" fillId="0" borderId="1" xfId="1" applyFont="1" applyFill="1" applyBorder="1" applyAlignment="1">
      <alignment vertical="top"/>
    </xf>
    <xf numFmtId="43" fontId="15" fillId="0" borderId="1" xfId="1" applyFont="1" applyFill="1" applyBorder="1" applyAlignment="1">
      <alignment vertical="top"/>
    </xf>
    <xf numFmtId="44" fontId="11" fillId="0" borderId="1" xfId="1" applyNumberFormat="1" applyFont="1" applyFill="1" applyBorder="1" applyAlignment="1">
      <alignment vertical="top"/>
    </xf>
    <xf numFmtId="43" fontId="12" fillId="0" borderId="1" xfId="1" applyFont="1" applyFill="1" applyBorder="1" applyAlignment="1">
      <alignment vertical="top"/>
    </xf>
    <xf numFmtId="43" fontId="12" fillId="0" borderId="1" xfId="1" applyFont="1" applyFill="1" applyBorder="1" applyAlignment="1">
      <alignment horizontal="left" vertical="top"/>
    </xf>
    <xf numFmtId="14" fontId="12" fillId="0" borderId="1" xfId="1" applyNumberFormat="1" applyFont="1" applyFill="1" applyBorder="1" applyAlignment="1">
      <alignment horizontal="left" vertical="top"/>
    </xf>
    <xf numFmtId="14" fontId="12" fillId="0" borderId="3" xfId="1" applyNumberFormat="1" applyFont="1" applyFill="1" applyBorder="1" applyAlignment="1">
      <alignment horizontal="left" vertical="top"/>
    </xf>
    <xf numFmtId="0" fontId="12" fillId="0" borderId="4" xfId="1" applyNumberFormat="1" applyFont="1" applyFill="1" applyBorder="1" applyAlignment="1">
      <alignment vertical="top"/>
    </xf>
    <xf numFmtId="14" fontId="12" fillId="0" borderId="3" xfId="1" applyNumberFormat="1" applyFont="1" applyFill="1" applyBorder="1" applyAlignment="1">
      <alignment horizontal="left" vertical="top" wrapText="1"/>
    </xf>
    <xf numFmtId="44" fontId="12" fillId="0" borderId="3" xfId="1" applyNumberFormat="1" applyFont="1" applyFill="1" applyBorder="1" applyAlignment="1">
      <alignment horizontal="center" vertical="top"/>
    </xf>
    <xf numFmtId="44" fontId="12" fillId="0" borderId="1" xfId="1" applyNumberFormat="1" applyFont="1" applyFill="1" applyBorder="1" applyAlignment="1">
      <alignment horizontal="center" vertical="top"/>
    </xf>
    <xf numFmtId="14" fontId="12" fillId="0" borderId="5" xfId="1" applyNumberFormat="1" applyFont="1" applyFill="1" applyBorder="1" applyAlignment="1">
      <alignment horizontal="left" vertical="top"/>
    </xf>
    <xf numFmtId="4" fontId="12" fillId="0" borderId="0" xfId="1" applyNumberFormat="1" applyFont="1" applyFill="1" applyBorder="1" applyAlignment="1">
      <alignment horizontal="left" vertical="top" wrapText="1"/>
    </xf>
    <xf numFmtId="14" fontId="12" fillId="0" borderId="0" xfId="1" applyNumberFormat="1" applyFont="1" applyFill="1" applyBorder="1" applyAlignment="1">
      <alignment horizontal="left" vertical="top"/>
    </xf>
    <xf numFmtId="4" fontId="12" fillId="0" borderId="5" xfId="1" applyNumberFormat="1" applyFont="1" applyFill="1" applyBorder="1" applyAlignment="1">
      <alignment horizontal="center" vertical="top" wrapText="1"/>
    </xf>
    <xf numFmtId="4" fontId="12" fillId="0" borderId="5" xfId="1" applyNumberFormat="1" applyFont="1" applyFill="1" applyBorder="1" applyAlignment="1">
      <alignment horizontal="left" vertical="top" wrapText="1"/>
    </xf>
    <xf numFmtId="14" fontId="12" fillId="0" borderId="4" xfId="1" applyNumberFormat="1" applyFont="1" applyFill="1" applyBorder="1" applyAlignment="1">
      <alignment horizontal="left" vertical="top"/>
    </xf>
    <xf numFmtId="14" fontId="12" fillId="0" borderId="0" xfId="1" applyNumberFormat="1" applyFont="1" applyFill="1" applyBorder="1" applyAlignment="1">
      <alignment horizontal="left" vertical="top" wrapText="1"/>
    </xf>
    <xf numFmtId="14" fontId="12" fillId="0" borderId="0" xfId="1" applyNumberFormat="1" applyFont="1" applyFill="1" applyBorder="1" applyAlignment="1">
      <alignment horizontal="center" vertical="top" wrapText="1"/>
    </xf>
    <xf numFmtId="2" fontId="17" fillId="0" borderId="1" xfId="1" applyNumberFormat="1" applyFont="1" applyFill="1" applyBorder="1" applyAlignment="1">
      <alignment horizontal="left" vertical="top" wrapText="1"/>
    </xf>
    <xf numFmtId="43" fontId="17" fillId="0" borderId="1" xfId="1" applyFont="1" applyFill="1" applyBorder="1" applyAlignment="1">
      <alignment horizontal="left" vertical="top"/>
    </xf>
    <xf numFmtId="165" fontId="17" fillId="0" borderId="1" xfId="2" applyFont="1" applyFill="1" applyBorder="1" applyAlignment="1">
      <alignment vertical="top"/>
    </xf>
    <xf numFmtId="2" fontId="17" fillId="0" borderId="1" xfId="1" applyNumberFormat="1" applyFont="1" applyFill="1" applyBorder="1" applyAlignment="1">
      <alignment vertical="top"/>
    </xf>
    <xf numFmtId="165" fontId="17" fillId="0" borderId="3" xfId="2" applyFont="1" applyFill="1" applyBorder="1" applyAlignment="1">
      <alignment vertical="top"/>
    </xf>
    <xf numFmtId="44" fontId="17" fillId="0" borderId="3" xfId="2" applyNumberFormat="1" applyFont="1" applyFill="1" applyBorder="1" applyAlignment="1">
      <alignment vertical="top"/>
    </xf>
    <xf numFmtId="4" fontId="17" fillId="0" borderId="3" xfId="2" applyNumberFormat="1" applyFont="1" applyFill="1" applyBorder="1" applyAlignment="1">
      <alignment vertical="top"/>
    </xf>
    <xf numFmtId="166" fontId="17" fillId="0" borderId="3" xfId="2" applyNumberFormat="1" applyFont="1" applyFill="1" applyBorder="1" applyAlignment="1">
      <alignment vertical="top"/>
    </xf>
    <xf numFmtId="164" fontId="3" fillId="0" borderId="1" xfId="1" applyNumberFormat="1" applyFont="1" applyFill="1" applyBorder="1" applyAlignment="1">
      <alignment vertical="top"/>
    </xf>
    <xf numFmtId="165" fontId="12" fillId="0" borderId="3" xfId="2" applyFont="1" applyFill="1" applyBorder="1" applyAlignment="1">
      <alignment vertical="top"/>
    </xf>
    <xf numFmtId="44" fontId="12" fillId="0" borderId="3" xfId="2" applyNumberFormat="1" applyFont="1" applyFill="1" applyBorder="1" applyAlignment="1">
      <alignment vertical="top"/>
    </xf>
    <xf numFmtId="14" fontId="17" fillId="0" borderId="3" xfId="1" applyNumberFormat="1" applyFont="1" applyFill="1" applyBorder="1" applyAlignment="1">
      <alignment horizontal="left" vertical="top" wrapText="1"/>
    </xf>
    <xf numFmtId="165" fontId="12" fillId="0" borderId="1" xfId="2" applyFont="1" applyFill="1" applyBorder="1" applyAlignment="1">
      <alignment vertical="top"/>
    </xf>
    <xf numFmtId="2" fontId="12" fillId="0" borderId="1" xfId="1" applyNumberFormat="1" applyFont="1" applyFill="1" applyBorder="1" applyAlignment="1">
      <alignment vertical="top"/>
    </xf>
    <xf numFmtId="43" fontId="19" fillId="0" borderId="1" xfId="1" applyFont="1" applyFill="1" applyBorder="1" applyAlignment="1">
      <alignment vertical="top"/>
    </xf>
    <xf numFmtId="43" fontId="19" fillId="0" borderId="0" xfId="1" applyFont="1" applyFill="1" applyAlignment="1">
      <alignment vertical="top"/>
    </xf>
    <xf numFmtId="165" fontId="20" fillId="0" borderId="1" xfId="2" applyFont="1" applyFill="1" applyBorder="1" applyAlignment="1">
      <alignment vertical="top"/>
    </xf>
    <xf numFmtId="2" fontId="20" fillId="0" borderId="1" xfId="1" applyNumberFormat="1" applyFont="1" applyFill="1" applyBorder="1" applyAlignment="1">
      <alignment vertical="top"/>
    </xf>
    <xf numFmtId="165" fontId="20" fillId="0" borderId="3" xfId="2" applyFont="1" applyFill="1" applyBorder="1" applyAlignment="1">
      <alignment vertical="top"/>
    </xf>
    <xf numFmtId="165" fontId="21" fillId="0" borderId="3" xfId="2" applyFont="1" applyFill="1" applyBorder="1" applyAlignment="1">
      <alignment vertical="top"/>
    </xf>
    <xf numFmtId="44" fontId="21" fillId="0" borderId="3" xfId="2" applyNumberFormat="1" applyFont="1" applyFill="1" applyBorder="1" applyAlignment="1">
      <alignment vertical="top"/>
    </xf>
    <xf numFmtId="44" fontId="20" fillId="0" borderId="3" xfId="2" applyNumberFormat="1" applyFont="1" applyFill="1" applyBorder="1" applyAlignment="1">
      <alignment vertical="top"/>
    </xf>
    <xf numFmtId="4" fontId="20" fillId="0" borderId="3" xfId="2" applyNumberFormat="1" applyFont="1" applyFill="1" applyBorder="1" applyAlignment="1">
      <alignment vertical="top"/>
    </xf>
    <xf numFmtId="166" fontId="20" fillId="0" borderId="3" xfId="2" applyNumberFormat="1" applyFont="1" applyFill="1" applyBorder="1" applyAlignment="1">
      <alignment vertical="top"/>
    </xf>
    <xf numFmtId="2" fontId="17" fillId="0" borderId="3" xfId="1" applyNumberFormat="1" applyFont="1" applyFill="1" applyBorder="1" applyAlignment="1">
      <alignment horizontal="left" vertical="top" wrapText="1"/>
    </xf>
    <xf numFmtId="43" fontId="22" fillId="0" borderId="0" xfId="1" applyFont="1" applyFill="1" applyAlignment="1">
      <alignment vertical="top"/>
    </xf>
    <xf numFmtId="43" fontId="17" fillId="0" borderId="1" xfId="1" quotePrefix="1" applyFont="1" applyFill="1" applyBorder="1" applyAlignment="1">
      <alignment horizontal="left" vertical="top"/>
    </xf>
    <xf numFmtId="2" fontId="12" fillId="0" borderId="1" xfId="1" applyNumberFormat="1" applyFont="1" applyFill="1" applyBorder="1" applyAlignment="1">
      <alignment horizontal="left" vertical="top" wrapText="1"/>
    </xf>
    <xf numFmtId="166" fontId="12" fillId="0" borderId="3" xfId="2" applyNumberFormat="1" applyFont="1" applyFill="1" applyBorder="1" applyAlignment="1">
      <alignment vertical="top"/>
    </xf>
    <xf numFmtId="166" fontId="17" fillId="0" borderId="1" xfId="2" applyNumberFormat="1" applyFont="1" applyFill="1" applyBorder="1" applyAlignment="1">
      <alignment vertical="top"/>
    </xf>
    <xf numFmtId="2" fontId="17" fillId="0" borderId="0" xfId="1" applyNumberFormat="1" applyFont="1" applyFill="1" applyBorder="1" applyAlignment="1">
      <alignment horizontal="left" vertical="top" wrapText="1"/>
    </xf>
    <xf numFmtId="43" fontId="17" fillId="0" borderId="0" xfId="1" applyFont="1" applyFill="1" applyBorder="1" applyAlignment="1">
      <alignment horizontal="left" vertical="top"/>
    </xf>
    <xf numFmtId="165" fontId="17" fillId="0" borderId="0" xfId="2" applyFont="1" applyFill="1" applyBorder="1" applyAlignment="1">
      <alignment vertical="top"/>
    </xf>
    <xf numFmtId="43" fontId="17" fillId="0" borderId="0" xfId="1" applyFont="1" applyFill="1" applyBorder="1" applyAlignment="1">
      <alignment vertical="top"/>
    </xf>
    <xf numFmtId="44" fontId="17" fillId="0" borderId="0" xfId="1" applyNumberFormat="1" applyFont="1" applyFill="1" applyBorder="1" applyAlignment="1">
      <alignment vertical="top"/>
    </xf>
    <xf numFmtId="4" fontId="17" fillId="0" borderId="0" xfId="2" applyNumberFormat="1" applyFont="1" applyFill="1" applyBorder="1" applyAlignment="1">
      <alignment vertical="top"/>
    </xf>
    <xf numFmtId="4" fontId="17" fillId="0" borderId="6" xfId="2" applyNumberFormat="1" applyFont="1" applyFill="1" applyBorder="1" applyAlignment="1">
      <alignment vertical="top"/>
    </xf>
    <xf numFmtId="165" fontId="17" fillId="0" borderId="6" xfId="2" applyFont="1" applyFill="1" applyBorder="1" applyAlignment="1">
      <alignment vertical="top"/>
    </xf>
    <xf numFmtId="166" fontId="17" fillId="0" borderId="0" xfId="2" applyNumberFormat="1" applyFont="1" applyFill="1" applyBorder="1" applyAlignment="1">
      <alignment vertical="top"/>
    </xf>
    <xf numFmtId="166" fontId="17" fillId="0" borderId="7" xfId="2" applyNumberFormat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vertical="top"/>
    </xf>
    <xf numFmtId="43" fontId="3" fillId="0" borderId="0" xfId="1" applyFont="1" applyFill="1" applyBorder="1" applyAlignment="1">
      <alignment horizontal="left" vertical="top"/>
    </xf>
    <xf numFmtId="44" fontId="3" fillId="0" borderId="0" xfId="1" applyNumberFormat="1" applyFont="1" applyFill="1" applyBorder="1" applyAlignment="1">
      <alignment vertical="top"/>
    </xf>
    <xf numFmtId="4" fontId="3" fillId="0" borderId="0" xfId="1" applyNumberFormat="1" applyFont="1" applyFill="1" applyBorder="1" applyAlignment="1">
      <alignment vertical="top"/>
    </xf>
    <xf numFmtId="4" fontId="17" fillId="0" borderId="8" xfId="2" applyNumberFormat="1" applyFont="1" applyFill="1" applyBorder="1" applyAlignment="1">
      <alignment vertical="top"/>
    </xf>
    <xf numFmtId="165" fontId="17" fillId="0" borderId="8" xfId="2" applyFont="1" applyFill="1" applyBorder="1" applyAlignment="1">
      <alignment vertical="top"/>
    </xf>
    <xf numFmtId="166" fontId="17" fillId="0" borderId="9" xfId="2" applyNumberFormat="1" applyFont="1" applyFill="1" applyBorder="1" applyAlignment="1">
      <alignment vertical="top"/>
    </xf>
    <xf numFmtId="4" fontId="17" fillId="0" borderId="9" xfId="2" applyNumberFormat="1" applyFont="1" applyFill="1" applyBorder="1" applyAlignment="1">
      <alignment vertical="top"/>
    </xf>
    <xf numFmtId="165" fontId="17" fillId="0" borderId="9" xfId="2" applyFont="1" applyFill="1" applyBorder="1" applyAlignment="1">
      <alignment vertical="top"/>
    </xf>
    <xf numFmtId="43" fontId="12" fillId="0" borderId="0" xfId="1" applyFont="1" applyFill="1" applyBorder="1" applyAlignment="1">
      <alignment horizontal="left" vertical="top"/>
    </xf>
    <xf numFmtId="166" fontId="17" fillId="0" borderId="6" xfId="2" applyNumberFormat="1" applyFont="1" applyFill="1" applyBorder="1" applyAlignment="1">
      <alignment vertical="top"/>
    </xf>
    <xf numFmtId="43" fontId="12" fillId="0" borderId="0" xfId="1" applyFont="1" applyFill="1" applyBorder="1" applyAlignment="1">
      <alignment vertical="top"/>
    </xf>
    <xf numFmtId="166" fontId="17" fillId="0" borderId="8" xfId="2" applyNumberFormat="1" applyFont="1" applyFill="1" applyBorder="1" applyAlignment="1">
      <alignment vertical="top"/>
    </xf>
    <xf numFmtId="2" fontId="17" fillId="0" borderId="3" xfId="1" applyNumberFormat="1" applyFont="1" applyFill="1" applyBorder="1" applyAlignment="1">
      <alignment vertical="top"/>
    </xf>
    <xf numFmtId="164" fontId="3" fillId="0" borderId="0" xfId="1" applyNumberFormat="1" applyFont="1" applyFill="1" applyBorder="1" applyAlignment="1">
      <alignment vertical="top"/>
    </xf>
    <xf numFmtId="4" fontId="12" fillId="0" borderId="3" xfId="2" applyNumberFormat="1" applyFont="1" applyFill="1" applyBorder="1" applyAlignment="1">
      <alignment vertical="top"/>
    </xf>
    <xf numFmtId="44" fontId="23" fillId="0" borderId="0" xfId="1" applyNumberFormat="1" applyFont="1" applyFill="1" applyBorder="1" applyAlignment="1">
      <alignment vertical="top"/>
    </xf>
    <xf numFmtId="43" fontId="23" fillId="0" borderId="0" xfId="1" applyFont="1" applyFill="1" applyBorder="1" applyAlignment="1">
      <alignment vertical="top"/>
    </xf>
    <xf numFmtId="0" fontId="16" fillId="0" borderId="1" xfId="0" applyFont="1" applyFill="1" applyBorder="1"/>
    <xf numFmtId="0" fontId="16" fillId="0" borderId="1" xfId="0" quotePrefix="1" applyFont="1" applyFill="1" applyBorder="1"/>
    <xf numFmtId="2" fontId="12" fillId="0" borderId="1" xfId="1" applyNumberFormat="1" applyFont="1" applyFill="1" applyBorder="1" applyAlignment="1">
      <alignment vertical="top" wrapText="1"/>
    </xf>
    <xf numFmtId="43" fontId="17" fillId="0" borderId="1" xfId="1" applyFont="1" applyFill="1" applyBorder="1" applyAlignment="1">
      <alignment horizontal="center" vertical="top"/>
    </xf>
    <xf numFmtId="167" fontId="17" fillId="0" borderId="0" xfId="1" applyNumberFormat="1" applyFont="1" applyFill="1" applyBorder="1" applyAlignment="1">
      <alignment vertical="top"/>
    </xf>
    <xf numFmtId="167" fontId="17" fillId="0" borderId="0" xfId="1" applyNumberFormat="1" applyFont="1" applyFill="1" applyBorder="1" applyAlignment="1">
      <alignment horizontal="left" vertical="top"/>
    </xf>
    <xf numFmtId="4" fontId="23" fillId="0" borderId="0" xfId="1" applyNumberFormat="1" applyFont="1" applyFill="1" applyBorder="1" applyAlignment="1">
      <alignment vertical="top"/>
    </xf>
    <xf numFmtId="164" fontId="23" fillId="0" borderId="0" xfId="1" applyNumberFormat="1" applyFont="1" applyFill="1" applyBorder="1" applyAlignment="1">
      <alignment vertical="top"/>
    </xf>
    <xf numFmtId="4" fontId="17" fillId="0" borderId="0" xfId="1" applyNumberFormat="1" applyFont="1" applyFill="1" applyBorder="1" applyAlignment="1">
      <alignment vertical="top"/>
    </xf>
    <xf numFmtId="164" fontId="17" fillId="0" borderId="0" xfId="1" applyNumberFormat="1" applyFont="1" applyFill="1" applyBorder="1" applyAlignment="1">
      <alignment vertical="top"/>
    </xf>
    <xf numFmtId="167" fontId="3" fillId="0" borderId="0" xfId="1" applyNumberFormat="1" applyFont="1" applyFill="1" applyBorder="1" applyAlignment="1">
      <alignment vertical="top"/>
    </xf>
    <xf numFmtId="167" fontId="3" fillId="0" borderId="0" xfId="1" applyNumberFormat="1" applyFont="1" applyFill="1" applyBorder="1" applyAlignment="1">
      <alignment horizontal="left" vertical="top"/>
    </xf>
  </cellXfs>
  <cellStyles count="3">
    <cellStyle name="Euro" xfId="2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79"/>
  <sheetViews>
    <sheetView tabSelected="1" topLeftCell="A5" workbookViewId="0">
      <selection activeCell="CK25" sqref="CK25"/>
    </sheetView>
  </sheetViews>
  <sheetFormatPr defaultColWidth="9.140625" defaultRowHeight="12.75"/>
  <cols>
    <col min="1" max="1" width="37.7109375" style="89" customWidth="1"/>
    <col min="2" max="2" width="27.42578125" style="89" bestFit="1" customWidth="1"/>
    <col min="3" max="3" width="23" style="90" customWidth="1"/>
    <col min="4" max="4" width="18.42578125" style="89" hidden="1" customWidth="1"/>
    <col min="5" max="5" width="5.140625" style="89" hidden="1" customWidth="1"/>
    <col min="6" max="6" width="22.140625" style="89" hidden="1" customWidth="1"/>
    <col min="7" max="7" width="22.7109375" style="89" hidden="1" customWidth="1"/>
    <col min="8" max="8" width="12.5703125" style="89" hidden="1" customWidth="1"/>
    <col min="9" max="9" width="15.28515625" style="89" hidden="1" customWidth="1"/>
    <col min="10" max="10" width="17.42578125" style="89" hidden="1" customWidth="1"/>
    <col min="11" max="11" width="20.85546875" style="89" hidden="1" customWidth="1"/>
    <col min="12" max="12" width="16.42578125" style="89" hidden="1" customWidth="1"/>
    <col min="13" max="13" width="21.140625" style="89" hidden="1" customWidth="1"/>
    <col min="14" max="14" width="15.28515625" style="89" hidden="1" customWidth="1"/>
    <col min="15" max="15" width="17.28515625" style="89" hidden="1" customWidth="1"/>
    <col min="16" max="17" width="15.28515625" style="89" hidden="1" customWidth="1"/>
    <col min="18" max="18" width="20.28515625" style="89" hidden="1" customWidth="1"/>
    <col min="19" max="21" width="20.28515625" style="91" hidden="1" customWidth="1"/>
    <col min="22" max="22" width="17.5703125" style="89" hidden="1" customWidth="1"/>
    <col min="23" max="25" width="17.5703125" style="91" hidden="1" customWidth="1"/>
    <col min="26" max="26" width="17.5703125" style="89" hidden="1" customWidth="1"/>
    <col min="27" max="31" width="17.5703125" style="92" hidden="1" customWidth="1"/>
    <col min="32" max="37" width="17.5703125" style="89" hidden="1" customWidth="1"/>
    <col min="38" max="38" width="15.28515625" style="89" hidden="1" customWidth="1"/>
    <col min="39" max="39" width="14.85546875" style="89" hidden="1" customWidth="1"/>
    <col min="40" max="40" width="15.42578125" style="89" hidden="1" customWidth="1"/>
    <col min="41" max="41" width="17" style="89" hidden="1" customWidth="1"/>
    <col min="42" max="44" width="16.140625" style="89" hidden="1" customWidth="1"/>
    <col min="45" max="45" width="16.5703125" style="89" hidden="1" customWidth="1"/>
    <col min="46" max="46" width="17.140625" style="89" hidden="1" customWidth="1"/>
    <col min="47" max="47" width="17.7109375" style="89" hidden="1" customWidth="1"/>
    <col min="48" max="48" width="16.5703125" style="89" hidden="1" customWidth="1"/>
    <col min="49" max="49" width="16.7109375" style="89" hidden="1" customWidth="1"/>
    <col min="50" max="50" width="17" style="89" hidden="1" customWidth="1"/>
    <col min="51" max="51" width="16.140625" style="89" hidden="1" customWidth="1"/>
    <col min="52" max="52" width="17" style="89" hidden="1" customWidth="1"/>
    <col min="53" max="53" width="18.140625" style="89" hidden="1" customWidth="1"/>
    <col min="54" max="55" width="20.7109375" style="89" hidden="1" customWidth="1"/>
    <col min="56" max="56" width="21.28515625" style="89" hidden="1" customWidth="1"/>
    <col min="57" max="57" width="21.5703125" style="89" hidden="1" customWidth="1"/>
    <col min="58" max="58" width="20.5703125" style="89" hidden="1" customWidth="1"/>
    <col min="59" max="59" width="21" style="89" hidden="1" customWidth="1"/>
    <col min="60" max="60" width="23.7109375" style="89" hidden="1" customWidth="1"/>
    <col min="61" max="61" width="24.28515625" style="89" hidden="1" customWidth="1"/>
    <col min="62" max="62" width="24.7109375" style="89" hidden="1" customWidth="1"/>
    <col min="63" max="63" width="21.140625" style="89" hidden="1" customWidth="1"/>
    <col min="64" max="64" width="19" style="89" hidden="1" customWidth="1"/>
    <col min="65" max="65" width="18.5703125" style="89" hidden="1" customWidth="1"/>
    <col min="66" max="66" width="24.28515625" style="89" hidden="1" customWidth="1"/>
    <col min="67" max="68" width="21.7109375" style="89" hidden="1" customWidth="1"/>
    <col min="69" max="69" width="20.5703125" style="89" hidden="1" customWidth="1"/>
    <col min="70" max="70" width="19.28515625" style="89" hidden="1" customWidth="1"/>
    <col min="71" max="71" width="17.28515625" style="89" hidden="1" customWidth="1"/>
    <col min="72" max="72" width="18.7109375" style="89" hidden="1" customWidth="1"/>
    <col min="73" max="73" width="19.5703125" style="89" hidden="1" customWidth="1"/>
    <col min="74" max="74" width="17.7109375" style="89" hidden="1" customWidth="1"/>
    <col min="75" max="75" width="17.5703125" style="89" hidden="1" customWidth="1"/>
    <col min="76" max="76" width="18.85546875" style="89" hidden="1" customWidth="1"/>
    <col min="77" max="77" width="20" style="89" hidden="1" customWidth="1"/>
    <col min="78" max="78" width="0.28515625" style="89" customWidth="1"/>
    <col min="79" max="79" width="14.28515625" style="89" hidden="1" customWidth="1"/>
    <col min="80" max="80" width="14.7109375" style="89" hidden="1" customWidth="1"/>
    <col min="81" max="82" width="17.5703125" style="89" hidden="1" customWidth="1"/>
    <col min="83" max="84" width="17.5703125" style="89" customWidth="1"/>
    <col min="85" max="85" width="65" style="89" customWidth="1"/>
    <col min="86" max="86" width="21.42578125" style="103" bestFit="1" customWidth="1"/>
    <col min="87" max="87" width="15.5703125" style="89" bestFit="1" customWidth="1"/>
    <col min="88" max="88" width="11.7109375" style="89" bestFit="1" customWidth="1"/>
    <col min="89" max="16384" width="9.140625" style="89"/>
  </cols>
  <sheetData>
    <row r="1" spans="1:89" s="11" customFormat="1" ht="15">
      <c r="A1" s="1" t="s">
        <v>0</v>
      </c>
      <c r="B1" s="2"/>
      <c r="C1" s="3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7"/>
      <c r="U1" s="7"/>
      <c r="V1" s="6"/>
      <c r="W1" s="7"/>
      <c r="X1" s="7"/>
      <c r="Y1" s="7"/>
      <c r="Z1" s="6"/>
      <c r="AA1" s="8"/>
      <c r="AB1" s="8"/>
      <c r="AC1" s="8"/>
      <c r="AD1" s="8"/>
      <c r="AE1" s="8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3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6"/>
      <c r="CH1" s="10" t="s">
        <v>227</v>
      </c>
    </row>
    <row r="2" spans="1:89" s="11" customFormat="1">
      <c r="A2" s="12" t="s">
        <v>1</v>
      </c>
      <c r="B2" s="2"/>
      <c r="C2" s="13" t="s">
        <v>2</v>
      </c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/>
      <c r="T2" s="16"/>
      <c r="U2" s="16"/>
      <c r="V2" s="15"/>
      <c r="W2" s="16"/>
      <c r="X2" s="16"/>
      <c r="Y2" s="16"/>
      <c r="Z2" s="15"/>
      <c r="AA2" s="17"/>
      <c r="AB2" s="17"/>
      <c r="AC2" s="17"/>
      <c r="AD2" s="17"/>
      <c r="AE2" s="17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0" t="s">
        <v>226</v>
      </c>
    </row>
    <row r="3" spans="1:89" s="11" customFormat="1" ht="14.25" customHeight="1">
      <c r="A3" s="2"/>
      <c r="B3" s="18"/>
      <c r="C3" s="19"/>
      <c r="D3" s="20"/>
      <c r="E3" s="20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2"/>
      <c r="U3" s="22"/>
      <c r="V3" s="21"/>
      <c r="W3" s="22"/>
      <c r="X3" s="22"/>
      <c r="Y3" s="22"/>
      <c r="Z3" s="21"/>
      <c r="AA3" s="23"/>
      <c r="AB3" s="23"/>
      <c r="AC3" s="23"/>
      <c r="AD3" s="23"/>
      <c r="AE3" s="23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10" t="s">
        <v>228</v>
      </c>
    </row>
    <row r="4" spans="1:89" s="11" customFormat="1" ht="23.25">
      <c r="A4" s="24" t="s">
        <v>3</v>
      </c>
      <c r="B4" s="25"/>
      <c r="C4" s="26"/>
      <c r="D4" s="27"/>
      <c r="E4" s="27"/>
      <c r="F4" s="28" t="s">
        <v>4</v>
      </c>
      <c r="G4" s="29" t="s">
        <v>5</v>
      </c>
      <c r="H4" s="21"/>
      <c r="I4" s="21"/>
      <c r="J4" s="21"/>
      <c r="K4" s="30" t="s">
        <v>6</v>
      </c>
      <c r="L4" s="21"/>
      <c r="M4" s="21"/>
      <c r="N4" s="21"/>
      <c r="O4" s="21"/>
      <c r="P4" s="21"/>
      <c r="Q4" s="21"/>
      <c r="R4" s="21"/>
      <c r="S4" s="22"/>
      <c r="T4" s="22"/>
      <c r="U4" s="22"/>
      <c r="V4" s="21"/>
      <c r="W4" s="31"/>
      <c r="X4" s="22"/>
      <c r="Y4" s="22"/>
      <c r="Z4" s="21"/>
      <c r="AA4" s="23"/>
      <c r="AB4" s="23"/>
      <c r="AC4" s="23"/>
      <c r="AD4" s="23"/>
      <c r="AE4" s="23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107" t="s">
        <v>221</v>
      </c>
      <c r="CI4" s="107" t="s">
        <v>7</v>
      </c>
      <c r="CJ4" s="107" t="s">
        <v>8</v>
      </c>
      <c r="CK4" s="107" t="s">
        <v>9</v>
      </c>
    </row>
    <row r="5" spans="1:89" s="11" customFormat="1" ht="45">
      <c r="A5" s="32" t="s">
        <v>10</v>
      </c>
      <c r="B5" s="32" t="s">
        <v>11</v>
      </c>
      <c r="C5" s="33" t="s">
        <v>12</v>
      </c>
      <c r="D5" s="34" t="s">
        <v>13</v>
      </c>
      <c r="E5" s="35" t="s">
        <v>14</v>
      </c>
      <c r="F5" s="34" t="s">
        <v>15</v>
      </c>
      <c r="G5" s="34" t="s">
        <v>16</v>
      </c>
      <c r="H5" s="36" t="s">
        <v>17</v>
      </c>
      <c r="I5" s="35" t="s">
        <v>18</v>
      </c>
      <c r="J5" s="35" t="s">
        <v>19</v>
      </c>
      <c r="K5" s="35" t="s">
        <v>20</v>
      </c>
      <c r="L5" s="36" t="s">
        <v>21</v>
      </c>
      <c r="M5" s="35" t="s">
        <v>22</v>
      </c>
      <c r="N5" s="35" t="s">
        <v>23</v>
      </c>
      <c r="O5" s="35" t="s">
        <v>24</v>
      </c>
      <c r="P5" s="37" t="s">
        <v>25</v>
      </c>
      <c r="Q5" s="37" t="s">
        <v>26</v>
      </c>
      <c r="R5" s="35" t="s">
        <v>27</v>
      </c>
      <c r="S5" s="38" t="s">
        <v>28</v>
      </c>
      <c r="T5" s="37" t="s">
        <v>29</v>
      </c>
      <c r="U5" s="37" t="s">
        <v>30</v>
      </c>
      <c r="V5" s="35" t="s">
        <v>31</v>
      </c>
      <c r="W5" s="39" t="s">
        <v>32</v>
      </c>
      <c r="X5" s="37" t="s">
        <v>33</v>
      </c>
      <c r="Y5" s="35" t="s">
        <v>34</v>
      </c>
      <c r="Z5" s="40" t="s">
        <v>35</v>
      </c>
      <c r="AA5" s="41" t="s">
        <v>36</v>
      </c>
      <c r="AB5" s="41" t="s">
        <v>37</v>
      </c>
      <c r="AC5" s="41" t="s">
        <v>38</v>
      </c>
      <c r="AD5" s="41" t="s">
        <v>39</v>
      </c>
      <c r="AE5" s="41" t="s">
        <v>40</v>
      </c>
      <c r="AF5" s="42" t="s">
        <v>41</v>
      </c>
      <c r="AG5" s="41" t="s">
        <v>42</v>
      </c>
      <c r="AH5" s="41" t="s">
        <v>43</v>
      </c>
      <c r="AI5" s="41" t="s">
        <v>44</v>
      </c>
      <c r="AJ5" s="41" t="s">
        <v>45</v>
      </c>
      <c r="AK5" s="42" t="s">
        <v>46</v>
      </c>
      <c r="AL5" s="43" t="s">
        <v>47</v>
      </c>
      <c r="AM5" s="44" t="s">
        <v>45</v>
      </c>
      <c r="AN5" s="45" t="s">
        <v>46</v>
      </c>
      <c r="AO5" s="41" t="s">
        <v>48</v>
      </c>
      <c r="AP5" s="41" t="s">
        <v>49</v>
      </c>
      <c r="AQ5" s="41" t="s">
        <v>50</v>
      </c>
      <c r="AR5" s="41" t="s">
        <v>51</v>
      </c>
      <c r="AS5" s="42" t="s">
        <v>52</v>
      </c>
      <c r="AT5" s="41" t="s">
        <v>53</v>
      </c>
      <c r="AU5" s="41" t="s">
        <v>54</v>
      </c>
      <c r="AV5" s="41" t="s">
        <v>55</v>
      </c>
      <c r="AW5" s="41" t="s">
        <v>56</v>
      </c>
      <c r="AX5" s="41" t="s">
        <v>57</v>
      </c>
      <c r="AY5" s="41" t="s">
        <v>58</v>
      </c>
      <c r="AZ5" s="41" t="s">
        <v>59</v>
      </c>
      <c r="BA5" s="42" t="s">
        <v>60</v>
      </c>
      <c r="BB5" s="41" t="s">
        <v>61</v>
      </c>
      <c r="BC5" s="41" t="s">
        <v>62</v>
      </c>
      <c r="BD5" s="41" t="s">
        <v>63</v>
      </c>
      <c r="BE5" s="41" t="s">
        <v>64</v>
      </c>
      <c r="BF5" s="42" t="s">
        <v>65</v>
      </c>
      <c r="BG5" s="46" t="s">
        <v>66</v>
      </c>
      <c r="BH5" s="46" t="s">
        <v>67</v>
      </c>
      <c r="BI5" s="46" t="s">
        <v>68</v>
      </c>
      <c r="BJ5" s="41" t="s">
        <v>69</v>
      </c>
      <c r="BK5" s="41" t="s">
        <v>70</v>
      </c>
      <c r="BL5" s="46" t="s">
        <v>71</v>
      </c>
      <c r="BM5" s="46" t="s">
        <v>72</v>
      </c>
      <c r="BN5" s="41" t="s">
        <v>73</v>
      </c>
      <c r="BO5" s="42" t="s">
        <v>74</v>
      </c>
      <c r="BP5" s="41" t="s">
        <v>75</v>
      </c>
      <c r="BQ5" s="41" t="s">
        <v>76</v>
      </c>
      <c r="BR5" s="46" t="s">
        <v>77</v>
      </c>
      <c r="BS5" s="46" t="s">
        <v>78</v>
      </c>
      <c r="BT5" s="41" t="s">
        <v>79</v>
      </c>
      <c r="BU5" s="42" t="s">
        <v>80</v>
      </c>
      <c r="BV5" s="41" t="s">
        <v>81</v>
      </c>
      <c r="BW5" s="41" t="s">
        <v>82</v>
      </c>
      <c r="BX5" s="46" t="s">
        <v>83</v>
      </c>
      <c r="BY5" s="41" t="s">
        <v>84</v>
      </c>
      <c r="BZ5" s="42" t="s">
        <v>85</v>
      </c>
      <c r="CA5" s="47" t="s">
        <v>86</v>
      </c>
      <c r="CB5" s="47" t="s">
        <v>87</v>
      </c>
      <c r="CC5" s="47" t="s">
        <v>88</v>
      </c>
      <c r="CD5" s="47" t="s">
        <v>89</v>
      </c>
      <c r="CE5" s="47" t="s">
        <v>90</v>
      </c>
      <c r="CF5" s="47" t="s">
        <v>91</v>
      </c>
      <c r="CG5" s="35" t="s">
        <v>92</v>
      </c>
      <c r="CH5" s="107" t="s">
        <v>93</v>
      </c>
      <c r="CI5" s="108" t="s">
        <v>94</v>
      </c>
      <c r="CJ5" s="108" t="s">
        <v>94</v>
      </c>
      <c r="CK5" s="108" t="s">
        <v>94</v>
      </c>
    </row>
    <row r="6" spans="1:89" s="11" customFormat="1">
      <c r="A6" s="48" t="s">
        <v>95</v>
      </c>
      <c r="B6" s="49" t="s">
        <v>96</v>
      </c>
      <c r="C6" s="49" t="s">
        <v>97</v>
      </c>
      <c r="D6" s="50">
        <v>6656243.0032432424</v>
      </c>
      <c r="E6" s="51">
        <v>1.0728476821192052</v>
      </c>
      <c r="F6" s="50">
        <f t="shared" ref="F6:F13" si="0">+D6*E6</f>
        <v>7141134.8776516896</v>
      </c>
      <c r="G6" s="50">
        <f t="shared" ref="G6:G15" si="1">F6*(163/162)</f>
        <v>7185215.9571433673</v>
      </c>
      <c r="H6" s="50">
        <v>996000</v>
      </c>
      <c r="I6" s="52">
        <f t="shared" ref="I6:I15" si="2">SUM(G6:H6)</f>
        <v>8181215.9571433673</v>
      </c>
      <c r="J6" s="52"/>
      <c r="K6" s="52">
        <f>(G6+J6)*153/163</f>
        <v>6744405.1622265968</v>
      </c>
      <c r="L6" s="52"/>
      <c r="M6" s="52">
        <f>H6+L6</f>
        <v>996000</v>
      </c>
      <c r="N6" s="52">
        <f>M6+K6</f>
        <v>7740405.1622265968</v>
      </c>
      <c r="O6" s="52"/>
      <c r="P6" s="52">
        <f>K6+O6</f>
        <v>6744405.1622265968</v>
      </c>
      <c r="Q6" s="52">
        <f>(113.8/112.2)*P6</f>
        <v>6840582.06293571</v>
      </c>
      <c r="R6" s="52"/>
      <c r="S6" s="53"/>
      <c r="T6" s="53">
        <v>6840582.06293571</v>
      </c>
      <c r="U6" s="53">
        <f>(117.8/113.8)*T6</f>
        <v>7081024.3147084936</v>
      </c>
      <c r="V6" s="52">
        <f>M6+R6</f>
        <v>996000</v>
      </c>
      <c r="W6" s="53"/>
      <c r="X6" s="53">
        <f>(118.8/117.8)*U6</f>
        <v>7141134.8776516896</v>
      </c>
      <c r="Y6" s="52">
        <v>996000</v>
      </c>
      <c r="Z6" s="52">
        <f>X6+Y6</f>
        <v>8137134.8776516896</v>
      </c>
      <c r="AA6" s="54">
        <f>-6141134.88</f>
        <v>-6141134.8799999999</v>
      </c>
      <c r="AB6" s="54">
        <v>-980000</v>
      </c>
      <c r="AC6" s="54">
        <f xml:space="preserve"> X6+AA6</f>
        <v>999999.99765168969</v>
      </c>
      <c r="AD6" s="54">
        <f>120.2/118.8*AC6</f>
        <v>1011784.5094085279</v>
      </c>
      <c r="AE6" s="54">
        <f>Y6+AB6</f>
        <v>16000</v>
      </c>
      <c r="AF6" s="52">
        <f>AD6+AE6</f>
        <v>1027784.5094085279</v>
      </c>
      <c r="AG6" s="52"/>
      <c r="AH6" s="52"/>
      <c r="AI6" s="55">
        <f t="shared" ref="AI6:AJ16" si="3">AD6+AG6</f>
        <v>1011784.5094085279</v>
      </c>
      <c r="AJ6" s="55">
        <f t="shared" si="3"/>
        <v>16000</v>
      </c>
      <c r="AK6" s="55">
        <f>AI6+AJ6</f>
        <v>1027784.5094085279</v>
      </c>
      <c r="AL6" s="55">
        <f>(121/120.2)*AI6</f>
        <v>1018518.516126721</v>
      </c>
      <c r="AM6" s="55">
        <f>AJ6</f>
        <v>16000</v>
      </c>
      <c r="AN6" s="55">
        <f>AL6+AM6</f>
        <v>1034518.516126721</v>
      </c>
      <c r="AO6" s="55"/>
      <c r="AP6" s="55"/>
      <c r="AQ6" s="55">
        <f>AL6+AO6</f>
        <v>1018518.516126721</v>
      </c>
      <c r="AR6" s="55">
        <f t="shared" ref="AR6:AR16" si="4">AM6+AP6</f>
        <v>16000</v>
      </c>
      <c r="AS6" s="55">
        <f>AQ6+AR6</f>
        <v>1034518.516126721</v>
      </c>
      <c r="AT6" s="55">
        <f>(123/121)*AQ6</f>
        <v>1035353.532922204</v>
      </c>
      <c r="AU6" s="55">
        <f>AR6+AT6</f>
        <v>1051353.5329222041</v>
      </c>
      <c r="AV6" s="55"/>
      <c r="AW6" s="55"/>
      <c r="AX6" s="55">
        <f>AT6+AV6</f>
        <v>1035353.532922204</v>
      </c>
      <c r="AY6" s="55">
        <f>AX6*(125.8/123)</f>
        <v>1058922.5564358803</v>
      </c>
      <c r="AZ6" s="55">
        <f>AR6+AW6</f>
        <v>16000</v>
      </c>
      <c r="BA6" s="55">
        <f>AY6+AZ6</f>
        <v>1074922.5564358803</v>
      </c>
      <c r="BB6" s="55"/>
      <c r="BC6" s="55"/>
      <c r="BD6" s="55">
        <f>AY6+BB6</f>
        <v>1058922.5564358803</v>
      </c>
      <c r="BE6" s="55">
        <f>AZ6+BC6</f>
        <v>16000</v>
      </c>
      <c r="BF6" s="55">
        <f>BD6+BE6</f>
        <v>1074922.5564358803</v>
      </c>
      <c r="BG6" s="55">
        <f>(141.4/125.8)*BD6</f>
        <v>1190235.6874406477</v>
      </c>
      <c r="BH6" s="55">
        <f>BE6</f>
        <v>16000</v>
      </c>
      <c r="BI6" s="55">
        <f>BG6+BH6</f>
        <v>1206235.6874406477</v>
      </c>
      <c r="BJ6" s="55"/>
      <c r="BK6" s="55"/>
      <c r="BL6" s="55">
        <f t="shared" ref="BL6:BL16" si="5">BG6+BJ6</f>
        <v>1190235.6874406477</v>
      </c>
      <c r="BM6" s="55">
        <f>BL6*1.05</f>
        <v>1249747.4718126801</v>
      </c>
      <c r="BN6" s="55">
        <f>BH6+BK6</f>
        <v>16000</v>
      </c>
      <c r="BO6" s="55">
        <f>BM6+BN6</f>
        <v>1265747.4718126801</v>
      </c>
      <c r="BP6" s="55"/>
      <c r="BQ6" s="55"/>
      <c r="BR6" s="55">
        <f>BM6+BP6</f>
        <v>1249747.4718126801</v>
      </c>
      <c r="BS6" s="55">
        <f>108/105*BR6</f>
        <v>1285454.5424358994</v>
      </c>
      <c r="BT6" s="55">
        <f>BN6+BQ6</f>
        <v>16000</v>
      </c>
      <c r="BU6" s="55">
        <f>BS6+BT6</f>
        <v>1301454.5424358994</v>
      </c>
      <c r="BV6" s="55"/>
      <c r="BW6" s="55"/>
      <c r="BX6" s="55">
        <f t="shared" ref="BX6:BY16" si="6">BS6+BV6</f>
        <v>1285454.5424358994</v>
      </c>
      <c r="BY6" s="55">
        <f>BT6+BW6</f>
        <v>16000</v>
      </c>
      <c r="BZ6" s="55">
        <f>BX6+BY6</f>
        <v>1301454.5424358994</v>
      </c>
      <c r="CA6" s="55">
        <f>113.9/108*BX6</f>
        <v>1355678.4479948976</v>
      </c>
      <c r="CB6" s="55">
        <f>BY6</f>
        <v>16000</v>
      </c>
      <c r="CC6" s="55">
        <v>2200000</v>
      </c>
      <c r="CD6" s="55">
        <v>25000</v>
      </c>
      <c r="CE6" s="55">
        <f>CC6</f>
        <v>2200000</v>
      </c>
      <c r="CF6" s="55">
        <f>(126.8/126.4)*CD6</f>
        <v>25079.113924050635</v>
      </c>
      <c r="CG6" s="52" t="s">
        <v>98</v>
      </c>
      <c r="CH6" s="56" t="s">
        <v>231</v>
      </c>
      <c r="CI6" s="2" t="s">
        <v>222</v>
      </c>
      <c r="CJ6" s="2" t="s">
        <v>222</v>
      </c>
      <c r="CK6" s="2" t="s">
        <v>222</v>
      </c>
    </row>
    <row r="7" spans="1:89" s="11" customFormat="1">
      <c r="A7" s="48" t="s">
        <v>99</v>
      </c>
      <c r="B7" s="49" t="s">
        <v>96</v>
      </c>
      <c r="C7" s="49" t="s">
        <v>97</v>
      </c>
      <c r="D7" s="50">
        <v>6656243.0032432424</v>
      </c>
      <c r="E7" s="51">
        <v>1.0728476821192052</v>
      </c>
      <c r="F7" s="50">
        <f t="shared" si="0"/>
        <v>7141134.8776516896</v>
      </c>
      <c r="G7" s="50">
        <f t="shared" si="1"/>
        <v>7185215.9571433673</v>
      </c>
      <c r="H7" s="50">
        <v>996000</v>
      </c>
      <c r="I7" s="52">
        <f t="shared" ref="I7" si="7">SUM(G7:H7)</f>
        <v>8181215.9571433673</v>
      </c>
      <c r="J7" s="52"/>
      <c r="K7" s="52">
        <f>(G7+J7)*153/163</f>
        <v>6744405.1622265968</v>
      </c>
      <c r="L7" s="52"/>
      <c r="M7" s="52">
        <f>H7+L7</f>
        <v>996000</v>
      </c>
      <c r="N7" s="52">
        <f>M7+K7</f>
        <v>7740405.1622265968</v>
      </c>
      <c r="O7" s="52"/>
      <c r="P7" s="52">
        <f>K7+O7</f>
        <v>6744405.1622265968</v>
      </c>
      <c r="Q7" s="52">
        <f>(113.8/112.2)*P7</f>
        <v>6840582.06293571</v>
      </c>
      <c r="R7" s="52"/>
      <c r="S7" s="53"/>
      <c r="T7" s="53">
        <v>6840582.06293571</v>
      </c>
      <c r="U7" s="53">
        <f>(117.8/113.8)*T7</f>
        <v>7081024.3147084936</v>
      </c>
      <c r="V7" s="52">
        <f>M7+R7</f>
        <v>996000</v>
      </c>
      <c r="W7" s="53"/>
      <c r="X7" s="53"/>
      <c r="Y7" s="52"/>
      <c r="Z7" s="52">
        <f>X7+Y7</f>
        <v>0</v>
      </c>
      <c r="AA7" s="54">
        <v>100000</v>
      </c>
      <c r="AB7" s="54"/>
      <c r="AC7" s="54">
        <f t="shared" ref="AC7:AC72" si="8" xml:space="preserve"> X7+AA7</f>
        <v>100000</v>
      </c>
      <c r="AD7" s="54">
        <f t="shared" ref="AD7:AD69" si="9">120.2/118.8*AC7</f>
        <v>101178.45117845119</v>
      </c>
      <c r="AE7" s="54">
        <f t="shared" ref="AE7:AE69" si="10">Y7+AB7</f>
        <v>0</v>
      </c>
      <c r="AF7" s="52">
        <f t="shared" ref="AF7:AF69" si="11">AD7+AE7</f>
        <v>101178.45117845119</v>
      </c>
      <c r="AG7" s="52"/>
      <c r="AH7" s="52"/>
      <c r="AI7" s="55">
        <f t="shared" si="3"/>
        <v>101178.45117845119</v>
      </c>
      <c r="AJ7" s="55">
        <f t="shared" si="3"/>
        <v>0</v>
      </c>
      <c r="AK7" s="55">
        <f t="shared" ref="AK7:AK16" si="12">AI7+AJ7</f>
        <v>101178.45117845119</v>
      </c>
      <c r="AL7" s="55">
        <f t="shared" ref="AL7:AL16" si="13">(121/120.2)*AI7</f>
        <v>101851.85185185185</v>
      </c>
      <c r="AM7" s="55">
        <f t="shared" ref="AM7:AM16" si="14">AJ7</f>
        <v>0</v>
      </c>
      <c r="AN7" s="55">
        <f t="shared" ref="AN7:AN20" si="15">AL7+AM7</f>
        <v>101851.85185185185</v>
      </c>
      <c r="AO7" s="55">
        <v>48000</v>
      </c>
      <c r="AP7" s="55"/>
      <c r="AQ7" s="55">
        <f t="shared" ref="AQ7:AQ16" si="16">AL7+AO7</f>
        <v>149851.85185185185</v>
      </c>
      <c r="AR7" s="55">
        <f t="shared" si="4"/>
        <v>0</v>
      </c>
      <c r="AS7" s="55">
        <f t="shared" ref="AS7:AS16" si="17">AQ7+AR7</f>
        <v>149851.85185185185</v>
      </c>
      <c r="AT7" s="55">
        <f t="shared" ref="AT7:AT70" si="18">(123/121)*AQ7</f>
        <v>152328.74196510558</v>
      </c>
      <c r="AU7" s="55">
        <f t="shared" ref="AU7:AU69" si="19">AR7+AT7</f>
        <v>152328.74196510558</v>
      </c>
      <c r="AV7" s="55"/>
      <c r="AW7" s="55"/>
      <c r="AX7" s="55">
        <f t="shared" ref="AX7:AX16" si="20">AT7+AV7</f>
        <v>152328.74196510558</v>
      </c>
      <c r="AY7" s="55">
        <f t="shared" ref="AY7:AY70" si="21">AX7*(125.8/123)</f>
        <v>155796.38812366081</v>
      </c>
      <c r="AZ7" s="55">
        <f t="shared" ref="AZ7:AZ16" si="22">AR7+AW7</f>
        <v>0</v>
      </c>
      <c r="BA7" s="55">
        <f t="shared" ref="BA7:BA70" si="23">AY7+AZ7</f>
        <v>155796.38812366081</v>
      </c>
      <c r="BB7" s="55"/>
      <c r="BC7" s="55"/>
      <c r="BD7" s="55">
        <f t="shared" ref="BD7:BE16" si="24">AY7+BB7</f>
        <v>155796.38812366081</v>
      </c>
      <c r="BE7" s="55">
        <f t="shared" si="24"/>
        <v>0</v>
      </c>
      <c r="BF7" s="55">
        <f t="shared" ref="BF7:BF16" si="25">BD7+BE7</f>
        <v>155796.38812366081</v>
      </c>
      <c r="BG7" s="55">
        <f t="shared" ref="BG7:BG69" si="26">(141.4/125.8)*BD7</f>
        <v>175116.13100704007</v>
      </c>
      <c r="BH7" s="55">
        <f t="shared" ref="BH7:BH69" si="27">BE7</f>
        <v>0</v>
      </c>
      <c r="BI7" s="55">
        <f t="shared" ref="BI7:BI70" si="28">BG7+BH7</f>
        <v>175116.13100704007</v>
      </c>
      <c r="BJ7" s="55"/>
      <c r="BK7" s="55"/>
      <c r="BL7" s="55">
        <f t="shared" si="5"/>
        <v>175116.13100704007</v>
      </c>
      <c r="BM7" s="55">
        <f t="shared" ref="BM7:BM69" si="29">BL7*1.05</f>
        <v>183871.93755739208</v>
      </c>
      <c r="BN7" s="55">
        <f t="shared" ref="BN7:BN16" si="30">BH7+BK7</f>
        <v>0</v>
      </c>
      <c r="BO7" s="55">
        <f t="shared" ref="BO7:BO16" si="31">BM7+BN7</f>
        <v>183871.93755739208</v>
      </c>
      <c r="BP7" s="55"/>
      <c r="BQ7" s="55"/>
      <c r="BR7" s="55">
        <f t="shared" ref="BR7:BR16" si="32">BM7+BP7</f>
        <v>183871.93755739208</v>
      </c>
      <c r="BS7" s="55">
        <f t="shared" ref="BS7:BS20" si="33">108/105*BR7</f>
        <v>189125.42148760328</v>
      </c>
      <c r="BT7" s="55">
        <f t="shared" ref="BT7:BT16" si="34">BN7+BQ7</f>
        <v>0</v>
      </c>
      <c r="BU7" s="55">
        <f t="shared" ref="BU7:BU70" si="35">BS7+BT7</f>
        <v>189125.42148760328</v>
      </c>
      <c r="BV7" s="55"/>
      <c r="BW7" s="55"/>
      <c r="BX7" s="55">
        <f t="shared" si="6"/>
        <v>189125.42148760328</v>
      </c>
      <c r="BY7" s="55">
        <f t="shared" si="6"/>
        <v>0</v>
      </c>
      <c r="BZ7" s="55">
        <f t="shared" ref="BZ7:BZ16" si="36">BX7+BY7</f>
        <v>189125.42148760328</v>
      </c>
      <c r="CA7" s="55">
        <f t="shared" ref="CA7:CA16" si="37">113.9/108*BX7</f>
        <v>199457.27321701864</v>
      </c>
      <c r="CB7" s="55">
        <f t="shared" ref="CB7:CB16" si="38">BY7</f>
        <v>0</v>
      </c>
      <c r="CC7" s="55">
        <v>200000</v>
      </c>
      <c r="CD7" s="55">
        <v>0</v>
      </c>
      <c r="CE7" s="55">
        <f t="shared" ref="CE7:CE19" si="39">CC7</f>
        <v>200000</v>
      </c>
      <c r="CF7" s="55">
        <f t="shared" ref="CF7:CF16" si="40">(126.8/126.4)*CD7</f>
        <v>0</v>
      </c>
      <c r="CG7" s="52" t="s">
        <v>100</v>
      </c>
      <c r="CH7" s="56" t="s">
        <v>231</v>
      </c>
      <c r="CI7" s="2" t="s">
        <v>222</v>
      </c>
      <c r="CJ7" s="2" t="s">
        <v>223</v>
      </c>
      <c r="CK7" s="2" t="s">
        <v>222</v>
      </c>
    </row>
    <row r="8" spans="1:89" s="11" customFormat="1">
      <c r="A8" s="48" t="s">
        <v>101</v>
      </c>
      <c r="B8" s="49" t="s">
        <v>102</v>
      </c>
      <c r="C8" s="49" t="s">
        <v>103</v>
      </c>
      <c r="D8" s="50"/>
      <c r="E8" s="51"/>
      <c r="F8" s="50"/>
      <c r="G8" s="50"/>
      <c r="H8" s="50"/>
      <c r="I8" s="52"/>
      <c r="J8" s="52"/>
      <c r="K8" s="52"/>
      <c r="L8" s="52"/>
      <c r="M8" s="52"/>
      <c r="N8" s="52"/>
      <c r="O8" s="57">
        <v>4500000</v>
      </c>
      <c r="P8" s="52">
        <f t="shared" ref="P8:P16" si="41">K8+O8</f>
        <v>4500000</v>
      </c>
      <c r="Q8" s="52">
        <f t="shared" ref="Q8:Q48" si="42">(113.8/112.2)*P8</f>
        <v>4564171.122994652</v>
      </c>
      <c r="R8" s="52"/>
      <c r="S8" s="53"/>
      <c r="T8" s="53">
        <v>4564171.122994652</v>
      </c>
      <c r="U8" s="53">
        <f t="shared" ref="U8:U43" si="43">(117.8/113.8)*T8</f>
        <v>4724598.930481283</v>
      </c>
      <c r="V8" s="52">
        <f t="shared" ref="V8:V48" si="44">M8+R8</f>
        <v>0</v>
      </c>
      <c r="W8" s="53"/>
      <c r="X8" s="53">
        <f t="shared" ref="X8:X16" si="45">(118.8/117.8)*U8</f>
        <v>4764705.8823529407</v>
      </c>
      <c r="Y8" s="53">
        <v>0</v>
      </c>
      <c r="Z8" s="52">
        <f t="shared" ref="Z8:Z16" si="46">X8+Y8</f>
        <v>4764705.8823529407</v>
      </c>
      <c r="AA8" s="54">
        <v>3650000</v>
      </c>
      <c r="AB8" s="54">
        <v>840000</v>
      </c>
      <c r="AC8" s="54">
        <f t="shared" si="8"/>
        <v>8414705.8823529407</v>
      </c>
      <c r="AD8" s="54">
        <f t="shared" si="9"/>
        <v>8513869.0829867311</v>
      </c>
      <c r="AE8" s="54">
        <f t="shared" si="10"/>
        <v>840000</v>
      </c>
      <c r="AF8" s="52">
        <f t="shared" si="11"/>
        <v>9353869.0829867311</v>
      </c>
      <c r="AG8" s="52"/>
      <c r="AH8" s="52"/>
      <c r="AI8" s="55">
        <f t="shared" si="3"/>
        <v>8513869.0829867311</v>
      </c>
      <c r="AJ8" s="55">
        <f t="shared" si="3"/>
        <v>840000</v>
      </c>
      <c r="AK8" s="55">
        <f t="shared" si="12"/>
        <v>9353869.0829867311</v>
      </c>
      <c r="AL8" s="55">
        <f t="shared" si="13"/>
        <v>8570533.7690631822</v>
      </c>
      <c r="AM8" s="55">
        <f t="shared" si="14"/>
        <v>840000</v>
      </c>
      <c r="AN8" s="55">
        <f t="shared" si="15"/>
        <v>9410533.7690631822</v>
      </c>
      <c r="AO8" s="55"/>
      <c r="AP8" s="55"/>
      <c r="AQ8" s="55">
        <f t="shared" si="16"/>
        <v>8570533.7690631822</v>
      </c>
      <c r="AR8" s="55">
        <f t="shared" si="4"/>
        <v>840000</v>
      </c>
      <c r="AS8" s="55">
        <f t="shared" si="17"/>
        <v>9410533.7690631822</v>
      </c>
      <c r="AT8" s="55">
        <f t="shared" si="18"/>
        <v>8712195.484254308</v>
      </c>
      <c r="AU8" s="55">
        <f t="shared" si="19"/>
        <v>9552195.484254308</v>
      </c>
      <c r="AV8" s="55"/>
      <c r="AW8" s="55"/>
      <c r="AX8" s="55">
        <f t="shared" si="20"/>
        <v>8712195.484254308</v>
      </c>
      <c r="AY8" s="55">
        <f t="shared" si="21"/>
        <v>8910521.885521885</v>
      </c>
      <c r="AZ8" s="55">
        <f t="shared" si="22"/>
        <v>840000</v>
      </c>
      <c r="BA8" s="55">
        <f t="shared" si="23"/>
        <v>9750521.885521885</v>
      </c>
      <c r="BB8" s="55"/>
      <c r="BC8" s="55"/>
      <c r="BD8" s="55">
        <f t="shared" si="24"/>
        <v>8910521.885521885</v>
      </c>
      <c r="BE8" s="55">
        <f t="shared" si="24"/>
        <v>840000</v>
      </c>
      <c r="BF8" s="55">
        <f t="shared" si="25"/>
        <v>9750521.885521885</v>
      </c>
      <c r="BG8" s="55">
        <f t="shared" si="26"/>
        <v>10015483.264012676</v>
      </c>
      <c r="BH8" s="55">
        <f t="shared" si="27"/>
        <v>840000</v>
      </c>
      <c r="BI8" s="55">
        <f t="shared" si="28"/>
        <v>10855483.264012676</v>
      </c>
      <c r="BJ8" s="55"/>
      <c r="BK8" s="55"/>
      <c r="BL8" s="55">
        <f t="shared" si="5"/>
        <v>10015483.264012676</v>
      </c>
      <c r="BM8" s="55">
        <f t="shared" si="29"/>
        <v>10516257.427213309</v>
      </c>
      <c r="BN8" s="55">
        <f t="shared" si="30"/>
        <v>840000</v>
      </c>
      <c r="BO8" s="55">
        <f t="shared" si="31"/>
        <v>11356257.427213309</v>
      </c>
      <c r="BP8" s="55"/>
      <c r="BQ8" s="55"/>
      <c r="BR8" s="55">
        <f t="shared" si="32"/>
        <v>10516257.427213309</v>
      </c>
      <c r="BS8" s="55">
        <f t="shared" si="33"/>
        <v>10816721.925133688</v>
      </c>
      <c r="BT8" s="55">
        <f t="shared" si="34"/>
        <v>840000</v>
      </c>
      <c r="BU8" s="55">
        <f t="shared" si="35"/>
        <v>11656721.925133688</v>
      </c>
      <c r="BV8" s="55"/>
      <c r="BW8" s="55"/>
      <c r="BX8" s="55">
        <f t="shared" si="6"/>
        <v>10816721.925133688</v>
      </c>
      <c r="BY8" s="55">
        <f t="shared" si="6"/>
        <v>840000</v>
      </c>
      <c r="BZ8" s="55">
        <f t="shared" si="36"/>
        <v>11656721.925133688</v>
      </c>
      <c r="CA8" s="55">
        <f t="shared" si="37"/>
        <v>11407635.437710436</v>
      </c>
      <c r="CB8" s="55">
        <f t="shared" si="38"/>
        <v>840000</v>
      </c>
      <c r="CC8" s="55">
        <v>13440000</v>
      </c>
      <c r="CD8" s="55">
        <v>2250000</v>
      </c>
      <c r="CE8" s="55">
        <f t="shared" si="39"/>
        <v>13440000</v>
      </c>
      <c r="CF8" s="55">
        <f t="shared" si="40"/>
        <v>2257120.2531645568</v>
      </c>
      <c r="CG8" s="52" t="s">
        <v>98</v>
      </c>
      <c r="CH8" s="56" t="s">
        <v>229</v>
      </c>
      <c r="CI8" s="2" t="s">
        <v>223</v>
      </c>
      <c r="CJ8" s="2" t="s">
        <v>222</v>
      </c>
      <c r="CK8" s="2" t="s">
        <v>222</v>
      </c>
    </row>
    <row r="9" spans="1:89" s="11" customFormat="1">
      <c r="A9" s="48" t="s">
        <v>104</v>
      </c>
      <c r="B9" s="49" t="s">
        <v>105</v>
      </c>
      <c r="C9" s="49" t="s">
        <v>106</v>
      </c>
      <c r="D9" s="50"/>
      <c r="E9" s="51"/>
      <c r="F9" s="50"/>
      <c r="G9" s="50"/>
      <c r="H9" s="50"/>
      <c r="I9" s="52"/>
      <c r="J9" s="52"/>
      <c r="K9" s="52"/>
      <c r="L9" s="52"/>
      <c r="M9" s="52"/>
      <c r="N9" s="52"/>
      <c r="O9" s="57">
        <v>2700000</v>
      </c>
      <c r="P9" s="52">
        <f t="shared" si="41"/>
        <v>2700000</v>
      </c>
      <c r="Q9" s="52">
        <f t="shared" si="42"/>
        <v>2738502.6737967911</v>
      </c>
      <c r="R9" s="57"/>
      <c r="S9" s="58"/>
      <c r="T9" s="53">
        <v>2738502.6737967911</v>
      </c>
      <c r="U9" s="53">
        <f t="shared" si="43"/>
        <v>2834759.3582887696</v>
      </c>
      <c r="V9" s="52">
        <f t="shared" si="44"/>
        <v>0</v>
      </c>
      <c r="W9" s="53"/>
      <c r="X9" s="53">
        <f t="shared" si="45"/>
        <v>2858823.5294117643</v>
      </c>
      <c r="Y9" s="53">
        <v>1031000</v>
      </c>
      <c r="Z9" s="52">
        <f t="shared" si="46"/>
        <v>3889823.5294117643</v>
      </c>
      <c r="AA9" s="54"/>
      <c r="AB9" s="54"/>
      <c r="AC9" s="54">
        <f t="shared" si="8"/>
        <v>2858823.5294117643</v>
      </c>
      <c r="AD9" s="54">
        <f t="shared" si="9"/>
        <v>2892513.368983957</v>
      </c>
      <c r="AE9" s="54">
        <f t="shared" si="10"/>
        <v>1031000</v>
      </c>
      <c r="AF9" s="52">
        <f t="shared" si="11"/>
        <v>3923513.368983957</v>
      </c>
      <c r="AG9" s="52"/>
      <c r="AH9" s="52"/>
      <c r="AI9" s="55">
        <f t="shared" si="3"/>
        <v>2892513.368983957</v>
      </c>
      <c r="AJ9" s="55">
        <f t="shared" si="3"/>
        <v>1031000</v>
      </c>
      <c r="AK9" s="55">
        <f t="shared" si="12"/>
        <v>3923513.368983957</v>
      </c>
      <c r="AL9" s="55">
        <f t="shared" si="13"/>
        <v>2911764.7058823528</v>
      </c>
      <c r="AM9" s="55">
        <f t="shared" si="14"/>
        <v>1031000</v>
      </c>
      <c r="AN9" s="55">
        <f t="shared" si="15"/>
        <v>3942764.7058823528</v>
      </c>
      <c r="AO9" s="55"/>
      <c r="AP9" s="55"/>
      <c r="AQ9" s="55">
        <f t="shared" si="16"/>
        <v>2911764.7058823528</v>
      </c>
      <c r="AR9" s="55">
        <f t="shared" si="4"/>
        <v>1031000</v>
      </c>
      <c r="AS9" s="55">
        <f t="shared" si="17"/>
        <v>3942764.7058823528</v>
      </c>
      <c r="AT9" s="55">
        <f t="shared" si="18"/>
        <v>2959893.0481283418</v>
      </c>
      <c r="AU9" s="55">
        <f t="shared" si="19"/>
        <v>3990893.0481283418</v>
      </c>
      <c r="AV9" s="55"/>
      <c r="AW9" s="55"/>
      <c r="AX9" s="55">
        <f t="shared" si="20"/>
        <v>2959893.0481283418</v>
      </c>
      <c r="AY9" s="55">
        <f t="shared" si="21"/>
        <v>3027272.7272727266</v>
      </c>
      <c r="AZ9" s="55">
        <f t="shared" si="22"/>
        <v>1031000</v>
      </c>
      <c r="BA9" s="55">
        <f t="shared" si="23"/>
        <v>4058272.7272727266</v>
      </c>
      <c r="BB9" s="55"/>
      <c r="BC9" s="55"/>
      <c r="BD9" s="55">
        <f t="shared" si="24"/>
        <v>3027272.7272727266</v>
      </c>
      <c r="BE9" s="55">
        <f t="shared" si="24"/>
        <v>1031000</v>
      </c>
      <c r="BF9" s="55">
        <f t="shared" si="25"/>
        <v>4058272.7272727266</v>
      </c>
      <c r="BG9" s="55">
        <f t="shared" si="26"/>
        <v>3402673.7967914431</v>
      </c>
      <c r="BH9" s="55">
        <f t="shared" si="27"/>
        <v>1031000</v>
      </c>
      <c r="BI9" s="55">
        <f t="shared" si="28"/>
        <v>4433673.7967914436</v>
      </c>
      <c r="BJ9" s="55"/>
      <c r="BK9" s="55"/>
      <c r="BL9" s="55">
        <f t="shared" si="5"/>
        <v>3402673.7967914431</v>
      </c>
      <c r="BM9" s="55">
        <f t="shared" si="29"/>
        <v>3572807.4866310153</v>
      </c>
      <c r="BN9" s="55">
        <f t="shared" si="30"/>
        <v>1031000</v>
      </c>
      <c r="BO9" s="55">
        <f t="shared" si="31"/>
        <v>4603807.4866310153</v>
      </c>
      <c r="BP9" s="55"/>
      <c r="BQ9" s="55"/>
      <c r="BR9" s="55">
        <f t="shared" si="32"/>
        <v>3572807.4866310153</v>
      </c>
      <c r="BS9" s="55">
        <f t="shared" si="33"/>
        <v>3674887.7005347582</v>
      </c>
      <c r="BT9" s="55">
        <f t="shared" si="34"/>
        <v>1031000</v>
      </c>
      <c r="BU9" s="55">
        <f t="shared" si="35"/>
        <v>4705887.7005347582</v>
      </c>
      <c r="BV9" s="55"/>
      <c r="BW9" s="55"/>
      <c r="BX9" s="55">
        <f t="shared" si="6"/>
        <v>3674887.7005347582</v>
      </c>
      <c r="BY9" s="55">
        <f t="shared" si="6"/>
        <v>1031000</v>
      </c>
      <c r="BZ9" s="55">
        <f t="shared" si="36"/>
        <v>4705887.7005347582</v>
      </c>
      <c r="CA9" s="55">
        <f t="shared" si="37"/>
        <v>3875645.4545454532</v>
      </c>
      <c r="CB9" s="55">
        <f t="shared" si="38"/>
        <v>1031000</v>
      </c>
      <c r="CC9" s="55">
        <v>4245000</v>
      </c>
      <c r="CD9" s="55">
        <v>1250000</v>
      </c>
      <c r="CE9" s="55">
        <f t="shared" si="39"/>
        <v>4245000</v>
      </c>
      <c r="CF9" s="55">
        <f t="shared" si="40"/>
        <v>1253955.6962025317</v>
      </c>
      <c r="CG9" s="52" t="s">
        <v>98</v>
      </c>
      <c r="CH9" s="56" t="s">
        <v>229</v>
      </c>
      <c r="CI9" s="2" t="s">
        <v>223</v>
      </c>
      <c r="CJ9" s="2" t="s">
        <v>222</v>
      </c>
      <c r="CK9" s="2" t="s">
        <v>222</v>
      </c>
    </row>
    <row r="10" spans="1:89" s="11" customFormat="1">
      <c r="A10" s="48" t="s">
        <v>107</v>
      </c>
      <c r="B10" s="49" t="s">
        <v>108</v>
      </c>
      <c r="C10" s="49" t="s">
        <v>103</v>
      </c>
      <c r="D10" s="50"/>
      <c r="E10" s="51"/>
      <c r="F10" s="50"/>
      <c r="G10" s="50"/>
      <c r="H10" s="50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3"/>
      <c r="T10" s="53"/>
      <c r="U10" s="53"/>
      <c r="V10" s="52"/>
      <c r="W10" s="53"/>
      <c r="X10" s="53"/>
      <c r="Y10" s="53"/>
      <c r="Z10" s="52"/>
      <c r="AA10" s="54"/>
      <c r="AB10" s="54"/>
      <c r="AC10" s="54"/>
      <c r="AD10" s="54"/>
      <c r="AE10" s="54"/>
      <c r="AF10" s="52"/>
      <c r="AG10" s="52"/>
      <c r="AH10" s="52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>
        <v>1700000</v>
      </c>
      <c r="BW10" s="55">
        <v>200000</v>
      </c>
      <c r="BX10" s="55">
        <f t="shared" si="6"/>
        <v>1700000</v>
      </c>
      <c r="BY10" s="55">
        <f t="shared" si="6"/>
        <v>200000</v>
      </c>
      <c r="BZ10" s="55">
        <f t="shared" si="36"/>
        <v>1900000</v>
      </c>
      <c r="CA10" s="55">
        <f t="shared" si="37"/>
        <v>1792870.3703703703</v>
      </c>
      <c r="CB10" s="55">
        <f t="shared" si="38"/>
        <v>200000</v>
      </c>
      <c r="CC10" s="55">
        <v>2069100</v>
      </c>
      <c r="CD10" s="55">
        <v>0</v>
      </c>
      <c r="CE10" s="55">
        <f t="shared" si="39"/>
        <v>2069100</v>
      </c>
      <c r="CF10" s="55">
        <f t="shared" si="40"/>
        <v>0</v>
      </c>
      <c r="CG10" s="52" t="s">
        <v>98</v>
      </c>
      <c r="CH10" s="56" t="s">
        <v>230</v>
      </c>
      <c r="CI10" s="2" t="s">
        <v>223</v>
      </c>
      <c r="CJ10" s="2" t="s">
        <v>222</v>
      </c>
      <c r="CK10" s="2" t="s">
        <v>222</v>
      </c>
    </row>
    <row r="11" spans="1:89" s="11" customFormat="1">
      <c r="A11" s="48" t="s">
        <v>109</v>
      </c>
      <c r="B11" s="49" t="s">
        <v>110</v>
      </c>
      <c r="C11" s="49" t="s">
        <v>97</v>
      </c>
      <c r="D11" s="50">
        <v>82641.891891891879</v>
      </c>
      <c r="E11" s="51">
        <v>1.0728476821192052</v>
      </c>
      <c r="F11" s="50">
        <f t="shared" si="0"/>
        <v>88662.162162162145</v>
      </c>
      <c r="G11" s="50">
        <f t="shared" si="1"/>
        <v>89209.459459459438</v>
      </c>
      <c r="H11" s="50">
        <v>0</v>
      </c>
      <c r="I11" s="52">
        <f t="shared" si="2"/>
        <v>89209.459459459438</v>
      </c>
      <c r="J11" s="52"/>
      <c r="K11" s="52">
        <f t="shared" ref="K11:K68" si="47">(G11+J11)*153/163</f>
        <v>83736.486486486465</v>
      </c>
      <c r="L11" s="52"/>
      <c r="M11" s="52">
        <f t="shared" ref="M11:M15" si="48">H11+L11</f>
        <v>0</v>
      </c>
      <c r="N11" s="52">
        <f t="shared" ref="N11:N15" si="49">M11+K11</f>
        <v>83736.486486486465</v>
      </c>
      <c r="O11" s="52"/>
      <c r="P11" s="52">
        <f t="shared" si="41"/>
        <v>83736.486486486465</v>
      </c>
      <c r="Q11" s="52">
        <f t="shared" si="42"/>
        <v>84930.589680589648</v>
      </c>
      <c r="R11" s="52"/>
      <c r="S11" s="53"/>
      <c r="T11" s="53">
        <v>84930.589680589648</v>
      </c>
      <c r="U11" s="53">
        <f t="shared" si="43"/>
        <v>87915.847665847628</v>
      </c>
      <c r="V11" s="52">
        <f t="shared" si="44"/>
        <v>0</v>
      </c>
      <c r="W11" s="53"/>
      <c r="X11" s="53">
        <f t="shared" si="45"/>
        <v>88662.162162162116</v>
      </c>
      <c r="Y11" s="53">
        <v>0</v>
      </c>
      <c r="Z11" s="52">
        <f t="shared" si="46"/>
        <v>88662.162162162116</v>
      </c>
      <c r="AA11" s="54"/>
      <c r="AB11" s="54"/>
      <c r="AC11" s="54">
        <f t="shared" si="8"/>
        <v>88662.162162162116</v>
      </c>
      <c r="AD11" s="54">
        <f t="shared" si="9"/>
        <v>89707.002457002425</v>
      </c>
      <c r="AE11" s="54">
        <f t="shared" si="10"/>
        <v>0</v>
      </c>
      <c r="AF11" s="52">
        <f t="shared" si="11"/>
        <v>89707.002457002425</v>
      </c>
      <c r="AG11" s="52"/>
      <c r="AH11" s="52"/>
      <c r="AI11" s="55">
        <f t="shared" si="3"/>
        <v>89707.002457002425</v>
      </c>
      <c r="AJ11" s="55">
        <f t="shared" si="3"/>
        <v>0</v>
      </c>
      <c r="AK11" s="55">
        <f t="shared" si="12"/>
        <v>89707.002457002425</v>
      </c>
      <c r="AL11" s="55">
        <f t="shared" si="13"/>
        <v>90304.054054054024</v>
      </c>
      <c r="AM11" s="55">
        <f t="shared" si="14"/>
        <v>0</v>
      </c>
      <c r="AN11" s="55">
        <f t="shared" si="15"/>
        <v>90304.054054054024</v>
      </c>
      <c r="AO11" s="55"/>
      <c r="AP11" s="55"/>
      <c r="AQ11" s="55">
        <f t="shared" si="16"/>
        <v>90304.054054054024</v>
      </c>
      <c r="AR11" s="55">
        <f t="shared" si="4"/>
        <v>0</v>
      </c>
      <c r="AS11" s="55">
        <f t="shared" si="17"/>
        <v>90304.054054054024</v>
      </c>
      <c r="AT11" s="55">
        <f t="shared" si="18"/>
        <v>91796.683046683014</v>
      </c>
      <c r="AU11" s="55">
        <f t="shared" si="19"/>
        <v>91796.683046683014</v>
      </c>
      <c r="AV11" s="55"/>
      <c r="AW11" s="55"/>
      <c r="AX11" s="55">
        <f t="shared" si="20"/>
        <v>91796.683046683014</v>
      </c>
      <c r="AY11" s="55">
        <f t="shared" si="21"/>
        <v>93886.363636363603</v>
      </c>
      <c r="AZ11" s="55">
        <f t="shared" si="22"/>
        <v>0</v>
      </c>
      <c r="BA11" s="55">
        <f t="shared" si="23"/>
        <v>93886.363636363603</v>
      </c>
      <c r="BB11" s="55"/>
      <c r="BC11" s="55"/>
      <c r="BD11" s="55">
        <f t="shared" si="24"/>
        <v>93886.363636363603</v>
      </c>
      <c r="BE11" s="55">
        <f t="shared" si="24"/>
        <v>0</v>
      </c>
      <c r="BF11" s="55">
        <f t="shared" si="25"/>
        <v>93886.363636363603</v>
      </c>
      <c r="BG11" s="55">
        <f t="shared" si="26"/>
        <v>105528.86977886975</v>
      </c>
      <c r="BH11" s="55">
        <f t="shared" si="27"/>
        <v>0</v>
      </c>
      <c r="BI11" s="55">
        <f t="shared" si="28"/>
        <v>105528.86977886975</v>
      </c>
      <c r="BJ11" s="55"/>
      <c r="BK11" s="55"/>
      <c r="BL11" s="55">
        <f t="shared" si="5"/>
        <v>105528.86977886975</v>
      </c>
      <c r="BM11" s="55">
        <f t="shared" si="29"/>
        <v>110805.31326781324</v>
      </c>
      <c r="BN11" s="55">
        <f t="shared" si="30"/>
        <v>0</v>
      </c>
      <c r="BO11" s="55">
        <f t="shared" si="31"/>
        <v>110805.31326781324</v>
      </c>
      <c r="BP11" s="55"/>
      <c r="BQ11" s="55"/>
      <c r="BR11" s="55">
        <f t="shared" si="32"/>
        <v>110805.31326781324</v>
      </c>
      <c r="BS11" s="55">
        <f t="shared" si="33"/>
        <v>113971.17936117933</v>
      </c>
      <c r="BT11" s="55">
        <f t="shared" si="34"/>
        <v>0</v>
      </c>
      <c r="BU11" s="55">
        <f t="shared" si="35"/>
        <v>113971.17936117933</v>
      </c>
      <c r="BV11" s="55"/>
      <c r="BW11" s="55"/>
      <c r="BX11" s="55">
        <f t="shared" si="6"/>
        <v>113971.17936117933</v>
      </c>
      <c r="BY11" s="55">
        <f t="shared" si="6"/>
        <v>0</v>
      </c>
      <c r="BZ11" s="55">
        <f t="shared" si="36"/>
        <v>113971.17936117933</v>
      </c>
      <c r="CA11" s="55">
        <f t="shared" si="37"/>
        <v>120197.38267813264</v>
      </c>
      <c r="CB11" s="55">
        <f t="shared" si="38"/>
        <v>0</v>
      </c>
      <c r="CC11" s="55">
        <f>130/113.9*CA11</f>
        <v>137187.53071253066</v>
      </c>
      <c r="CD11" s="55">
        <v>0</v>
      </c>
      <c r="CE11" s="55">
        <f t="shared" si="39"/>
        <v>137187.53071253066</v>
      </c>
      <c r="CF11" s="55">
        <f t="shared" si="40"/>
        <v>0</v>
      </c>
      <c r="CG11" s="59" t="s">
        <v>111</v>
      </c>
      <c r="CH11" s="56" t="s">
        <v>231</v>
      </c>
      <c r="CI11" s="2" t="s">
        <v>222</v>
      </c>
      <c r="CJ11" s="2" t="s">
        <v>222</v>
      </c>
      <c r="CK11" s="2" t="s">
        <v>222</v>
      </c>
    </row>
    <row r="12" spans="1:89" s="11" customFormat="1">
      <c r="A12" s="48" t="s">
        <v>112</v>
      </c>
      <c r="B12" s="49" t="s">
        <v>113</v>
      </c>
      <c r="C12" s="49" t="s">
        <v>97</v>
      </c>
      <c r="D12" s="50">
        <v>242824.32432432429</v>
      </c>
      <c r="E12" s="51">
        <v>1.0728476821192052</v>
      </c>
      <c r="F12" s="50">
        <f t="shared" si="0"/>
        <v>260513.51351351346</v>
      </c>
      <c r="G12" s="50">
        <f t="shared" si="1"/>
        <v>262121.62162162157</v>
      </c>
      <c r="H12" s="50">
        <v>0</v>
      </c>
      <c r="I12" s="52">
        <f t="shared" si="2"/>
        <v>262121.62162162157</v>
      </c>
      <c r="J12" s="52"/>
      <c r="K12" s="52">
        <f t="shared" si="47"/>
        <v>246040.5405405405</v>
      </c>
      <c r="L12" s="52"/>
      <c r="M12" s="52">
        <f t="shared" si="48"/>
        <v>0</v>
      </c>
      <c r="N12" s="52">
        <f t="shared" si="49"/>
        <v>246040.5405405405</v>
      </c>
      <c r="O12" s="52"/>
      <c r="P12" s="52">
        <f t="shared" si="41"/>
        <v>246040.5405405405</v>
      </c>
      <c r="Q12" s="52">
        <f t="shared" si="42"/>
        <v>249549.14004914</v>
      </c>
      <c r="R12" s="52"/>
      <c r="S12" s="53">
        <v>14000</v>
      </c>
      <c r="T12" s="53">
        <v>263549.14</v>
      </c>
      <c r="U12" s="53">
        <f t="shared" si="43"/>
        <v>272812.73015817226</v>
      </c>
      <c r="V12" s="52">
        <f t="shared" si="44"/>
        <v>0</v>
      </c>
      <c r="W12" s="53"/>
      <c r="X12" s="53">
        <f t="shared" si="45"/>
        <v>275128.6276977153</v>
      </c>
      <c r="Y12" s="53">
        <v>0</v>
      </c>
      <c r="Z12" s="52">
        <f t="shared" si="46"/>
        <v>275128.6276977153</v>
      </c>
      <c r="AA12" s="54">
        <v>-225128.63</v>
      </c>
      <c r="AB12" s="54"/>
      <c r="AC12" s="54">
        <f t="shared" si="8"/>
        <v>49999.997697715298</v>
      </c>
      <c r="AD12" s="54">
        <f t="shared" si="9"/>
        <v>50589.223259809594</v>
      </c>
      <c r="AE12" s="54">
        <f t="shared" si="10"/>
        <v>0</v>
      </c>
      <c r="AF12" s="52">
        <f t="shared" si="11"/>
        <v>50589.223259809594</v>
      </c>
      <c r="AG12" s="52"/>
      <c r="AH12" s="52"/>
      <c r="AI12" s="55">
        <f t="shared" si="3"/>
        <v>50589.223259809594</v>
      </c>
      <c r="AJ12" s="55">
        <f t="shared" si="3"/>
        <v>0</v>
      </c>
      <c r="AK12" s="55">
        <f t="shared" si="12"/>
        <v>50589.223259809594</v>
      </c>
      <c r="AL12" s="55">
        <f t="shared" si="13"/>
        <v>50925.923581006333</v>
      </c>
      <c r="AM12" s="55">
        <f t="shared" si="14"/>
        <v>0</v>
      </c>
      <c r="AN12" s="55">
        <f t="shared" si="15"/>
        <v>50925.923581006333</v>
      </c>
      <c r="AO12" s="55"/>
      <c r="AP12" s="55"/>
      <c r="AQ12" s="55">
        <f t="shared" si="16"/>
        <v>50925.923581006333</v>
      </c>
      <c r="AR12" s="55">
        <f t="shared" si="4"/>
        <v>0</v>
      </c>
      <c r="AS12" s="55">
        <f t="shared" si="17"/>
        <v>50925.923581006333</v>
      </c>
      <c r="AT12" s="55">
        <f t="shared" si="18"/>
        <v>51767.674383998172</v>
      </c>
      <c r="AU12" s="55">
        <f t="shared" si="19"/>
        <v>51767.674383998172</v>
      </c>
      <c r="AV12" s="55"/>
      <c r="AW12" s="55"/>
      <c r="AX12" s="55">
        <f t="shared" si="20"/>
        <v>51767.674383998172</v>
      </c>
      <c r="AY12" s="55">
        <f t="shared" si="21"/>
        <v>52946.125508186742</v>
      </c>
      <c r="AZ12" s="55">
        <f t="shared" si="22"/>
        <v>0</v>
      </c>
      <c r="BA12" s="55">
        <f t="shared" si="23"/>
        <v>52946.125508186742</v>
      </c>
      <c r="BB12" s="55"/>
      <c r="BC12" s="55"/>
      <c r="BD12" s="55">
        <f t="shared" si="24"/>
        <v>52946.125508186742</v>
      </c>
      <c r="BE12" s="55">
        <f t="shared" si="24"/>
        <v>0</v>
      </c>
      <c r="BF12" s="55">
        <f t="shared" si="25"/>
        <v>52946.125508186742</v>
      </c>
      <c r="BG12" s="55">
        <f t="shared" si="26"/>
        <v>59511.781771523099</v>
      </c>
      <c r="BH12" s="55">
        <f t="shared" si="27"/>
        <v>0</v>
      </c>
      <c r="BI12" s="55">
        <f t="shared" si="28"/>
        <v>59511.781771523099</v>
      </c>
      <c r="BJ12" s="55"/>
      <c r="BK12" s="55"/>
      <c r="BL12" s="55">
        <f t="shared" si="5"/>
        <v>59511.781771523099</v>
      </c>
      <c r="BM12" s="55">
        <f t="shared" si="29"/>
        <v>62487.370860099254</v>
      </c>
      <c r="BN12" s="55">
        <f t="shared" si="30"/>
        <v>0</v>
      </c>
      <c r="BO12" s="55">
        <f t="shared" si="31"/>
        <v>62487.370860099254</v>
      </c>
      <c r="BP12" s="55"/>
      <c r="BQ12" s="55"/>
      <c r="BR12" s="55">
        <f t="shared" si="32"/>
        <v>62487.370860099254</v>
      </c>
      <c r="BS12" s="55">
        <f t="shared" si="33"/>
        <v>64272.724313244944</v>
      </c>
      <c r="BT12" s="55">
        <f t="shared" si="34"/>
        <v>0</v>
      </c>
      <c r="BU12" s="55">
        <f t="shared" si="35"/>
        <v>64272.724313244944</v>
      </c>
      <c r="BV12" s="55"/>
      <c r="BW12" s="55"/>
      <c r="BX12" s="55">
        <f t="shared" si="6"/>
        <v>64272.724313244944</v>
      </c>
      <c r="BY12" s="55">
        <f t="shared" si="6"/>
        <v>0</v>
      </c>
      <c r="BZ12" s="55">
        <f t="shared" si="36"/>
        <v>64272.724313244944</v>
      </c>
      <c r="CA12" s="55">
        <f t="shared" si="37"/>
        <v>67783.919437764809</v>
      </c>
      <c r="CB12" s="55">
        <f t="shared" si="38"/>
        <v>0</v>
      </c>
      <c r="CC12" s="55">
        <f t="shared" ref="CC12:CC16" si="50">130/113.9*CA12</f>
        <v>77365.31630298002</v>
      </c>
      <c r="CD12" s="55">
        <v>0</v>
      </c>
      <c r="CE12" s="55">
        <f t="shared" si="39"/>
        <v>77365.31630298002</v>
      </c>
      <c r="CF12" s="55">
        <f t="shared" si="40"/>
        <v>0</v>
      </c>
      <c r="CG12" s="59" t="s">
        <v>111</v>
      </c>
      <c r="CH12" s="56" t="s">
        <v>231</v>
      </c>
      <c r="CI12" s="2" t="s">
        <v>222</v>
      </c>
      <c r="CJ12" s="2" t="s">
        <v>222</v>
      </c>
      <c r="CK12" s="2" t="s">
        <v>222</v>
      </c>
    </row>
    <row r="13" spans="1:89" s="11" customFormat="1">
      <c r="A13" s="48" t="s">
        <v>114</v>
      </c>
      <c r="B13" s="49" t="s">
        <v>115</v>
      </c>
      <c r="C13" s="49" t="s">
        <v>97</v>
      </c>
      <c r="D13" s="50">
        <v>8162.1621621621616</v>
      </c>
      <c r="E13" s="51">
        <v>1.0728476821192052</v>
      </c>
      <c r="F13" s="50">
        <f t="shared" si="0"/>
        <v>8756.7567567567548</v>
      </c>
      <c r="G13" s="50">
        <f t="shared" si="1"/>
        <v>8810.8108108108099</v>
      </c>
      <c r="H13" s="50">
        <v>0</v>
      </c>
      <c r="I13" s="52">
        <f t="shared" si="2"/>
        <v>8810.8108108108099</v>
      </c>
      <c r="J13" s="52"/>
      <c r="K13" s="52">
        <f t="shared" si="47"/>
        <v>8270.27027027027</v>
      </c>
      <c r="L13" s="52"/>
      <c r="M13" s="52">
        <f t="shared" si="48"/>
        <v>0</v>
      </c>
      <c r="N13" s="52">
        <f t="shared" si="49"/>
        <v>8270.27027027027</v>
      </c>
      <c r="O13" s="52"/>
      <c r="P13" s="52">
        <f t="shared" si="41"/>
        <v>8270.27027027027</v>
      </c>
      <c r="Q13" s="52">
        <f t="shared" si="42"/>
        <v>8388.2063882063867</v>
      </c>
      <c r="R13" s="52"/>
      <c r="S13" s="53"/>
      <c r="T13" s="53">
        <v>8388.2063882063867</v>
      </c>
      <c r="U13" s="53">
        <f t="shared" si="43"/>
        <v>8683.0466830466812</v>
      </c>
      <c r="V13" s="52">
        <f t="shared" si="44"/>
        <v>0</v>
      </c>
      <c r="W13" s="53"/>
      <c r="X13" s="53">
        <f t="shared" si="45"/>
        <v>8756.7567567567548</v>
      </c>
      <c r="Y13" s="53">
        <v>0</v>
      </c>
      <c r="Z13" s="52">
        <f t="shared" si="46"/>
        <v>8756.7567567567548</v>
      </c>
      <c r="AA13" s="54"/>
      <c r="AB13" s="54"/>
      <c r="AC13" s="54">
        <f t="shared" si="8"/>
        <v>8756.7567567567548</v>
      </c>
      <c r="AD13" s="54">
        <f t="shared" si="9"/>
        <v>8859.950859950859</v>
      </c>
      <c r="AE13" s="54">
        <f t="shared" si="10"/>
        <v>0</v>
      </c>
      <c r="AF13" s="52">
        <f t="shared" si="11"/>
        <v>8859.950859950859</v>
      </c>
      <c r="AG13" s="52"/>
      <c r="AH13" s="52"/>
      <c r="AI13" s="55">
        <f t="shared" si="3"/>
        <v>8859.950859950859</v>
      </c>
      <c r="AJ13" s="55">
        <f t="shared" si="3"/>
        <v>0</v>
      </c>
      <c r="AK13" s="55">
        <f t="shared" si="12"/>
        <v>8859.950859950859</v>
      </c>
      <c r="AL13" s="55">
        <f t="shared" si="13"/>
        <v>8918.9189189189183</v>
      </c>
      <c r="AM13" s="55">
        <f t="shared" si="14"/>
        <v>0</v>
      </c>
      <c r="AN13" s="55">
        <f t="shared" si="15"/>
        <v>8918.9189189189183</v>
      </c>
      <c r="AO13" s="55"/>
      <c r="AP13" s="55"/>
      <c r="AQ13" s="55">
        <f t="shared" si="16"/>
        <v>8918.9189189189183</v>
      </c>
      <c r="AR13" s="55">
        <f t="shared" si="4"/>
        <v>0</v>
      </c>
      <c r="AS13" s="55">
        <f t="shared" si="17"/>
        <v>8918.9189189189183</v>
      </c>
      <c r="AT13" s="55">
        <f t="shared" si="18"/>
        <v>9066.3390663390655</v>
      </c>
      <c r="AU13" s="55">
        <f t="shared" si="19"/>
        <v>9066.3390663390655</v>
      </c>
      <c r="AV13" s="55"/>
      <c r="AW13" s="55"/>
      <c r="AX13" s="55">
        <f t="shared" si="20"/>
        <v>9066.3390663390655</v>
      </c>
      <c r="AY13" s="55">
        <f t="shared" si="21"/>
        <v>9272.7272727272721</v>
      </c>
      <c r="AZ13" s="55">
        <f t="shared" si="22"/>
        <v>0</v>
      </c>
      <c r="BA13" s="55">
        <f t="shared" si="23"/>
        <v>9272.7272727272721</v>
      </c>
      <c r="BB13" s="55"/>
      <c r="BC13" s="55"/>
      <c r="BD13" s="55">
        <f t="shared" si="24"/>
        <v>9272.7272727272721</v>
      </c>
      <c r="BE13" s="55">
        <f t="shared" si="24"/>
        <v>0</v>
      </c>
      <c r="BF13" s="55">
        <f t="shared" si="25"/>
        <v>9272.7272727272721</v>
      </c>
      <c r="BG13" s="55">
        <f t="shared" si="26"/>
        <v>10422.604422604421</v>
      </c>
      <c r="BH13" s="55">
        <f t="shared" si="27"/>
        <v>0</v>
      </c>
      <c r="BI13" s="55">
        <f t="shared" si="28"/>
        <v>10422.604422604421</v>
      </c>
      <c r="BJ13" s="55"/>
      <c r="BK13" s="55"/>
      <c r="BL13" s="55">
        <f t="shared" si="5"/>
        <v>10422.604422604421</v>
      </c>
      <c r="BM13" s="55">
        <f t="shared" si="29"/>
        <v>10943.734643734642</v>
      </c>
      <c r="BN13" s="55">
        <f t="shared" si="30"/>
        <v>0</v>
      </c>
      <c r="BO13" s="55">
        <f t="shared" si="31"/>
        <v>10943.734643734642</v>
      </c>
      <c r="BP13" s="55"/>
      <c r="BQ13" s="55"/>
      <c r="BR13" s="55">
        <f t="shared" si="32"/>
        <v>10943.734643734642</v>
      </c>
      <c r="BS13" s="55">
        <f t="shared" si="33"/>
        <v>11256.412776412773</v>
      </c>
      <c r="BT13" s="55">
        <f t="shared" si="34"/>
        <v>0</v>
      </c>
      <c r="BU13" s="55">
        <f t="shared" si="35"/>
        <v>11256.412776412773</v>
      </c>
      <c r="BV13" s="55"/>
      <c r="BW13" s="55"/>
      <c r="BX13" s="55">
        <f t="shared" si="6"/>
        <v>11256.412776412773</v>
      </c>
      <c r="BY13" s="55">
        <f t="shared" si="6"/>
        <v>0</v>
      </c>
      <c r="BZ13" s="55">
        <f t="shared" si="36"/>
        <v>11256.412776412773</v>
      </c>
      <c r="CA13" s="55">
        <f t="shared" si="37"/>
        <v>11871.346437346434</v>
      </c>
      <c r="CB13" s="55">
        <f t="shared" si="38"/>
        <v>0</v>
      </c>
      <c r="CC13" s="55">
        <f t="shared" si="50"/>
        <v>13549.385749385745</v>
      </c>
      <c r="CD13" s="55">
        <v>0</v>
      </c>
      <c r="CE13" s="55">
        <f t="shared" si="39"/>
        <v>13549.385749385745</v>
      </c>
      <c r="CF13" s="55">
        <f t="shared" si="40"/>
        <v>0</v>
      </c>
      <c r="CG13" s="59" t="s">
        <v>111</v>
      </c>
      <c r="CH13" s="56" t="s">
        <v>231</v>
      </c>
      <c r="CI13" s="2" t="s">
        <v>222</v>
      </c>
      <c r="CJ13" s="2" t="s">
        <v>222</v>
      </c>
      <c r="CK13" s="2" t="s">
        <v>222</v>
      </c>
    </row>
    <row r="14" spans="1:89" s="63" customFormat="1">
      <c r="A14" s="48" t="s">
        <v>116</v>
      </c>
      <c r="B14" s="49" t="s">
        <v>117</v>
      </c>
      <c r="C14" s="49" t="s">
        <v>97</v>
      </c>
      <c r="D14" s="60">
        <v>329547.29729729728</v>
      </c>
      <c r="E14" s="61">
        <v>1.0728476821192052</v>
      </c>
      <c r="F14" s="50">
        <v>141421.62</v>
      </c>
      <c r="G14" s="50">
        <f t="shared" si="1"/>
        <v>142294.59296296295</v>
      </c>
      <c r="H14" s="50">
        <v>0</v>
      </c>
      <c r="I14" s="52">
        <f t="shared" si="2"/>
        <v>142294.59296296295</v>
      </c>
      <c r="J14" s="57">
        <f>I14/-2</f>
        <v>-71147.296481481477</v>
      </c>
      <c r="K14" s="52">
        <f t="shared" si="47"/>
        <v>66782.431666666671</v>
      </c>
      <c r="L14" s="57"/>
      <c r="M14" s="52">
        <f t="shared" si="48"/>
        <v>0</v>
      </c>
      <c r="N14" s="52">
        <f t="shared" si="49"/>
        <v>66782.431666666671</v>
      </c>
      <c r="O14" s="52"/>
      <c r="P14" s="52">
        <f t="shared" si="41"/>
        <v>66782.431666666671</v>
      </c>
      <c r="Q14" s="52">
        <f t="shared" si="42"/>
        <v>67734.765808080803</v>
      </c>
      <c r="R14" s="52"/>
      <c r="S14" s="53"/>
      <c r="T14" s="53">
        <v>67734.765808080803</v>
      </c>
      <c r="U14" s="53">
        <f t="shared" si="43"/>
        <v>70115.601161616156</v>
      </c>
      <c r="V14" s="52">
        <f t="shared" si="44"/>
        <v>0</v>
      </c>
      <c r="W14" s="53"/>
      <c r="X14" s="53">
        <f t="shared" si="45"/>
        <v>70710.81</v>
      </c>
      <c r="Y14" s="53">
        <v>25100</v>
      </c>
      <c r="Z14" s="52">
        <f t="shared" si="46"/>
        <v>95810.81</v>
      </c>
      <c r="AA14" s="54"/>
      <c r="AB14" s="54"/>
      <c r="AC14" s="54">
        <f t="shared" si="8"/>
        <v>70710.81</v>
      </c>
      <c r="AD14" s="54">
        <f t="shared" si="9"/>
        <v>71544.102373737376</v>
      </c>
      <c r="AE14" s="54">
        <f t="shared" si="10"/>
        <v>25100</v>
      </c>
      <c r="AF14" s="52">
        <f t="shared" si="11"/>
        <v>96644.102373737376</v>
      </c>
      <c r="AG14" s="52"/>
      <c r="AH14" s="52"/>
      <c r="AI14" s="55">
        <f t="shared" si="3"/>
        <v>71544.102373737376</v>
      </c>
      <c r="AJ14" s="55">
        <f t="shared" si="3"/>
        <v>25100</v>
      </c>
      <c r="AK14" s="55">
        <f t="shared" si="12"/>
        <v>96644.102373737376</v>
      </c>
      <c r="AL14" s="55">
        <f t="shared" si="13"/>
        <v>72020.26944444445</v>
      </c>
      <c r="AM14" s="55">
        <f t="shared" si="14"/>
        <v>25100</v>
      </c>
      <c r="AN14" s="55">
        <f t="shared" si="15"/>
        <v>97120.26944444445</v>
      </c>
      <c r="AO14" s="55"/>
      <c r="AP14" s="55"/>
      <c r="AQ14" s="55">
        <f t="shared" si="16"/>
        <v>72020.26944444445</v>
      </c>
      <c r="AR14" s="55">
        <f t="shared" si="4"/>
        <v>25100</v>
      </c>
      <c r="AS14" s="55">
        <f t="shared" si="17"/>
        <v>97120.26944444445</v>
      </c>
      <c r="AT14" s="55">
        <f t="shared" si="18"/>
        <v>73210.687121212119</v>
      </c>
      <c r="AU14" s="55">
        <f t="shared" si="19"/>
        <v>98310.687121212119</v>
      </c>
      <c r="AV14" s="55"/>
      <c r="AW14" s="55"/>
      <c r="AX14" s="55">
        <f t="shared" si="20"/>
        <v>73210.687121212119</v>
      </c>
      <c r="AY14" s="55">
        <f t="shared" si="21"/>
        <v>74877.271868686861</v>
      </c>
      <c r="AZ14" s="55">
        <f t="shared" si="22"/>
        <v>25100</v>
      </c>
      <c r="BA14" s="55">
        <f t="shared" si="23"/>
        <v>99977.271868686861</v>
      </c>
      <c r="BB14" s="55"/>
      <c r="BC14" s="55"/>
      <c r="BD14" s="55">
        <f t="shared" si="24"/>
        <v>74877.271868686861</v>
      </c>
      <c r="BE14" s="55">
        <f t="shared" si="24"/>
        <v>25100</v>
      </c>
      <c r="BF14" s="55">
        <f t="shared" si="25"/>
        <v>99977.271868686861</v>
      </c>
      <c r="BG14" s="55">
        <f t="shared" si="26"/>
        <v>84162.529747474735</v>
      </c>
      <c r="BH14" s="55">
        <f t="shared" si="27"/>
        <v>25100</v>
      </c>
      <c r="BI14" s="55">
        <f t="shared" si="28"/>
        <v>109262.52974747473</v>
      </c>
      <c r="BJ14" s="55"/>
      <c r="BK14" s="55"/>
      <c r="BL14" s="55">
        <f t="shared" si="5"/>
        <v>84162.529747474735</v>
      </c>
      <c r="BM14" s="55">
        <f t="shared" si="29"/>
        <v>88370.656234848473</v>
      </c>
      <c r="BN14" s="55">
        <f t="shared" si="30"/>
        <v>25100</v>
      </c>
      <c r="BO14" s="55">
        <f t="shared" si="31"/>
        <v>113470.65623484847</v>
      </c>
      <c r="BP14" s="55"/>
      <c r="BQ14" s="55"/>
      <c r="BR14" s="55">
        <f t="shared" si="32"/>
        <v>88370.656234848473</v>
      </c>
      <c r="BS14" s="55">
        <f t="shared" si="33"/>
        <v>90895.532127272701</v>
      </c>
      <c r="BT14" s="55">
        <f t="shared" si="34"/>
        <v>25100</v>
      </c>
      <c r="BU14" s="55">
        <f t="shared" si="35"/>
        <v>115995.5321272727</v>
      </c>
      <c r="BV14" s="55"/>
      <c r="BW14" s="55"/>
      <c r="BX14" s="55">
        <f t="shared" si="6"/>
        <v>90895.532127272701</v>
      </c>
      <c r="BY14" s="55">
        <f t="shared" si="6"/>
        <v>25100</v>
      </c>
      <c r="BZ14" s="55">
        <f t="shared" si="36"/>
        <v>115995.5321272727</v>
      </c>
      <c r="CA14" s="55">
        <f t="shared" si="37"/>
        <v>95861.121382373705</v>
      </c>
      <c r="CB14" s="55">
        <f t="shared" si="38"/>
        <v>25100</v>
      </c>
      <c r="CC14" s="55">
        <f t="shared" si="50"/>
        <v>109411.28867171712</v>
      </c>
      <c r="CD14" s="55">
        <f>126.4/109.2*CB14</f>
        <v>29053.479853479857</v>
      </c>
      <c r="CE14" s="55">
        <f t="shared" si="39"/>
        <v>109411.28867171712</v>
      </c>
      <c r="CF14" s="55">
        <f t="shared" si="40"/>
        <v>29145.42124542125</v>
      </c>
      <c r="CG14" s="59" t="s">
        <v>118</v>
      </c>
      <c r="CH14" s="56" t="s">
        <v>231</v>
      </c>
      <c r="CI14" s="2" t="s">
        <v>222</v>
      </c>
      <c r="CJ14" s="62" t="s">
        <v>222</v>
      </c>
      <c r="CK14" s="62" t="s">
        <v>222</v>
      </c>
    </row>
    <row r="15" spans="1:89" s="11" customFormat="1">
      <c r="A15" s="48" t="s">
        <v>119</v>
      </c>
      <c r="B15" s="49" t="s">
        <v>120</v>
      </c>
      <c r="C15" s="49" t="s">
        <v>103</v>
      </c>
      <c r="D15" s="50">
        <v>82641.891891891879</v>
      </c>
      <c r="E15" s="51">
        <v>1.0728476821192052</v>
      </c>
      <c r="F15" s="50">
        <f>+D15*E15</f>
        <v>88662.162162162145</v>
      </c>
      <c r="G15" s="50">
        <f t="shared" si="1"/>
        <v>89209.459459459438</v>
      </c>
      <c r="H15" s="50">
        <v>0</v>
      </c>
      <c r="I15" s="52">
        <f t="shared" si="2"/>
        <v>89209.459459459438</v>
      </c>
      <c r="J15" s="52"/>
      <c r="K15" s="52">
        <f t="shared" si="47"/>
        <v>83736.486486486465</v>
      </c>
      <c r="L15" s="52"/>
      <c r="M15" s="52">
        <f t="shared" si="48"/>
        <v>0</v>
      </c>
      <c r="N15" s="52">
        <f t="shared" si="49"/>
        <v>83736.486486486465</v>
      </c>
      <c r="O15" s="52"/>
      <c r="P15" s="52">
        <f t="shared" si="41"/>
        <v>83736.486486486465</v>
      </c>
      <c r="Q15" s="52">
        <f t="shared" si="42"/>
        <v>84930.589680589648</v>
      </c>
      <c r="R15" s="52"/>
      <c r="S15" s="53"/>
      <c r="T15" s="53">
        <v>84930.589680589648</v>
      </c>
      <c r="U15" s="53">
        <f t="shared" si="43"/>
        <v>87915.847665847628</v>
      </c>
      <c r="V15" s="52">
        <f t="shared" si="44"/>
        <v>0</v>
      </c>
      <c r="W15" s="53"/>
      <c r="X15" s="53">
        <f t="shared" si="45"/>
        <v>88662.162162162116</v>
      </c>
      <c r="Y15" s="53">
        <v>0</v>
      </c>
      <c r="Z15" s="52">
        <f t="shared" si="46"/>
        <v>88662.162162162116</v>
      </c>
      <c r="AA15" s="54"/>
      <c r="AB15" s="54"/>
      <c r="AC15" s="54">
        <f t="shared" si="8"/>
        <v>88662.162162162116</v>
      </c>
      <c r="AD15" s="54">
        <f t="shared" si="9"/>
        <v>89707.002457002425</v>
      </c>
      <c r="AE15" s="54">
        <f t="shared" si="10"/>
        <v>0</v>
      </c>
      <c r="AF15" s="52">
        <f t="shared" si="11"/>
        <v>89707.002457002425</v>
      </c>
      <c r="AG15" s="52"/>
      <c r="AH15" s="52"/>
      <c r="AI15" s="55">
        <f t="shared" si="3"/>
        <v>89707.002457002425</v>
      </c>
      <c r="AJ15" s="55">
        <f t="shared" si="3"/>
        <v>0</v>
      </c>
      <c r="AK15" s="55">
        <f t="shared" si="12"/>
        <v>89707.002457002425</v>
      </c>
      <c r="AL15" s="55">
        <f t="shared" si="13"/>
        <v>90304.054054054024</v>
      </c>
      <c r="AM15" s="55">
        <f t="shared" si="14"/>
        <v>0</v>
      </c>
      <c r="AN15" s="55">
        <f t="shared" si="15"/>
        <v>90304.054054054024</v>
      </c>
      <c r="AO15" s="55">
        <v>-60304.05</v>
      </c>
      <c r="AP15" s="55"/>
      <c r="AQ15" s="55">
        <f t="shared" si="16"/>
        <v>30000.004054054021</v>
      </c>
      <c r="AR15" s="55">
        <f t="shared" si="4"/>
        <v>0</v>
      </c>
      <c r="AS15" s="55">
        <f t="shared" si="17"/>
        <v>30000.004054054021</v>
      </c>
      <c r="AT15" s="55">
        <f t="shared" si="18"/>
        <v>30495.871889658218</v>
      </c>
      <c r="AU15" s="55">
        <f t="shared" si="19"/>
        <v>30495.871889658218</v>
      </c>
      <c r="AV15" s="55"/>
      <c r="AW15" s="55"/>
      <c r="AX15" s="55">
        <f t="shared" si="20"/>
        <v>30495.871889658218</v>
      </c>
      <c r="AY15" s="55">
        <f t="shared" si="21"/>
        <v>31190.086859504096</v>
      </c>
      <c r="AZ15" s="55">
        <f t="shared" si="22"/>
        <v>0</v>
      </c>
      <c r="BA15" s="55">
        <f t="shared" si="23"/>
        <v>31190.086859504096</v>
      </c>
      <c r="BB15" s="55"/>
      <c r="BC15" s="55"/>
      <c r="BD15" s="55">
        <f t="shared" si="24"/>
        <v>31190.086859504096</v>
      </c>
      <c r="BE15" s="55">
        <f t="shared" si="24"/>
        <v>0</v>
      </c>
      <c r="BF15" s="55">
        <f t="shared" si="25"/>
        <v>31190.086859504096</v>
      </c>
      <c r="BG15" s="55">
        <f t="shared" si="26"/>
        <v>35057.855977216845</v>
      </c>
      <c r="BH15" s="55">
        <f t="shared" si="27"/>
        <v>0</v>
      </c>
      <c r="BI15" s="55">
        <f t="shared" si="28"/>
        <v>35057.855977216845</v>
      </c>
      <c r="BJ15" s="55"/>
      <c r="BK15" s="55"/>
      <c r="BL15" s="55">
        <f t="shared" si="5"/>
        <v>35057.855977216845</v>
      </c>
      <c r="BM15" s="55">
        <f t="shared" si="29"/>
        <v>36810.748776077686</v>
      </c>
      <c r="BN15" s="55">
        <f t="shared" si="30"/>
        <v>0</v>
      </c>
      <c r="BO15" s="55">
        <f t="shared" si="31"/>
        <v>36810.748776077686</v>
      </c>
      <c r="BP15" s="55"/>
      <c r="BQ15" s="55"/>
      <c r="BR15" s="55">
        <f t="shared" si="32"/>
        <v>36810.748776077686</v>
      </c>
      <c r="BS15" s="55">
        <f t="shared" si="33"/>
        <v>37862.484455394188</v>
      </c>
      <c r="BT15" s="55">
        <f t="shared" si="34"/>
        <v>0</v>
      </c>
      <c r="BU15" s="55">
        <f t="shared" si="35"/>
        <v>37862.484455394188</v>
      </c>
      <c r="BV15" s="55"/>
      <c r="BW15" s="55"/>
      <c r="BX15" s="55">
        <f t="shared" si="6"/>
        <v>37862.484455394188</v>
      </c>
      <c r="BY15" s="55">
        <f t="shared" si="6"/>
        <v>0</v>
      </c>
      <c r="BZ15" s="55">
        <f t="shared" si="36"/>
        <v>37862.484455394188</v>
      </c>
      <c r="CA15" s="55">
        <f t="shared" si="37"/>
        <v>39930.89795804998</v>
      </c>
      <c r="CB15" s="55">
        <f t="shared" si="38"/>
        <v>0</v>
      </c>
      <c r="CC15" s="55">
        <f t="shared" si="50"/>
        <v>45575.212770381884</v>
      </c>
      <c r="CD15" s="55">
        <v>0</v>
      </c>
      <c r="CE15" s="55">
        <f t="shared" si="39"/>
        <v>45575.212770381884</v>
      </c>
      <c r="CF15" s="55">
        <f t="shared" si="40"/>
        <v>0</v>
      </c>
      <c r="CG15" s="59" t="s">
        <v>121</v>
      </c>
      <c r="CH15" s="56" t="s">
        <v>231</v>
      </c>
      <c r="CI15" s="2" t="s">
        <v>222</v>
      </c>
      <c r="CJ15" s="62" t="s">
        <v>222</v>
      </c>
      <c r="CK15" s="62" t="s">
        <v>222</v>
      </c>
    </row>
    <row r="16" spans="1:89" s="11" customFormat="1">
      <c r="A16" s="48" t="s">
        <v>122</v>
      </c>
      <c r="B16" s="49" t="s">
        <v>123</v>
      </c>
      <c r="C16" s="49" t="s">
        <v>123</v>
      </c>
      <c r="D16" s="50"/>
      <c r="E16" s="51"/>
      <c r="F16" s="50"/>
      <c r="G16" s="50"/>
      <c r="H16" s="50"/>
      <c r="I16" s="52">
        <v>0</v>
      </c>
      <c r="J16" s="52">
        <v>65000</v>
      </c>
      <c r="K16" s="52">
        <f t="shared" si="47"/>
        <v>61012.269938650308</v>
      </c>
      <c r="L16" s="52"/>
      <c r="M16" s="52"/>
      <c r="N16" s="52">
        <f>SUM(K16)</f>
        <v>61012.269938650308</v>
      </c>
      <c r="O16" s="57">
        <v>30000</v>
      </c>
      <c r="P16" s="52">
        <f t="shared" si="41"/>
        <v>91012.269938650308</v>
      </c>
      <c r="Q16" s="52">
        <f t="shared" si="42"/>
        <v>92310.127620484884</v>
      </c>
      <c r="R16" s="57"/>
      <c r="S16" s="58"/>
      <c r="T16" s="53">
        <v>92310.127620484884</v>
      </c>
      <c r="U16" s="53">
        <f t="shared" si="43"/>
        <v>95554.771825071337</v>
      </c>
      <c r="V16" s="52">
        <f t="shared" si="44"/>
        <v>0</v>
      </c>
      <c r="W16" s="53"/>
      <c r="X16" s="53">
        <f t="shared" si="45"/>
        <v>96365.93287621795</v>
      </c>
      <c r="Y16" s="53">
        <v>0</v>
      </c>
      <c r="Z16" s="52">
        <f t="shared" si="46"/>
        <v>96365.93287621795</v>
      </c>
      <c r="AA16" s="54"/>
      <c r="AB16" s="54"/>
      <c r="AC16" s="54">
        <f t="shared" si="8"/>
        <v>96365.93287621795</v>
      </c>
      <c r="AD16" s="54">
        <f t="shared" si="9"/>
        <v>97501.558347823229</v>
      </c>
      <c r="AE16" s="54">
        <f t="shared" si="10"/>
        <v>0</v>
      </c>
      <c r="AF16" s="52">
        <f t="shared" si="11"/>
        <v>97501.558347823229</v>
      </c>
      <c r="AG16" s="52">
        <v>267000</v>
      </c>
      <c r="AH16" s="52"/>
      <c r="AI16" s="55">
        <f t="shared" si="3"/>
        <v>364501.55834782321</v>
      </c>
      <c r="AJ16" s="55">
        <f t="shared" si="3"/>
        <v>0</v>
      </c>
      <c r="AK16" s="55">
        <f t="shared" si="12"/>
        <v>364501.55834782321</v>
      </c>
      <c r="AL16" s="55">
        <f t="shared" si="13"/>
        <v>366927.52545829123</v>
      </c>
      <c r="AM16" s="55">
        <f t="shared" si="14"/>
        <v>0</v>
      </c>
      <c r="AN16" s="55">
        <f t="shared" si="15"/>
        <v>366927.52545829123</v>
      </c>
      <c r="AO16" s="55"/>
      <c r="AP16" s="55"/>
      <c r="AQ16" s="55">
        <f t="shared" si="16"/>
        <v>366927.52545829123</v>
      </c>
      <c r="AR16" s="55">
        <f t="shared" si="4"/>
        <v>0</v>
      </c>
      <c r="AS16" s="55">
        <f t="shared" si="17"/>
        <v>366927.52545829123</v>
      </c>
      <c r="AT16" s="55">
        <f t="shared" si="18"/>
        <v>372992.4432344613</v>
      </c>
      <c r="AU16" s="55">
        <f t="shared" si="19"/>
        <v>372992.4432344613</v>
      </c>
      <c r="AV16" s="55"/>
      <c r="AW16" s="55"/>
      <c r="AX16" s="55">
        <f t="shared" si="20"/>
        <v>372992.4432344613</v>
      </c>
      <c r="AY16" s="55">
        <f t="shared" si="21"/>
        <v>381483.32812109945</v>
      </c>
      <c r="AZ16" s="55">
        <f t="shared" si="22"/>
        <v>0</v>
      </c>
      <c r="BA16" s="55">
        <f t="shared" si="23"/>
        <v>381483.32812109945</v>
      </c>
      <c r="BB16" s="55"/>
      <c r="BC16" s="55"/>
      <c r="BD16" s="55">
        <f t="shared" si="24"/>
        <v>381483.32812109945</v>
      </c>
      <c r="BE16" s="55">
        <f t="shared" si="24"/>
        <v>0</v>
      </c>
      <c r="BF16" s="55">
        <f t="shared" si="25"/>
        <v>381483.32812109945</v>
      </c>
      <c r="BG16" s="55">
        <f t="shared" si="26"/>
        <v>428789.68677522626</v>
      </c>
      <c r="BH16" s="55">
        <f t="shared" si="27"/>
        <v>0</v>
      </c>
      <c r="BI16" s="55">
        <f t="shared" si="28"/>
        <v>428789.68677522626</v>
      </c>
      <c r="BJ16" s="55"/>
      <c r="BK16" s="55"/>
      <c r="BL16" s="55">
        <f t="shared" si="5"/>
        <v>428789.68677522626</v>
      </c>
      <c r="BM16" s="55">
        <f t="shared" si="29"/>
        <v>450229.17111398757</v>
      </c>
      <c r="BN16" s="55">
        <f t="shared" si="30"/>
        <v>0</v>
      </c>
      <c r="BO16" s="55">
        <f t="shared" si="31"/>
        <v>450229.17111398757</v>
      </c>
      <c r="BP16" s="55"/>
      <c r="BQ16" s="55"/>
      <c r="BR16" s="55">
        <f t="shared" si="32"/>
        <v>450229.17111398757</v>
      </c>
      <c r="BS16" s="55">
        <f t="shared" si="33"/>
        <v>463092.86171724432</v>
      </c>
      <c r="BT16" s="55">
        <f t="shared" si="34"/>
        <v>0</v>
      </c>
      <c r="BU16" s="55">
        <f t="shared" si="35"/>
        <v>463092.86171724432</v>
      </c>
      <c r="BV16" s="55"/>
      <c r="BW16" s="55"/>
      <c r="BX16" s="55">
        <f t="shared" si="6"/>
        <v>463092.86171724432</v>
      </c>
      <c r="BY16" s="55">
        <f t="shared" si="6"/>
        <v>0</v>
      </c>
      <c r="BZ16" s="55">
        <f t="shared" si="36"/>
        <v>463092.86171724432</v>
      </c>
      <c r="CA16" s="55">
        <f t="shared" si="37"/>
        <v>488391.45323698263</v>
      </c>
      <c r="CB16" s="55">
        <f t="shared" si="38"/>
        <v>0</v>
      </c>
      <c r="CC16" s="55">
        <f t="shared" si="50"/>
        <v>557426.59280779399</v>
      </c>
      <c r="CD16" s="55">
        <v>0</v>
      </c>
      <c r="CE16" s="55">
        <f t="shared" si="39"/>
        <v>557426.59280779399</v>
      </c>
      <c r="CF16" s="55">
        <f t="shared" si="40"/>
        <v>0</v>
      </c>
      <c r="CG16" s="52" t="s">
        <v>124</v>
      </c>
      <c r="CH16" s="56" t="s">
        <v>231</v>
      </c>
      <c r="CI16" s="2" t="s">
        <v>222</v>
      </c>
      <c r="CJ16" s="62" t="s">
        <v>222</v>
      </c>
      <c r="CK16" s="62" t="s">
        <v>222</v>
      </c>
    </row>
    <row r="17" spans="1:89" s="73" customFormat="1" ht="22.5">
      <c r="A17" s="48" t="s">
        <v>125</v>
      </c>
      <c r="B17" s="49" t="s">
        <v>126</v>
      </c>
      <c r="C17" s="49" t="s">
        <v>127</v>
      </c>
      <c r="D17" s="64"/>
      <c r="E17" s="65"/>
      <c r="F17" s="64"/>
      <c r="G17" s="64"/>
      <c r="H17" s="64"/>
      <c r="I17" s="66"/>
      <c r="J17" s="66"/>
      <c r="K17" s="66"/>
      <c r="L17" s="66"/>
      <c r="M17" s="66"/>
      <c r="N17" s="66"/>
      <c r="O17" s="67"/>
      <c r="P17" s="66"/>
      <c r="Q17" s="66"/>
      <c r="R17" s="67"/>
      <c r="S17" s="68"/>
      <c r="T17" s="69"/>
      <c r="U17" s="69"/>
      <c r="V17" s="66"/>
      <c r="W17" s="69"/>
      <c r="X17" s="69"/>
      <c r="Y17" s="69"/>
      <c r="Z17" s="66"/>
      <c r="AA17" s="70"/>
      <c r="AB17" s="70"/>
      <c r="AC17" s="70"/>
      <c r="AD17" s="70"/>
      <c r="AE17" s="70"/>
      <c r="AF17" s="66"/>
      <c r="AG17" s="66"/>
      <c r="AH17" s="66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55">
        <f t="shared" si="39"/>
        <v>0</v>
      </c>
      <c r="CF17" s="55">
        <v>100000</v>
      </c>
      <c r="CG17" s="72" t="s">
        <v>232</v>
      </c>
      <c r="CH17" s="56" t="s">
        <v>231</v>
      </c>
      <c r="CI17" s="2" t="s">
        <v>222</v>
      </c>
      <c r="CJ17" s="62" t="s">
        <v>222</v>
      </c>
      <c r="CK17" s="62" t="s">
        <v>222</v>
      </c>
    </row>
    <row r="18" spans="1:89" s="73" customFormat="1">
      <c r="A18" s="48" t="s">
        <v>125</v>
      </c>
      <c r="B18" s="49" t="s">
        <v>128</v>
      </c>
      <c r="C18" s="49" t="s">
        <v>103</v>
      </c>
      <c r="D18" s="64"/>
      <c r="E18" s="65"/>
      <c r="F18" s="64"/>
      <c r="G18" s="64"/>
      <c r="H18" s="64"/>
      <c r="I18" s="66"/>
      <c r="J18" s="66"/>
      <c r="K18" s="66"/>
      <c r="L18" s="66"/>
      <c r="M18" s="66"/>
      <c r="N18" s="66"/>
      <c r="O18" s="67"/>
      <c r="P18" s="66"/>
      <c r="Q18" s="66"/>
      <c r="R18" s="67"/>
      <c r="S18" s="68"/>
      <c r="T18" s="69"/>
      <c r="U18" s="69"/>
      <c r="V18" s="66"/>
      <c r="W18" s="69"/>
      <c r="X18" s="69"/>
      <c r="Y18" s="69"/>
      <c r="Z18" s="66"/>
      <c r="AA18" s="70"/>
      <c r="AB18" s="70"/>
      <c r="AC18" s="70"/>
      <c r="AD18" s="70"/>
      <c r="AE18" s="70"/>
      <c r="AF18" s="66"/>
      <c r="AG18" s="66"/>
      <c r="AH18" s="66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55">
        <f t="shared" si="39"/>
        <v>0</v>
      </c>
      <c r="CF18" s="55">
        <v>10000</v>
      </c>
      <c r="CG18" s="72" t="s">
        <v>129</v>
      </c>
      <c r="CH18" s="56" t="s">
        <v>231</v>
      </c>
      <c r="CI18" s="2" t="s">
        <v>222</v>
      </c>
      <c r="CJ18" s="62" t="s">
        <v>222</v>
      </c>
      <c r="CK18" s="62" t="s">
        <v>222</v>
      </c>
    </row>
    <row r="19" spans="1:89" s="73" customFormat="1">
      <c r="A19" s="48" t="s">
        <v>125</v>
      </c>
      <c r="B19" s="74" t="s">
        <v>130</v>
      </c>
      <c r="C19" s="49" t="s">
        <v>103</v>
      </c>
      <c r="D19" s="64"/>
      <c r="E19" s="65"/>
      <c r="F19" s="64"/>
      <c r="G19" s="64"/>
      <c r="H19" s="64"/>
      <c r="I19" s="66"/>
      <c r="J19" s="66"/>
      <c r="K19" s="66"/>
      <c r="L19" s="66"/>
      <c r="M19" s="66"/>
      <c r="N19" s="66"/>
      <c r="O19" s="67"/>
      <c r="P19" s="66"/>
      <c r="Q19" s="66"/>
      <c r="R19" s="67"/>
      <c r="S19" s="68"/>
      <c r="T19" s="69"/>
      <c r="U19" s="69"/>
      <c r="V19" s="66"/>
      <c r="W19" s="69"/>
      <c r="X19" s="69"/>
      <c r="Y19" s="69"/>
      <c r="Z19" s="66"/>
      <c r="AA19" s="70"/>
      <c r="AB19" s="70"/>
      <c r="AC19" s="70"/>
      <c r="AD19" s="70"/>
      <c r="AE19" s="70"/>
      <c r="AF19" s="66"/>
      <c r="AG19" s="66"/>
      <c r="AH19" s="66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55">
        <f t="shared" si="39"/>
        <v>0</v>
      </c>
      <c r="CF19" s="55">
        <v>70000</v>
      </c>
      <c r="CG19" s="72" t="s">
        <v>131</v>
      </c>
      <c r="CH19" s="56" t="s">
        <v>231</v>
      </c>
      <c r="CI19" s="2" t="s">
        <v>222</v>
      </c>
      <c r="CJ19" s="62" t="s">
        <v>222</v>
      </c>
      <c r="CK19" s="62" t="s">
        <v>222</v>
      </c>
    </row>
    <row r="20" spans="1:89" s="11" customFormat="1">
      <c r="A20" s="75" t="s">
        <v>18</v>
      </c>
      <c r="B20" s="33"/>
      <c r="C20" s="49"/>
      <c r="D20" s="50">
        <f>SUM(D6:D16)</f>
        <v>14058303.574054051</v>
      </c>
      <c r="E20" s="51">
        <v>1.0728476821192052</v>
      </c>
      <c r="F20" s="60">
        <f t="shared" ref="F20:AM20" si="51">SUM(F6:F16)</f>
        <v>14870285.969897972</v>
      </c>
      <c r="G20" s="60">
        <f t="shared" si="51"/>
        <v>14962077.858601049</v>
      </c>
      <c r="H20" s="60">
        <f t="shared" si="51"/>
        <v>1992000</v>
      </c>
      <c r="I20" s="60">
        <f t="shared" si="51"/>
        <v>16954077.858601049</v>
      </c>
      <c r="J20" s="60">
        <f t="shared" si="51"/>
        <v>-6147.2964814814768</v>
      </c>
      <c r="K20" s="60">
        <f t="shared" si="51"/>
        <v>14038388.809842294</v>
      </c>
      <c r="L20" s="60">
        <f t="shared" si="51"/>
        <v>0</v>
      </c>
      <c r="M20" s="60">
        <f t="shared" si="51"/>
        <v>1992000</v>
      </c>
      <c r="N20" s="60">
        <f t="shared" si="51"/>
        <v>16030388.809842294</v>
      </c>
      <c r="O20" s="60">
        <f t="shared" si="51"/>
        <v>7230000</v>
      </c>
      <c r="P20" s="60">
        <f t="shared" si="51"/>
        <v>21268388.809842296</v>
      </c>
      <c r="Q20" s="60">
        <f t="shared" si="51"/>
        <v>21571681.341889955</v>
      </c>
      <c r="R20" s="60">
        <f t="shared" si="51"/>
        <v>0</v>
      </c>
      <c r="S20" s="60">
        <f t="shared" si="51"/>
        <v>14000</v>
      </c>
      <c r="T20" s="60">
        <f t="shared" si="51"/>
        <v>21585681.341840815</v>
      </c>
      <c r="U20" s="60">
        <f t="shared" si="51"/>
        <v>22344404.763346642</v>
      </c>
      <c r="V20" s="60">
        <f t="shared" si="51"/>
        <v>1992000</v>
      </c>
      <c r="W20" s="60">
        <f t="shared" si="51"/>
        <v>0</v>
      </c>
      <c r="X20" s="60">
        <f t="shared" si="51"/>
        <v>15392950.74107141</v>
      </c>
      <c r="Y20" s="60">
        <f t="shared" si="51"/>
        <v>2052100</v>
      </c>
      <c r="Z20" s="60">
        <f t="shared" si="51"/>
        <v>17445050.741071407</v>
      </c>
      <c r="AA20" s="60">
        <f t="shared" si="51"/>
        <v>-2616263.5099999998</v>
      </c>
      <c r="AB20" s="60">
        <f t="shared" si="51"/>
        <v>-140000</v>
      </c>
      <c r="AC20" s="60">
        <f t="shared" si="51"/>
        <v>12776687.231071409</v>
      </c>
      <c r="AD20" s="60">
        <f t="shared" si="51"/>
        <v>12927254.252312995</v>
      </c>
      <c r="AE20" s="60">
        <f t="shared" si="51"/>
        <v>1912100</v>
      </c>
      <c r="AF20" s="60">
        <f t="shared" si="51"/>
        <v>14839354.252312995</v>
      </c>
      <c r="AG20" s="60">
        <f t="shared" si="51"/>
        <v>267000</v>
      </c>
      <c r="AH20" s="60">
        <f t="shared" si="51"/>
        <v>0</v>
      </c>
      <c r="AI20" s="60">
        <f t="shared" si="51"/>
        <v>13194254.252312995</v>
      </c>
      <c r="AJ20" s="60">
        <f t="shared" si="51"/>
        <v>1912100</v>
      </c>
      <c r="AK20" s="60">
        <f t="shared" si="51"/>
        <v>15106354.252312995</v>
      </c>
      <c r="AL20" s="57">
        <f t="shared" si="51"/>
        <v>13282069.588434875</v>
      </c>
      <c r="AM20" s="57">
        <f t="shared" si="51"/>
        <v>1912100</v>
      </c>
      <c r="AN20" s="57">
        <f t="shared" si="15"/>
        <v>15194169.588434875</v>
      </c>
      <c r="AO20" s="57">
        <f>SUM(AO6:AO16)</f>
        <v>-12304.050000000003</v>
      </c>
      <c r="AP20" s="57">
        <f>SUM(AP6:AP16)</f>
        <v>0</v>
      </c>
      <c r="AQ20" s="57">
        <f>SUM(AQ6:AQ16)</f>
        <v>13269765.538434876</v>
      </c>
      <c r="AR20" s="57">
        <f>SUM(AR6:AR16)</f>
        <v>1912100</v>
      </c>
      <c r="AS20" s="57">
        <f>SUM(AS6:AS16)</f>
        <v>15181865.538434876</v>
      </c>
      <c r="AT20" s="76">
        <f t="shared" si="18"/>
        <v>13489100.506012311</v>
      </c>
      <c r="AU20" s="76">
        <f>AR20+AT20</f>
        <v>15401200.506012311</v>
      </c>
      <c r="AV20" s="76">
        <f>SUM(AV6:AV16)</f>
        <v>0</v>
      </c>
      <c r="AW20" s="76">
        <f>SUM(AW6:AW16)</f>
        <v>0</v>
      </c>
      <c r="AX20" s="76">
        <f>SUM(AX6:AX16)</f>
        <v>13489100.506012313</v>
      </c>
      <c r="AY20" s="76">
        <f t="shared" si="21"/>
        <v>13796169.460620722</v>
      </c>
      <c r="AZ20" s="76">
        <f>SUM(AZ6:AZ16)</f>
        <v>1912100</v>
      </c>
      <c r="BA20" s="76">
        <f t="shared" si="23"/>
        <v>15708269.460620722</v>
      </c>
      <c r="BB20" s="76">
        <f t="shared" ref="BB20:BG20" si="52">SUM(BB6:BB16)</f>
        <v>0</v>
      </c>
      <c r="BC20" s="76">
        <f t="shared" si="52"/>
        <v>0</v>
      </c>
      <c r="BD20" s="76">
        <f t="shared" si="52"/>
        <v>13796169.46062072</v>
      </c>
      <c r="BE20" s="76">
        <f t="shared" si="52"/>
        <v>1912100</v>
      </c>
      <c r="BF20" s="76">
        <f t="shared" si="52"/>
        <v>15708269.46062072</v>
      </c>
      <c r="BG20" s="76">
        <f t="shared" si="52"/>
        <v>15506982.207724724</v>
      </c>
      <c r="BH20" s="76">
        <f t="shared" si="27"/>
        <v>1912100</v>
      </c>
      <c r="BI20" s="76">
        <f t="shared" si="28"/>
        <v>17419082.207724724</v>
      </c>
      <c r="BJ20" s="76">
        <f t="shared" ref="BJ20:BR20" si="53">SUM(BJ6:BJ16)</f>
        <v>0</v>
      </c>
      <c r="BK20" s="76">
        <f t="shared" si="53"/>
        <v>0</v>
      </c>
      <c r="BL20" s="76">
        <f t="shared" si="53"/>
        <v>15506982.207724724</v>
      </c>
      <c r="BM20" s="76">
        <f t="shared" si="53"/>
        <v>16282331.318110961</v>
      </c>
      <c r="BN20" s="76">
        <f t="shared" si="53"/>
        <v>1912100</v>
      </c>
      <c r="BO20" s="76">
        <f t="shared" si="53"/>
        <v>18194431.318110958</v>
      </c>
      <c r="BP20" s="76">
        <f t="shared" si="53"/>
        <v>0</v>
      </c>
      <c r="BQ20" s="76">
        <f t="shared" si="53"/>
        <v>0</v>
      </c>
      <c r="BR20" s="76">
        <f t="shared" si="53"/>
        <v>16282331.318110961</v>
      </c>
      <c r="BS20" s="76">
        <f t="shared" si="33"/>
        <v>16747540.784342702</v>
      </c>
      <c r="BT20" s="76">
        <f>SUM(BT6:BT16)</f>
        <v>1912100</v>
      </c>
      <c r="BU20" s="77">
        <f t="shared" si="35"/>
        <v>18659640.784342702</v>
      </c>
      <c r="BV20" s="76">
        <f t="shared" ref="BV20:CB20" si="54">SUM(BV6:BV16)</f>
        <v>1700000</v>
      </c>
      <c r="BW20" s="76">
        <f t="shared" si="54"/>
        <v>200000</v>
      </c>
      <c r="BX20" s="76">
        <f t="shared" si="54"/>
        <v>18447540.784342699</v>
      </c>
      <c r="BY20" s="76">
        <f t="shared" si="54"/>
        <v>2112100</v>
      </c>
      <c r="BZ20" s="76">
        <f t="shared" si="54"/>
        <v>20559640.784342699</v>
      </c>
      <c r="CA20" s="76">
        <f t="shared" si="54"/>
        <v>19455323.104968827</v>
      </c>
      <c r="CB20" s="76">
        <f t="shared" si="54"/>
        <v>2112100</v>
      </c>
      <c r="CC20" s="76">
        <f>SUM(CC6:CC19)</f>
        <v>23094615.327014789</v>
      </c>
      <c r="CD20" s="76">
        <f>SUM(CD6:CD19)</f>
        <v>3554053.4798534797</v>
      </c>
      <c r="CE20" s="76">
        <f>SUM(CE6:CE19)</f>
        <v>23094615.327014789</v>
      </c>
      <c r="CF20" s="76">
        <f>SUM(CF6:CF19)</f>
        <v>3745300.4845365603</v>
      </c>
      <c r="CG20" s="57"/>
      <c r="CH20" s="10"/>
    </row>
    <row r="21" spans="1:89" s="11" customFormat="1">
      <c r="A21" s="78"/>
      <c r="B21" s="79"/>
      <c r="C21" s="79"/>
      <c r="D21" s="80"/>
      <c r="E21" s="81"/>
      <c r="F21" s="81"/>
      <c r="G21" s="81"/>
      <c r="H21" s="81"/>
      <c r="I21" s="81"/>
      <c r="J21" s="81"/>
      <c r="K21" s="52">
        <f t="shared" si="47"/>
        <v>0</v>
      </c>
      <c r="L21" s="81"/>
      <c r="M21" s="81"/>
      <c r="N21" s="81"/>
      <c r="O21" s="81"/>
      <c r="P21" s="81"/>
      <c r="Q21" s="52">
        <f t="shared" si="42"/>
        <v>0</v>
      </c>
      <c r="R21" s="81"/>
      <c r="S21" s="82"/>
      <c r="T21" s="82">
        <v>0</v>
      </c>
      <c r="U21" s="53">
        <f t="shared" si="43"/>
        <v>0</v>
      </c>
      <c r="V21" s="52">
        <f t="shared" si="44"/>
        <v>0</v>
      </c>
      <c r="W21" s="53"/>
      <c r="X21" s="53"/>
      <c r="Y21" s="53">
        <v>0</v>
      </c>
      <c r="Z21" s="52">
        <f t="shared" ref="Z21:Z41" si="55">Q21+V21</f>
        <v>0</v>
      </c>
      <c r="AA21" s="83"/>
      <c r="AB21" s="83"/>
      <c r="AC21" s="54"/>
      <c r="AD21" s="84"/>
      <c r="AE21" s="84"/>
      <c r="AF21" s="85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55"/>
      <c r="AU21" s="55"/>
      <c r="AV21" s="86"/>
      <c r="AW21" s="86"/>
      <c r="AX21" s="86"/>
      <c r="AY21" s="55"/>
      <c r="AZ21" s="86"/>
      <c r="BA21" s="55"/>
      <c r="BB21" s="86"/>
      <c r="BC21" s="86"/>
      <c r="BD21" s="86"/>
      <c r="BE21" s="86"/>
      <c r="BF21" s="86"/>
      <c r="BG21" s="87"/>
      <c r="BH21" s="55"/>
      <c r="BI21" s="55"/>
      <c r="BJ21" s="86"/>
      <c r="BK21" s="86"/>
      <c r="BL21" s="86"/>
      <c r="BM21" s="55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1"/>
      <c r="CH21" s="10"/>
    </row>
    <row r="22" spans="1:89" s="11" customFormat="1" ht="11.25" customHeight="1">
      <c r="A22" s="24" t="s">
        <v>132</v>
      </c>
      <c r="B22" s="88"/>
      <c r="C22" s="79"/>
      <c r="D22" s="80"/>
      <c r="E22" s="81"/>
      <c r="F22" s="81"/>
      <c r="G22" s="81"/>
      <c r="H22" s="81"/>
      <c r="I22" s="81"/>
      <c r="J22" s="81"/>
      <c r="K22" s="52">
        <f t="shared" si="47"/>
        <v>0</v>
      </c>
      <c r="L22" s="81"/>
      <c r="M22" s="81"/>
      <c r="N22" s="81"/>
      <c r="O22" s="81"/>
      <c r="P22" s="81"/>
      <c r="Q22" s="52">
        <f t="shared" si="42"/>
        <v>0</v>
      </c>
      <c r="R22" s="81"/>
      <c r="S22" s="82"/>
      <c r="T22" s="82">
        <v>0</v>
      </c>
      <c r="U22" s="53">
        <f t="shared" si="43"/>
        <v>0</v>
      </c>
      <c r="V22" s="52">
        <f t="shared" si="44"/>
        <v>0</v>
      </c>
      <c r="W22" s="53"/>
      <c r="X22" s="53"/>
      <c r="Y22" s="53">
        <v>0</v>
      </c>
      <c r="Z22" s="52">
        <f t="shared" si="55"/>
        <v>0</v>
      </c>
      <c r="AA22" s="83"/>
      <c r="AB22" s="83"/>
      <c r="AC22" s="54"/>
      <c r="AD22" s="83"/>
      <c r="AE22" s="83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55"/>
      <c r="AU22" s="55"/>
      <c r="AV22" s="86"/>
      <c r="AW22" s="86"/>
      <c r="AX22" s="86"/>
      <c r="AY22" s="55"/>
      <c r="AZ22" s="86"/>
      <c r="BA22" s="55"/>
      <c r="BB22" s="86"/>
      <c r="BC22" s="86"/>
      <c r="BD22" s="86"/>
      <c r="BE22" s="86"/>
      <c r="BF22" s="86"/>
      <c r="BG22" s="86"/>
      <c r="BH22" s="55"/>
      <c r="BI22" s="55"/>
      <c r="BJ22" s="86"/>
      <c r="BK22" s="86"/>
      <c r="BL22" s="86"/>
      <c r="BM22" s="55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1"/>
      <c r="CH22" s="10"/>
    </row>
    <row r="23" spans="1:89">
      <c r="U23" s="53"/>
      <c r="AC23" s="54"/>
      <c r="AD23" s="93"/>
      <c r="AE23" s="93"/>
      <c r="AF23" s="94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55"/>
      <c r="AU23" s="55"/>
      <c r="AV23" s="86"/>
      <c r="AW23" s="86"/>
      <c r="AX23" s="86"/>
      <c r="AY23" s="55"/>
      <c r="AZ23" s="86"/>
      <c r="BA23" s="55"/>
      <c r="BB23" s="86"/>
      <c r="BC23" s="86"/>
      <c r="BD23" s="86"/>
      <c r="BE23" s="86"/>
      <c r="BF23" s="86"/>
      <c r="BG23" s="95"/>
      <c r="BH23" s="55"/>
      <c r="BI23" s="55"/>
      <c r="BJ23" s="86"/>
      <c r="BK23" s="86"/>
      <c r="BL23" s="86"/>
      <c r="BM23" s="55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H23" s="10"/>
      <c r="CI23" s="11"/>
    </row>
    <row r="24" spans="1:89" s="11" customFormat="1">
      <c r="A24" s="48" t="s">
        <v>133</v>
      </c>
      <c r="B24" s="49" t="s">
        <v>134</v>
      </c>
      <c r="C24" s="49" t="s">
        <v>135</v>
      </c>
      <c r="D24" s="50">
        <v>1328391.8918918918</v>
      </c>
      <c r="E24" s="51">
        <v>1.0728476821192052</v>
      </c>
      <c r="F24" s="50">
        <f t="shared" ref="F24:F29" si="56">+D24*E24</f>
        <v>1425162.1621621619</v>
      </c>
      <c r="G24" s="50">
        <f t="shared" ref="G24:G29" si="57">F24*(163/162)</f>
        <v>1433959.4594594592</v>
      </c>
      <c r="H24" s="50">
        <v>248000</v>
      </c>
      <c r="I24" s="52">
        <f t="shared" ref="I24:I29" si="58">SUM(G24:H24)</f>
        <v>1681959.4594594592</v>
      </c>
      <c r="J24" s="52"/>
      <c r="K24" s="52">
        <f t="shared" si="47"/>
        <v>1345986.4864864862</v>
      </c>
      <c r="L24" s="52"/>
      <c r="M24" s="52">
        <f t="shared" ref="M24:M29" si="59">H24+L24</f>
        <v>248000</v>
      </c>
      <c r="N24" s="52">
        <f t="shared" ref="N24:N29" si="60">M24+K24</f>
        <v>1593986.4864864862</v>
      </c>
      <c r="O24" s="52"/>
      <c r="P24" s="52">
        <f t="shared" ref="P24:P30" si="61">K24+O24</f>
        <v>1345986.4864864862</v>
      </c>
      <c r="Q24" s="52">
        <f t="shared" si="42"/>
        <v>1365180.5896805893</v>
      </c>
      <c r="R24" s="52"/>
      <c r="S24" s="53"/>
      <c r="T24" s="53">
        <v>1365180.5896805893</v>
      </c>
      <c r="U24" s="53">
        <v>1313165.8500000001</v>
      </c>
      <c r="V24" s="52">
        <f t="shared" si="44"/>
        <v>248000</v>
      </c>
      <c r="W24" s="53"/>
      <c r="X24" s="53">
        <f>(118.8/117.8)*U24</f>
        <v>1324313.2680814941</v>
      </c>
      <c r="Y24" s="53">
        <v>348000</v>
      </c>
      <c r="Z24" s="52">
        <f>X24+Y24</f>
        <v>1672313.2680814941</v>
      </c>
      <c r="AA24" s="54"/>
      <c r="AB24" s="54"/>
      <c r="AC24" s="54">
        <f t="shared" si="8"/>
        <v>1324313.2680814941</v>
      </c>
      <c r="AD24" s="96">
        <f t="shared" si="9"/>
        <v>1339919.6533955859</v>
      </c>
      <c r="AE24" s="96">
        <f t="shared" si="10"/>
        <v>348000</v>
      </c>
      <c r="AF24" s="97">
        <f t="shared" si="11"/>
        <v>1687919.6533955859</v>
      </c>
      <c r="AG24" s="52"/>
      <c r="AH24" s="52"/>
      <c r="AI24" s="55">
        <f>AD24+AG24</f>
        <v>1339919.6533955859</v>
      </c>
      <c r="AJ24" s="55">
        <f>AE24+AH24</f>
        <v>348000</v>
      </c>
      <c r="AK24" s="55">
        <f>AI24+AJ24</f>
        <v>1687919.6533955859</v>
      </c>
      <c r="AL24" s="55">
        <f>(121/120.2)*AI24</f>
        <v>1348837.5878607812</v>
      </c>
      <c r="AM24" s="55">
        <f>AJ24</f>
        <v>348000</v>
      </c>
      <c r="AN24" s="55">
        <f>AL24+AM24</f>
        <v>1696837.5878607812</v>
      </c>
      <c r="AO24" s="55"/>
      <c r="AP24" s="55"/>
      <c r="AQ24" s="55">
        <f t="shared" ref="AQ24:AR30" si="62">AL24+AO24</f>
        <v>1348837.5878607812</v>
      </c>
      <c r="AR24" s="55">
        <f t="shared" si="62"/>
        <v>348000</v>
      </c>
      <c r="AS24" s="55">
        <f t="shared" ref="AS24:AS30" si="63">AQ24+AR24</f>
        <v>1696837.5878607812</v>
      </c>
      <c r="AT24" s="55">
        <f t="shared" si="18"/>
        <v>1371132.4240237693</v>
      </c>
      <c r="AU24" s="55">
        <f t="shared" si="19"/>
        <v>1719132.4240237693</v>
      </c>
      <c r="AV24" s="55"/>
      <c r="AW24" s="55"/>
      <c r="AX24" s="55">
        <f t="shared" ref="AX24:AX30" si="64">AT24+AV24</f>
        <v>1371132.4240237693</v>
      </c>
      <c r="AY24" s="55">
        <f t="shared" si="21"/>
        <v>1402345.1946519527</v>
      </c>
      <c r="AZ24" s="55">
        <f t="shared" ref="AZ24:AZ30" si="65">AR24+AW24</f>
        <v>348000</v>
      </c>
      <c r="BA24" s="55">
        <f t="shared" si="23"/>
        <v>1750345.1946519527</v>
      </c>
      <c r="BB24" s="55"/>
      <c r="BC24" s="55"/>
      <c r="BD24" s="55">
        <f t="shared" ref="BD24:BE30" si="66">AY24+BB24</f>
        <v>1402345.1946519527</v>
      </c>
      <c r="BE24" s="55">
        <f t="shared" si="66"/>
        <v>348000</v>
      </c>
      <c r="BF24" s="55">
        <f t="shared" ref="BF24:BF30" si="67">BD24+BE24</f>
        <v>1750345.1946519527</v>
      </c>
      <c r="BG24" s="55">
        <f t="shared" si="26"/>
        <v>1576244.9167232602</v>
      </c>
      <c r="BH24" s="55">
        <f t="shared" si="27"/>
        <v>348000</v>
      </c>
      <c r="BI24" s="55">
        <f t="shared" si="28"/>
        <v>1924244.9167232602</v>
      </c>
      <c r="BJ24" s="55"/>
      <c r="BK24" s="55"/>
      <c r="BL24" s="55">
        <f t="shared" ref="BL24:BL30" si="68">BG24+BJ24</f>
        <v>1576244.9167232602</v>
      </c>
      <c r="BM24" s="55">
        <f t="shared" si="29"/>
        <v>1655057.1625594234</v>
      </c>
      <c r="BN24" s="55">
        <f t="shared" ref="BN24:BN30" si="69">BH24+BK24</f>
        <v>348000</v>
      </c>
      <c r="BO24" s="55">
        <f>BM24+BN24</f>
        <v>2003057.1625594234</v>
      </c>
      <c r="BP24" s="55"/>
      <c r="BQ24" s="55"/>
      <c r="BR24" s="55">
        <f t="shared" ref="BR24:BR30" si="70">BM24+BP24</f>
        <v>1655057.1625594234</v>
      </c>
      <c r="BS24" s="55">
        <f>108/105*BR24</f>
        <v>1702344.5100611211</v>
      </c>
      <c r="BT24" s="55">
        <f t="shared" ref="BT24:BT30" si="71">BN24+BQ24</f>
        <v>348000</v>
      </c>
      <c r="BU24" s="77">
        <f t="shared" si="35"/>
        <v>2050344.5100611211</v>
      </c>
      <c r="BV24" s="55"/>
      <c r="BW24" s="55"/>
      <c r="BX24" s="55">
        <f t="shared" ref="BX24:BY30" si="72">BS24+BV24</f>
        <v>1702344.5100611211</v>
      </c>
      <c r="BY24" s="55">
        <f t="shared" si="72"/>
        <v>348000</v>
      </c>
      <c r="BZ24" s="55">
        <f t="shared" ref="BZ24:BZ30" si="73">BX24+BY24</f>
        <v>2050344.5100611211</v>
      </c>
      <c r="CA24" s="55">
        <f>113.9/108*BX24</f>
        <v>1795342.9601477934</v>
      </c>
      <c r="CB24" s="55">
        <f>BY24</f>
        <v>348000</v>
      </c>
      <c r="CC24" s="55">
        <v>2256650</v>
      </c>
      <c r="CD24" s="55">
        <v>387200</v>
      </c>
      <c r="CE24" s="55">
        <f>CC24</f>
        <v>2256650</v>
      </c>
      <c r="CF24" s="55">
        <f>(126.8/126.4)*CD24</f>
        <v>388425.31645569619</v>
      </c>
      <c r="CG24" s="52" t="s">
        <v>98</v>
      </c>
      <c r="CH24" s="56" t="s">
        <v>229</v>
      </c>
      <c r="CI24" s="2" t="s">
        <v>223</v>
      </c>
      <c r="CJ24" s="2" t="s">
        <v>222</v>
      </c>
      <c r="CK24" s="2" t="s">
        <v>222</v>
      </c>
    </row>
    <row r="25" spans="1:89" s="11" customFormat="1">
      <c r="A25" s="48" t="s">
        <v>136</v>
      </c>
      <c r="B25" s="49" t="s">
        <v>137</v>
      </c>
      <c r="C25" s="49" t="s">
        <v>97</v>
      </c>
      <c r="D25" s="50">
        <v>2510885.1351351347</v>
      </c>
      <c r="E25" s="51">
        <v>1.0728476821192052</v>
      </c>
      <c r="F25" s="50">
        <f t="shared" si="56"/>
        <v>2693797.2972972966</v>
      </c>
      <c r="G25" s="50">
        <f t="shared" si="57"/>
        <v>2710425.6756756748</v>
      </c>
      <c r="H25" s="50">
        <v>345000</v>
      </c>
      <c r="I25" s="52">
        <f t="shared" si="58"/>
        <v>3055425.6756756748</v>
      </c>
      <c r="J25" s="52"/>
      <c r="K25" s="52">
        <f t="shared" si="47"/>
        <v>2544141.8918918911</v>
      </c>
      <c r="L25" s="52"/>
      <c r="M25" s="52">
        <f t="shared" si="59"/>
        <v>345000</v>
      </c>
      <c r="N25" s="52">
        <f t="shared" si="60"/>
        <v>2889141.8918918911</v>
      </c>
      <c r="O25" s="52"/>
      <c r="P25" s="52">
        <f t="shared" si="61"/>
        <v>2544141.8918918911</v>
      </c>
      <c r="Q25" s="52">
        <f t="shared" si="42"/>
        <v>2580421.990171989</v>
      </c>
      <c r="R25" s="52"/>
      <c r="S25" s="53"/>
      <c r="T25" s="53">
        <v>2580421.990171989</v>
      </c>
      <c r="U25" s="53">
        <v>2521122.2400000002</v>
      </c>
      <c r="V25" s="52">
        <f t="shared" si="44"/>
        <v>345000</v>
      </c>
      <c r="W25" s="53"/>
      <c r="X25" s="53">
        <f t="shared" ref="X25:X30" si="74">(118.8/117.8)*U25</f>
        <v>2542523.9568081493</v>
      </c>
      <c r="Y25" s="53">
        <v>495000</v>
      </c>
      <c r="Z25" s="52">
        <f t="shared" ref="Z25:Z30" si="75">X25+Y25</f>
        <v>3037523.9568081493</v>
      </c>
      <c r="AA25" s="54"/>
      <c r="AB25" s="54"/>
      <c r="AC25" s="54">
        <f t="shared" si="8"/>
        <v>2542523.9568081493</v>
      </c>
      <c r="AD25" s="54">
        <f t="shared" si="9"/>
        <v>2572486.3603395587</v>
      </c>
      <c r="AE25" s="54">
        <f t="shared" si="10"/>
        <v>495000</v>
      </c>
      <c r="AF25" s="52">
        <f t="shared" si="11"/>
        <v>3067486.3603395587</v>
      </c>
      <c r="AG25" s="52"/>
      <c r="AH25" s="52"/>
      <c r="AI25" s="55">
        <f t="shared" ref="AI25:AJ42" si="76">AD25+AG25</f>
        <v>2572486.3603395587</v>
      </c>
      <c r="AJ25" s="55">
        <f t="shared" si="76"/>
        <v>495000</v>
      </c>
      <c r="AK25" s="55">
        <f t="shared" ref="AK25:AK30" si="77">AI25+AJ25</f>
        <v>3067486.3603395587</v>
      </c>
      <c r="AL25" s="55">
        <f t="shared" ref="AL25:AL30" si="78">(121/120.2)*AI25</f>
        <v>2589607.7337860782</v>
      </c>
      <c r="AM25" s="55">
        <f t="shared" ref="AM25:AM30" si="79">AJ25</f>
        <v>495000</v>
      </c>
      <c r="AN25" s="55">
        <f t="shared" ref="AN25:AN30" si="80">AL25+AM25</f>
        <v>3084607.7337860782</v>
      </c>
      <c r="AO25" s="55"/>
      <c r="AP25" s="55"/>
      <c r="AQ25" s="55">
        <f t="shared" si="62"/>
        <v>2589607.7337860782</v>
      </c>
      <c r="AR25" s="55">
        <f t="shared" si="62"/>
        <v>495000</v>
      </c>
      <c r="AS25" s="55">
        <f t="shared" si="63"/>
        <v>3084607.7337860782</v>
      </c>
      <c r="AT25" s="55">
        <f t="shared" si="18"/>
        <v>2632411.1674023769</v>
      </c>
      <c r="AU25" s="55">
        <f t="shared" si="19"/>
        <v>3127411.1674023769</v>
      </c>
      <c r="AV25" s="55"/>
      <c r="AW25" s="55"/>
      <c r="AX25" s="55">
        <f t="shared" si="64"/>
        <v>2632411.1674023769</v>
      </c>
      <c r="AY25" s="55">
        <f t="shared" si="21"/>
        <v>2692335.9744651951</v>
      </c>
      <c r="AZ25" s="55">
        <f t="shared" si="65"/>
        <v>495000</v>
      </c>
      <c r="BA25" s="55">
        <f t="shared" si="23"/>
        <v>3187335.9744651951</v>
      </c>
      <c r="BB25" s="55"/>
      <c r="BC25" s="55"/>
      <c r="BD25" s="55">
        <f t="shared" si="66"/>
        <v>2692335.9744651951</v>
      </c>
      <c r="BE25" s="55">
        <f t="shared" si="66"/>
        <v>495000</v>
      </c>
      <c r="BF25" s="55">
        <f t="shared" si="67"/>
        <v>3187335.9744651951</v>
      </c>
      <c r="BG25" s="55">
        <f t="shared" si="26"/>
        <v>3026202.756672326</v>
      </c>
      <c r="BH25" s="55">
        <f t="shared" si="27"/>
        <v>495000</v>
      </c>
      <c r="BI25" s="55">
        <f t="shared" si="28"/>
        <v>3521202.756672326</v>
      </c>
      <c r="BJ25" s="55"/>
      <c r="BK25" s="55"/>
      <c r="BL25" s="55">
        <f t="shared" si="68"/>
        <v>3026202.756672326</v>
      </c>
      <c r="BM25" s="55">
        <f t="shared" si="29"/>
        <v>3177512.8945059422</v>
      </c>
      <c r="BN25" s="55">
        <f t="shared" si="69"/>
        <v>495000</v>
      </c>
      <c r="BO25" s="55">
        <f t="shared" ref="BO25:BO30" si="81">BM25+BN25</f>
        <v>3672512.8945059422</v>
      </c>
      <c r="BP25" s="55"/>
      <c r="BQ25" s="55"/>
      <c r="BR25" s="55">
        <f t="shared" si="70"/>
        <v>3177512.8945059422</v>
      </c>
      <c r="BS25" s="55">
        <f t="shared" ref="BS25:BS39" si="82">108/105*BR25</f>
        <v>3268298.9772061119</v>
      </c>
      <c r="BT25" s="55">
        <f t="shared" si="71"/>
        <v>495000</v>
      </c>
      <c r="BU25" s="55">
        <f t="shared" si="35"/>
        <v>3763298.9772061119</v>
      </c>
      <c r="BV25" s="55"/>
      <c r="BW25" s="55"/>
      <c r="BX25" s="55">
        <f t="shared" si="72"/>
        <v>3268298.9772061119</v>
      </c>
      <c r="BY25" s="55">
        <f t="shared" si="72"/>
        <v>495000</v>
      </c>
      <c r="BZ25" s="55">
        <f t="shared" si="73"/>
        <v>3763298.9772061119</v>
      </c>
      <c r="CA25" s="55">
        <f t="shared" ref="CA25:CA30" si="83">113.9/108*BX25</f>
        <v>3446844.939849779</v>
      </c>
      <c r="CB25" s="55">
        <f t="shared" ref="CB25:CB30" si="84">BY25</f>
        <v>495000</v>
      </c>
      <c r="CC25" s="55">
        <v>5003350</v>
      </c>
      <c r="CD25" s="55">
        <v>659450</v>
      </c>
      <c r="CE25" s="55">
        <f t="shared" ref="CE25:CE38" si="85">CC25</f>
        <v>5003350</v>
      </c>
      <c r="CF25" s="55">
        <f t="shared" ref="CF25:CF38" si="86">(126.8/126.4)*CD25</f>
        <v>661536.86708860763</v>
      </c>
      <c r="CG25" s="52" t="s">
        <v>98</v>
      </c>
      <c r="CH25" s="56" t="s">
        <v>229</v>
      </c>
      <c r="CI25" s="2" t="s">
        <v>223</v>
      </c>
      <c r="CJ25" s="2" t="s">
        <v>222</v>
      </c>
      <c r="CK25" s="2" t="s">
        <v>222</v>
      </c>
    </row>
    <row r="26" spans="1:89" s="11" customFormat="1">
      <c r="A26" s="48" t="s">
        <v>138</v>
      </c>
      <c r="B26" s="49" t="s">
        <v>139</v>
      </c>
      <c r="C26" s="49" t="s">
        <v>97</v>
      </c>
      <c r="D26" s="50">
        <v>2628216.2162162159</v>
      </c>
      <c r="E26" s="51">
        <v>1.0728476821192052</v>
      </c>
      <c r="F26" s="50">
        <f t="shared" si="56"/>
        <v>2819675.6756756753</v>
      </c>
      <c r="G26" s="50">
        <f t="shared" si="57"/>
        <v>2837081.0810810807</v>
      </c>
      <c r="H26" s="50">
        <v>422000</v>
      </c>
      <c r="I26" s="52">
        <f t="shared" si="58"/>
        <v>3259081.0810810807</v>
      </c>
      <c r="J26" s="52"/>
      <c r="K26" s="52">
        <f t="shared" si="47"/>
        <v>2663027.0270270268</v>
      </c>
      <c r="L26" s="52"/>
      <c r="M26" s="52">
        <f t="shared" si="59"/>
        <v>422000</v>
      </c>
      <c r="N26" s="52">
        <f t="shared" si="60"/>
        <v>3085027.0270270268</v>
      </c>
      <c r="O26" s="52"/>
      <c r="P26" s="52">
        <f t="shared" si="61"/>
        <v>2663027.0270270268</v>
      </c>
      <c r="Q26" s="52">
        <f t="shared" si="42"/>
        <v>2701002.4570024563</v>
      </c>
      <c r="R26" s="57">
        <v>286600</v>
      </c>
      <c r="S26" s="58"/>
      <c r="T26" s="53">
        <v>2701002.4570024563</v>
      </c>
      <c r="U26" s="53">
        <v>2645941.0299999998</v>
      </c>
      <c r="V26" s="52">
        <f t="shared" si="44"/>
        <v>708600</v>
      </c>
      <c r="W26" s="53"/>
      <c r="X26" s="53">
        <f t="shared" si="74"/>
        <v>2668402.3290662137</v>
      </c>
      <c r="Y26" s="53">
        <v>858600</v>
      </c>
      <c r="Z26" s="52">
        <f t="shared" si="75"/>
        <v>3527002.3290662137</v>
      </c>
      <c r="AA26" s="54"/>
      <c r="AB26" s="54"/>
      <c r="AC26" s="54">
        <f t="shared" si="8"/>
        <v>2668402.3290662137</v>
      </c>
      <c r="AD26" s="54">
        <f t="shared" si="9"/>
        <v>2699848.1477589137</v>
      </c>
      <c r="AE26" s="54">
        <f t="shared" si="10"/>
        <v>858600</v>
      </c>
      <c r="AF26" s="52">
        <f t="shared" si="11"/>
        <v>3558448.1477589137</v>
      </c>
      <c r="AG26" s="52"/>
      <c r="AH26" s="52"/>
      <c r="AI26" s="55">
        <f t="shared" si="76"/>
        <v>2699848.1477589137</v>
      </c>
      <c r="AJ26" s="55">
        <f t="shared" si="76"/>
        <v>858600</v>
      </c>
      <c r="AK26" s="55">
        <f t="shared" si="77"/>
        <v>3558448.1477589137</v>
      </c>
      <c r="AL26" s="55">
        <f t="shared" si="78"/>
        <v>2717817.187011885</v>
      </c>
      <c r="AM26" s="55">
        <f t="shared" si="79"/>
        <v>858600</v>
      </c>
      <c r="AN26" s="55">
        <f t="shared" si="80"/>
        <v>3576417.187011885</v>
      </c>
      <c r="AO26" s="55"/>
      <c r="AP26" s="55"/>
      <c r="AQ26" s="55">
        <f t="shared" si="62"/>
        <v>2717817.187011885</v>
      </c>
      <c r="AR26" s="55">
        <f t="shared" si="62"/>
        <v>858600</v>
      </c>
      <c r="AS26" s="55">
        <f t="shared" si="63"/>
        <v>3576417.187011885</v>
      </c>
      <c r="AT26" s="55">
        <f t="shared" si="18"/>
        <v>2762739.7851443128</v>
      </c>
      <c r="AU26" s="55">
        <f t="shared" si="19"/>
        <v>3621339.7851443128</v>
      </c>
      <c r="AV26" s="55"/>
      <c r="AW26" s="55"/>
      <c r="AX26" s="55">
        <f t="shared" si="64"/>
        <v>2762739.7851443128</v>
      </c>
      <c r="AY26" s="55">
        <f t="shared" si="21"/>
        <v>2825631.4225297114</v>
      </c>
      <c r="AZ26" s="55">
        <f t="shared" si="65"/>
        <v>858600</v>
      </c>
      <c r="BA26" s="55">
        <f t="shared" si="23"/>
        <v>3684231.4225297114</v>
      </c>
      <c r="BB26" s="55"/>
      <c r="BC26" s="55"/>
      <c r="BD26" s="55">
        <f t="shared" si="66"/>
        <v>2825631.4225297114</v>
      </c>
      <c r="BE26" s="55">
        <f t="shared" si="66"/>
        <v>858600</v>
      </c>
      <c r="BF26" s="55">
        <f t="shared" si="67"/>
        <v>3684231.4225297114</v>
      </c>
      <c r="BG26" s="55">
        <f t="shared" si="26"/>
        <v>3176027.6879626485</v>
      </c>
      <c r="BH26" s="55">
        <f t="shared" si="27"/>
        <v>858600</v>
      </c>
      <c r="BI26" s="55">
        <f t="shared" si="28"/>
        <v>4034627.6879626485</v>
      </c>
      <c r="BJ26" s="55"/>
      <c r="BK26" s="55"/>
      <c r="BL26" s="55">
        <f t="shared" si="68"/>
        <v>3176027.6879626485</v>
      </c>
      <c r="BM26" s="55">
        <f t="shared" si="29"/>
        <v>3334829.072360781</v>
      </c>
      <c r="BN26" s="55">
        <f t="shared" si="69"/>
        <v>858600</v>
      </c>
      <c r="BO26" s="55">
        <f t="shared" si="81"/>
        <v>4193429.072360781</v>
      </c>
      <c r="BP26" s="55"/>
      <c r="BQ26" s="55"/>
      <c r="BR26" s="55">
        <f t="shared" si="70"/>
        <v>3334829.072360781</v>
      </c>
      <c r="BS26" s="55">
        <f t="shared" si="82"/>
        <v>3430109.90299966</v>
      </c>
      <c r="BT26" s="55">
        <f t="shared" si="71"/>
        <v>858600</v>
      </c>
      <c r="BU26" s="55">
        <f t="shared" si="35"/>
        <v>4288709.90299966</v>
      </c>
      <c r="BV26" s="55"/>
      <c r="BW26" s="55"/>
      <c r="BX26" s="55">
        <f t="shared" si="72"/>
        <v>3430109.90299966</v>
      </c>
      <c r="BY26" s="55">
        <f t="shared" si="72"/>
        <v>858600</v>
      </c>
      <c r="BZ26" s="55">
        <f t="shared" si="73"/>
        <v>4288709.90299966</v>
      </c>
      <c r="CA26" s="55">
        <f t="shared" si="83"/>
        <v>3617495.5365894563</v>
      </c>
      <c r="CB26" s="55">
        <f t="shared" si="84"/>
        <v>858600</v>
      </c>
      <c r="CC26" s="55">
        <v>5553900</v>
      </c>
      <c r="CD26" s="55">
        <v>719950</v>
      </c>
      <c r="CE26" s="55">
        <f t="shared" si="85"/>
        <v>5553900</v>
      </c>
      <c r="CF26" s="55">
        <f t="shared" si="86"/>
        <v>722228.32278481009</v>
      </c>
      <c r="CG26" s="52" t="s">
        <v>98</v>
      </c>
      <c r="CH26" s="56" t="s">
        <v>229</v>
      </c>
      <c r="CI26" s="2" t="s">
        <v>222</v>
      </c>
      <c r="CJ26" s="62" t="s">
        <v>222</v>
      </c>
      <c r="CK26" s="62" t="s">
        <v>222</v>
      </c>
    </row>
    <row r="27" spans="1:89" s="11" customFormat="1">
      <c r="A27" s="48" t="s">
        <v>140</v>
      </c>
      <c r="B27" s="49" t="s">
        <v>141</v>
      </c>
      <c r="C27" s="49" t="s">
        <v>97</v>
      </c>
      <c r="D27" s="50">
        <v>7214331.0810810803</v>
      </c>
      <c r="E27" s="51">
        <v>1.0728476821192052</v>
      </c>
      <c r="F27" s="50">
        <f t="shared" si="56"/>
        <v>7739878.3783783773</v>
      </c>
      <c r="G27" s="50">
        <f t="shared" si="57"/>
        <v>7787655.405405405</v>
      </c>
      <c r="H27" s="50">
        <v>1276000</v>
      </c>
      <c r="I27" s="52">
        <f t="shared" si="58"/>
        <v>9063655.4054054059</v>
      </c>
      <c r="J27" s="52"/>
      <c r="K27" s="52">
        <f t="shared" si="47"/>
        <v>7309885.1351351347</v>
      </c>
      <c r="L27" s="52"/>
      <c r="M27" s="52">
        <f t="shared" si="59"/>
        <v>1276000</v>
      </c>
      <c r="N27" s="52">
        <f t="shared" si="60"/>
        <v>8585885.1351351347</v>
      </c>
      <c r="O27" s="52"/>
      <c r="P27" s="52">
        <f t="shared" si="61"/>
        <v>7309885.1351351347</v>
      </c>
      <c r="Q27" s="52">
        <f t="shared" si="42"/>
        <v>7414125.9213759201</v>
      </c>
      <c r="R27" s="52"/>
      <c r="S27" s="53"/>
      <c r="T27" s="53">
        <v>7414125.9213759201</v>
      </c>
      <c r="U27" s="53">
        <v>7474727.8899999997</v>
      </c>
      <c r="V27" s="52">
        <f>M27+R27</f>
        <v>1276000</v>
      </c>
      <c r="W27" s="53"/>
      <c r="X27" s="53">
        <f t="shared" si="74"/>
        <v>7538180.5885568755</v>
      </c>
      <c r="Y27" s="53">
        <v>1476000</v>
      </c>
      <c r="Z27" s="52">
        <f t="shared" si="75"/>
        <v>9014180.5885568745</v>
      </c>
      <c r="AA27" s="54"/>
      <c r="AB27" s="54"/>
      <c r="AC27" s="54">
        <f t="shared" si="8"/>
        <v>7538180.5885568755</v>
      </c>
      <c r="AD27" s="54">
        <f t="shared" si="9"/>
        <v>7627014.3665365027</v>
      </c>
      <c r="AE27" s="54">
        <f t="shared" si="10"/>
        <v>1476000</v>
      </c>
      <c r="AF27" s="52">
        <f t="shared" si="11"/>
        <v>9103014.3665365018</v>
      </c>
      <c r="AG27" s="52"/>
      <c r="AH27" s="52"/>
      <c r="AI27" s="55">
        <f t="shared" si="76"/>
        <v>7627014.3665365027</v>
      </c>
      <c r="AJ27" s="55">
        <f t="shared" si="76"/>
        <v>1476000</v>
      </c>
      <c r="AK27" s="55">
        <f t="shared" si="77"/>
        <v>9103014.3665365018</v>
      </c>
      <c r="AL27" s="55">
        <f t="shared" si="78"/>
        <v>7677776.5253820037</v>
      </c>
      <c r="AM27" s="55">
        <f t="shared" si="79"/>
        <v>1476000</v>
      </c>
      <c r="AN27" s="55">
        <f t="shared" si="80"/>
        <v>9153776.5253820047</v>
      </c>
      <c r="AO27" s="55"/>
      <c r="AP27" s="55"/>
      <c r="AQ27" s="55">
        <f t="shared" si="62"/>
        <v>7677776.5253820037</v>
      </c>
      <c r="AR27" s="55">
        <f t="shared" si="62"/>
        <v>1476000</v>
      </c>
      <c r="AS27" s="55">
        <f t="shared" si="63"/>
        <v>9153776.5253820047</v>
      </c>
      <c r="AT27" s="55">
        <f t="shared" si="18"/>
        <v>7804681.9224957554</v>
      </c>
      <c r="AU27" s="55">
        <f t="shared" si="19"/>
        <v>9280681.9224957563</v>
      </c>
      <c r="AV27" s="55"/>
      <c r="AW27" s="55"/>
      <c r="AX27" s="55">
        <f t="shared" si="64"/>
        <v>7804681.9224957554</v>
      </c>
      <c r="AY27" s="55">
        <f t="shared" si="21"/>
        <v>7982349.478455008</v>
      </c>
      <c r="AZ27" s="55">
        <f t="shared" si="65"/>
        <v>1476000</v>
      </c>
      <c r="BA27" s="55">
        <f t="shared" si="23"/>
        <v>9458349.4784550071</v>
      </c>
      <c r="BB27" s="55"/>
      <c r="BC27" s="55"/>
      <c r="BD27" s="55">
        <f t="shared" si="66"/>
        <v>7982349.478455008</v>
      </c>
      <c r="BE27" s="55">
        <f t="shared" si="66"/>
        <v>1476000</v>
      </c>
      <c r="BF27" s="55">
        <f t="shared" si="67"/>
        <v>9458349.4784550071</v>
      </c>
      <c r="BG27" s="55">
        <f t="shared" si="26"/>
        <v>8972211.5759422742</v>
      </c>
      <c r="BH27" s="55">
        <f t="shared" si="27"/>
        <v>1476000</v>
      </c>
      <c r="BI27" s="55">
        <f t="shared" si="28"/>
        <v>10448211.575942274</v>
      </c>
      <c r="BJ27" s="55"/>
      <c r="BK27" s="55"/>
      <c r="BL27" s="55">
        <f t="shared" si="68"/>
        <v>8972211.5759422742</v>
      </c>
      <c r="BM27" s="55">
        <f t="shared" si="29"/>
        <v>9420822.1547393892</v>
      </c>
      <c r="BN27" s="55">
        <f t="shared" si="69"/>
        <v>1476000</v>
      </c>
      <c r="BO27" s="55">
        <f t="shared" si="81"/>
        <v>10896822.154739389</v>
      </c>
      <c r="BP27" s="55"/>
      <c r="BQ27" s="55"/>
      <c r="BR27" s="55">
        <f t="shared" si="70"/>
        <v>9420822.1547393892</v>
      </c>
      <c r="BS27" s="55">
        <f t="shared" si="82"/>
        <v>9689988.5020176563</v>
      </c>
      <c r="BT27" s="55">
        <f t="shared" si="71"/>
        <v>1476000</v>
      </c>
      <c r="BU27" s="55">
        <f t="shared" si="35"/>
        <v>11165988.502017656</v>
      </c>
      <c r="BV27" s="55"/>
      <c r="BW27" s="55"/>
      <c r="BX27" s="55">
        <f t="shared" si="72"/>
        <v>9689988.5020176563</v>
      </c>
      <c r="BY27" s="55">
        <f t="shared" si="72"/>
        <v>1476000</v>
      </c>
      <c r="BZ27" s="55">
        <f t="shared" si="73"/>
        <v>11165988.502017656</v>
      </c>
      <c r="CA27" s="55">
        <f t="shared" si="83"/>
        <v>10219348.98499825</v>
      </c>
      <c r="CB27" s="55">
        <f t="shared" si="84"/>
        <v>1476000</v>
      </c>
      <c r="CC27" s="55">
        <v>15457750</v>
      </c>
      <c r="CD27" s="55">
        <v>2317150</v>
      </c>
      <c r="CE27" s="55">
        <f t="shared" si="85"/>
        <v>15457750</v>
      </c>
      <c r="CF27" s="55">
        <f t="shared" si="86"/>
        <v>2324482.7531645568</v>
      </c>
      <c r="CG27" s="52" t="s">
        <v>98</v>
      </c>
      <c r="CH27" s="56" t="s">
        <v>229</v>
      </c>
      <c r="CI27" s="2" t="s">
        <v>222</v>
      </c>
      <c r="CJ27" s="62" t="s">
        <v>222</v>
      </c>
      <c r="CK27" s="62" t="s">
        <v>222</v>
      </c>
    </row>
    <row r="28" spans="1:89" s="11" customFormat="1">
      <c r="A28" s="48" t="s">
        <v>142</v>
      </c>
      <c r="B28" s="49" t="s">
        <v>141</v>
      </c>
      <c r="C28" s="49" t="s">
        <v>97</v>
      </c>
      <c r="D28" s="50">
        <v>1815060.8108108107</v>
      </c>
      <c r="E28" s="51">
        <v>1.0728476821192052</v>
      </c>
      <c r="F28" s="50">
        <f t="shared" si="56"/>
        <v>1947283.7837837834</v>
      </c>
      <c r="G28" s="50">
        <f t="shared" si="57"/>
        <v>1959304.0540540537</v>
      </c>
      <c r="H28" s="50">
        <v>149000</v>
      </c>
      <c r="I28" s="52">
        <f t="shared" si="58"/>
        <v>2108304.0540540535</v>
      </c>
      <c r="J28" s="52"/>
      <c r="K28" s="52">
        <f t="shared" si="47"/>
        <v>1839101.351351351</v>
      </c>
      <c r="L28" s="52"/>
      <c r="M28" s="52">
        <f t="shared" si="59"/>
        <v>149000</v>
      </c>
      <c r="N28" s="52">
        <f t="shared" si="60"/>
        <v>1988101.351351351</v>
      </c>
      <c r="O28" s="52"/>
      <c r="P28" s="52">
        <f t="shared" si="61"/>
        <v>1839101.351351351</v>
      </c>
      <c r="Q28" s="52">
        <f t="shared" si="42"/>
        <v>1865327.3955773951</v>
      </c>
      <c r="R28" s="52"/>
      <c r="S28" s="53"/>
      <c r="T28" s="53">
        <v>1865327.3955773951</v>
      </c>
      <c r="U28" s="53">
        <v>1780892.51</v>
      </c>
      <c r="V28" s="52">
        <f t="shared" si="44"/>
        <v>149000</v>
      </c>
      <c r="W28" s="53"/>
      <c r="X28" s="53">
        <f t="shared" si="74"/>
        <v>1796010.4430220712</v>
      </c>
      <c r="Y28" s="53">
        <v>299000</v>
      </c>
      <c r="Z28" s="52">
        <f t="shared" si="75"/>
        <v>2095010.4430220712</v>
      </c>
      <c r="AA28" s="54"/>
      <c r="AB28" s="54"/>
      <c r="AC28" s="54">
        <f t="shared" si="8"/>
        <v>1796010.4430220712</v>
      </c>
      <c r="AD28" s="54">
        <f t="shared" si="9"/>
        <v>1817175.5492529711</v>
      </c>
      <c r="AE28" s="54">
        <f t="shared" si="10"/>
        <v>299000</v>
      </c>
      <c r="AF28" s="52">
        <f t="shared" si="11"/>
        <v>2116175.5492529711</v>
      </c>
      <c r="AG28" s="52"/>
      <c r="AH28" s="52"/>
      <c r="AI28" s="55">
        <f t="shared" si="76"/>
        <v>1817175.5492529711</v>
      </c>
      <c r="AJ28" s="55">
        <f t="shared" si="76"/>
        <v>299000</v>
      </c>
      <c r="AK28" s="55">
        <f t="shared" si="77"/>
        <v>2116175.5492529711</v>
      </c>
      <c r="AL28" s="55">
        <f t="shared" si="78"/>
        <v>1829269.8956706282</v>
      </c>
      <c r="AM28" s="55">
        <f t="shared" si="79"/>
        <v>299000</v>
      </c>
      <c r="AN28" s="55">
        <f t="shared" si="80"/>
        <v>2128269.8956706282</v>
      </c>
      <c r="AO28" s="55"/>
      <c r="AP28" s="55"/>
      <c r="AQ28" s="55">
        <f t="shared" si="62"/>
        <v>1829269.8956706282</v>
      </c>
      <c r="AR28" s="55">
        <f t="shared" si="62"/>
        <v>299000</v>
      </c>
      <c r="AS28" s="55">
        <f t="shared" si="63"/>
        <v>2128269.8956706282</v>
      </c>
      <c r="AT28" s="55">
        <f t="shared" si="18"/>
        <v>1859505.7617147707</v>
      </c>
      <c r="AU28" s="55">
        <f t="shared" si="19"/>
        <v>2158505.7617147705</v>
      </c>
      <c r="AV28" s="55"/>
      <c r="AW28" s="55"/>
      <c r="AX28" s="55">
        <f t="shared" si="64"/>
        <v>1859505.7617147707</v>
      </c>
      <c r="AY28" s="55">
        <f t="shared" si="21"/>
        <v>1901835.9741765703</v>
      </c>
      <c r="AZ28" s="55">
        <f t="shared" si="65"/>
        <v>299000</v>
      </c>
      <c r="BA28" s="55">
        <f t="shared" si="23"/>
        <v>2200835.9741765703</v>
      </c>
      <c r="BB28" s="55"/>
      <c r="BC28" s="55"/>
      <c r="BD28" s="55">
        <f t="shared" si="66"/>
        <v>1901835.9741765703</v>
      </c>
      <c r="BE28" s="55">
        <f t="shared" si="66"/>
        <v>299000</v>
      </c>
      <c r="BF28" s="55">
        <f t="shared" si="67"/>
        <v>2200835.9741765703</v>
      </c>
      <c r="BG28" s="55">
        <f t="shared" si="26"/>
        <v>2137675.7293208828</v>
      </c>
      <c r="BH28" s="55">
        <f t="shared" si="27"/>
        <v>299000</v>
      </c>
      <c r="BI28" s="55">
        <f t="shared" si="28"/>
        <v>2436675.7293208828</v>
      </c>
      <c r="BJ28" s="55"/>
      <c r="BK28" s="55"/>
      <c r="BL28" s="55">
        <f t="shared" si="68"/>
        <v>2137675.7293208828</v>
      </c>
      <c r="BM28" s="55">
        <f t="shared" si="29"/>
        <v>2244559.5157869272</v>
      </c>
      <c r="BN28" s="55">
        <f t="shared" si="69"/>
        <v>299000</v>
      </c>
      <c r="BO28" s="55">
        <f t="shared" si="81"/>
        <v>2543559.5157869272</v>
      </c>
      <c r="BP28" s="55"/>
      <c r="BQ28" s="55"/>
      <c r="BR28" s="55">
        <f t="shared" si="70"/>
        <v>2244559.5157869272</v>
      </c>
      <c r="BS28" s="55">
        <f t="shared" si="82"/>
        <v>2308689.7876665536</v>
      </c>
      <c r="BT28" s="55">
        <f t="shared" si="71"/>
        <v>299000</v>
      </c>
      <c r="BU28" s="55">
        <f t="shared" si="35"/>
        <v>2607689.7876665536</v>
      </c>
      <c r="BV28" s="55"/>
      <c r="BW28" s="55"/>
      <c r="BX28" s="55">
        <f t="shared" si="72"/>
        <v>2308689.7876665536</v>
      </c>
      <c r="BY28" s="55">
        <f t="shared" si="72"/>
        <v>299000</v>
      </c>
      <c r="BZ28" s="55">
        <f t="shared" si="73"/>
        <v>2607689.7876665536</v>
      </c>
      <c r="CA28" s="55">
        <f t="shared" si="83"/>
        <v>2434812.6556964857</v>
      </c>
      <c r="CB28" s="55">
        <f t="shared" si="84"/>
        <v>299000</v>
      </c>
      <c r="CC28" s="55">
        <v>2474450</v>
      </c>
      <c r="CD28" s="55">
        <v>217800</v>
      </c>
      <c r="CE28" s="55">
        <f t="shared" si="85"/>
        <v>2474450</v>
      </c>
      <c r="CF28" s="55">
        <f t="shared" si="86"/>
        <v>218489.24050632911</v>
      </c>
      <c r="CG28" s="52" t="s">
        <v>98</v>
      </c>
      <c r="CH28" s="56" t="s">
        <v>229</v>
      </c>
      <c r="CI28" s="2" t="s">
        <v>222</v>
      </c>
      <c r="CJ28" s="62" t="s">
        <v>222</v>
      </c>
      <c r="CK28" s="62" t="s">
        <v>222</v>
      </c>
    </row>
    <row r="29" spans="1:89" s="11" customFormat="1">
      <c r="A29" s="48" t="s">
        <v>143</v>
      </c>
      <c r="B29" s="49" t="s">
        <v>144</v>
      </c>
      <c r="C29" s="49" t="s">
        <v>97</v>
      </c>
      <c r="D29" s="50">
        <v>6220587.8378378376</v>
      </c>
      <c r="E29" s="51">
        <v>1.0728476821192052</v>
      </c>
      <c r="F29" s="50">
        <f t="shared" si="56"/>
        <v>6673743.2432432426</v>
      </c>
      <c r="G29" s="50">
        <f t="shared" si="57"/>
        <v>6714939.1891891891</v>
      </c>
      <c r="H29" s="50">
        <v>509000</v>
      </c>
      <c r="I29" s="52">
        <f t="shared" si="58"/>
        <v>7223939.1891891891</v>
      </c>
      <c r="J29" s="52"/>
      <c r="K29" s="52">
        <f t="shared" si="47"/>
        <v>6302979.7297297297</v>
      </c>
      <c r="L29" s="52"/>
      <c r="M29" s="52">
        <f t="shared" si="59"/>
        <v>509000</v>
      </c>
      <c r="N29" s="52">
        <f t="shared" si="60"/>
        <v>6811979.7297297297</v>
      </c>
      <c r="O29" s="52"/>
      <c r="P29" s="52">
        <f t="shared" si="61"/>
        <v>6302979.7297297297</v>
      </c>
      <c r="Q29" s="52">
        <f t="shared" si="42"/>
        <v>6392861.7936117928</v>
      </c>
      <c r="R29" s="52"/>
      <c r="S29" s="53"/>
      <c r="T29" s="53">
        <v>6392861.7936117928</v>
      </c>
      <c r="U29" s="53">
        <v>6417566.9500000002</v>
      </c>
      <c r="V29" s="52">
        <f t="shared" si="44"/>
        <v>509000</v>
      </c>
      <c r="W29" s="53"/>
      <c r="X29" s="53">
        <f t="shared" si="74"/>
        <v>6472045.4470288623</v>
      </c>
      <c r="Y29" s="53">
        <v>709000</v>
      </c>
      <c r="Z29" s="52">
        <f t="shared" si="75"/>
        <v>7181045.4470288623</v>
      </c>
      <c r="AA29" s="54"/>
      <c r="AB29" s="54"/>
      <c r="AC29" s="54">
        <f t="shared" si="8"/>
        <v>6472045.4470288623</v>
      </c>
      <c r="AD29" s="54">
        <f t="shared" si="9"/>
        <v>6548315.3428692706</v>
      </c>
      <c r="AE29" s="54">
        <f t="shared" si="10"/>
        <v>709000</v>
      </c>
      <c r="AF29" s="52">
        <f t="shared" si="11"/>
        <v>7257315.3428692706</v>
      </c>
      <c r="AG29" s="52"/>
      <c r="AH29" s="52"/>
      <c r="AI29" s="55">
        <f t="shared" si="76"/>
        <v>6548315.3428692706</v>
      </c>
      <c r="AJ29" s="55">
        <f t="shared" si="76"/>
        <v>709000</v>
      </c>
      <c r="AK29" s="55">
        <f t="shared" si="77"/>
        <v>7257315.3428692706</v>
      </c>
      <c r="AL29" s="55">
        <f t="shared" si="78"/>
        <v>6591898.1404923601</v>
      </c>
      <c r="AM29" s="55">
        <f t="shared" si="79"/>
        <v>709000</v>
      </c>
      <c r="AN29" s="55">
        <f t="shared" si="80"/>
        <v>7300898.1404923601</v>
      </c>
      <c r="AO29" s="55"/>
      <c r="AP29" s="55"/>
      <c r="AQ29" s="55">
        <f t="shared" si="62"/>
        <v>6591898.1404923601</v>
      </c>
      <c r="AR29" s="55">
        <f t="shared" si="62"/>
        <v>709000</v>
      </c>
      <c r="AS29" s="55">
        <f t="shared" si="63"/>
        <v>7300898.1404923601</v>
      </c>
      <c r="AT29" s="55">
        <f t="shared" si="18"/>
        <v>6700855.1345500844</v>
      </c>
      <c r="AU29" s="55">
        <f t="shared" si="19"/>
        <v>7409855.1345500844</v>
      </c>
      <c r="AV29" s="55"/>
      <c r="AW29" s="55"/>
      <c r="AX29" s="55">
        <f t="shared" si="64"/>
        <v>6700855.1345500844</v>
      </c>
      <c r="AY29" s="55">
        <f t="shared" si="21"/>
        <v>6853394.9262308991</v>
      </c>
      <c r="AZ29" s="55">
        <f t="shared" si="65"/>
        <v>709000</v>
      </c>
      <c r="BA29" s="55">
        <f t="shared" si="23"/>
        <v>7562394.9262308991</v>
      </c>
      <c r="BB29" s="55"/>
      <c r="BC29" s="55"/>
      <c r="BD29" s="55">
        <f t="shared" si="66"/>
        <v>6853394.9262308991</v>
      </c>
      <c r="BE29" s="55">
        <f t="shared" si="66"/>
        <v>709000</v>
      </c>
      <c r="BF29" s="55">
        <f t="shared" si="67"/>
        <v>7562394.9262308991</v>
      </c>
      <c r="BG29" s="55">
        <f t="shared" si="26"/>
        <v>7703259.4798811534</v>
      </c>
      <c r="BH29" s="55">
        <f t="shared" si="27"/>
        <v>709000</v>
      </c>
      <c r="BI29" s="55">
        <f t="shared" si="28"/>
        <v>8412259.4798811525</v>
      </c>
      <c r="BJ29" s="55"/>
      <c r="BK29" s="55"/>
      <c r="BL29" s="55">
        <f t="shared" si="68"/>
        <v>7703259.4798811534</v>
      </c>
      <c r="BM29" s="55">
        <f t="shared" si="29"/>
        <v>8088422.4538752111</v>
      </c>
      <c r="BN29" s="55">
        <f t="shared" si="69"/>
        <v>709000</v>
      </c>
      <c r="BO29" s="55">
        <f t="shared" si="81"/>
        <v>8797422.4538752101</v>
      </c>
      <c r="BP29" s="55"/>
      <c r="BQ29" s="55"/>
      <c r="BR29" s="55">
        <f t="shared" si="70"/>
        <v>8088422.4538752111</v>
      </c>
      <c r="BS29" s="55">
        <f t="shared" si="82"/>
        <v>8319520.2382716453</v>
      </c>
      <c r="BT29" s="55">
        <f t="shared" si="71"/>
        <v>709000</v>
      </c>
      <c r="BU29" s="55">
        <f t="shared" si="35"/>
        <v>9028520.2382716462</v>
      </c>
      <c r="BV29" s="55"/>
      <c r="BW29" s="55"/>
      <c r="BX29" s="55">
        <f t="shared" si="72"/>
        <v>8319520.2382716453</v>
      </c>
      <c r="BY29" s="55">
        <f t="shared" si="72"/>
        <v>709000</v>
      </c>
      <c r="BZ29" s="55">
        <f t="shared" si="73"/>
        <v>9028520.2382716462</v>
      </c>
      <c r="CA29" s="55">
        <f t="shared" si="83"/>
        <v>8774012.5475846324</v>
      </c>
      <c r="CB29" s="55">
        <f t="shared" si="84"/>
        <v>709000</v>
      </c>
      <c r="CC29" s="55">
        <v>12329900</v>
      </c>
      <c r="CD29" s="55">
        <v>1839200</v>
      </c>
      <c r="CE29" s="55">
        <f t="shared" si="85"/>
        <v>12329900</v>
      </c>
      <c r="CF29" s="55">
        <f t="shared" si="86"/>
        <v>1845020.253164557</v>
      </c>
      <c r="CG29" s="52" t="s">
        <v>98</v>
      </c>
      <c r="CH29" s="56" t="s">
        <v>229</v>
      </c>
      <c r="CI29" s="2" t="s">
        <v>223</v>
      </c>
      <c r="CJ29" s="2" t="s">
        <v>222</v>
      </c>
      <c r="CK29" s="2" t="s">
        <v>222</v>
      </c>
    </row>
    <row r="30" spans="1:89" s="11" customFormat="1">
      <c r="A30" s="48" t="s">
        <v>145</v>
      </c>
      <c r="B30" s="49" t="s">
        <v>146</v>
      </c>
      <c r="C30" s="49" t="s">
        <v>97</v>
      </c>
      <c r="D30" s="50"/>
      <c r="E30" s="51"/>
      <c r="F30" s="50"/>
      <c r="G30" s="50"/>
      <c r="H30" s="50"/>
      <c r="I30" s="52"/>
      <c r="J30" s="52"/>
      <c r="K30" s="52">
        <v>0</v>
      </c>
      <c r="L30" s="52"/>
      <c r="M30" s="52"/>
      <c r="N30" s="52"/>
      <c r="O30" s="57">
        <v>4600000</v>
      </c>
      <c r="P30" s="52">
        <f t="shared" si="61"/>
        <v>4600000</v>
      </c>
      <c r="Q30" s="52">
        <f t="shared" si="42"/>
        <v>4665597.1479500886</v>
      </c>
      <c r="R30" s="57">
        <v>343000</v>
      </c>
      <c r="S30" s="58"/>
      <c r="T30" s="53">
        <v>4665597.1479500886</v>
      </c>
      <c r="U30" s="53">
        <v>4629590.0199999996</v>
      </c>
      <c r="V30" s="52">
        <f t="shared" si="44"/>
        <v>343000</v>
      </c>
      <c r="W30" s="53"/>
      <c r="X30" s="53">
        <f t="shared" si="74"/>
        <v>4668890.444617996</v>
      </c>
      <c r="Y30" s="53">
        <v>543000</v>
      </c>
      <c r="Z30" s="52">
        <f t="shared" si="75"/>
        <v>5211890.444617996</v>
      </c>
      <c r="AA30" s="54"/>
      <c r="AB30" s="54"/>
      <c r="AC30" s="54">
        <f t="shared" si="8"/>
        <v>4668890.444617996</v>
      </c>
      <c r="AD30" s="54">
        <f t="shared" si="9"/>
        <v>4723911.0390831921</v>
      </c>
      <c r="AE30" s="54">
        <f t="shared" si="10"/>
        <v>543000</v>
      </c>
      <c r="AF30" s="52">
        <f t="shared" si="11"/>
        <v>5266911.0390831921</v>
      </c>
      <c r="AG30" s="52"/>
      <c r="AH30" s="52"/>
      <c r="AI30" s="55">
        <f t="shared" si="76"/>
        <v>4723911.0390831921</v>
      </c>
      <c r="AJ30" s="55">
        <f t="shared" si="76"/>
        <v>543000</v>
      </c>
      <c r="AK30" s="55">
        <f t="shared" si="77"/>
        <v>5266911.0390831921</v>
      </c>
      <c r="AL30" s="55">
        <f t="shared" si="78"/>
        <v>4755351.3787775896</v>
      </c>
      <c r="AM30" s="55">
        <f t="shared" si="79"/>
        <v>543000</v>
      </c>
      <c r="AN30" s="55">
        <f t="shared" si="80"/>
        <v>5298351.3787775896</v>
      </c>
      <c r="AO30" s="55"/>
      <c r="AP30" s="55"/>
      <c r="AQ30" s="55">
        <f t="shared" si="62"/>
        <v>4755351.3787775896</v>
      </c>
      <c r="AR30" s="55">
        <f t="shared" si="62"/>
        <v>543000</v>
      </c>
      <c r="AS30" s="55">
        <f t="shared" si="63"/>
        <v>5298351.3787775896</v>
      </c>
      <c r="AT30" s="55">
        <f t="shared" si="18"/>
        <v>4833952.2280135825</v>
      </c>
      <c r="AU30" s="55">
        <f t="shared" si="19"/>
        <v>5376952.2280135825</v>
      </c>
      <c r="AV30" s="55"/>
      <c r="AW30" s="55"/>
      <c r="AX30" s="55">
        <f t="shared" si="64"/>
        <v>4833952.2280135825</v>
      </c>
      <c r="AY30" s="55">
        <f t="shared" si="21"/>
        <v>4943993.4169439729</v>
      </c>
      <c r="AZ30" s="55">
        <f t="shared" si="65"/>
        <v>543000</v>
      </c>
      <c r="BA30" s="55">
        <f t="shared" si="23"/>
        <v>5486993.4169439729</v>
      </c>
      <c r="BB30" s="55"/>
      <c r="BC30" s="55"/>
      <c r="BD30" s="55">
        <f t="shared" si="66"/>
        <v>4943993.4169439729</v>
      </c>
      <c r="BE30" s="55">
        <f t="shared" si="66"/>
        <v>543000</v>
      </c>
      <c r="BF30" s="55">
        <f t="shared" si="67"/>
        <v>5486993.4169439729</v>
      </c>
      <c r="BG30" s="55">
        <f t="shared" si="26"/>
        <v>5557080.04098472</v>
      </c>
      <c r="BH30" s="55">
        <f t="shared" si="27"/>
        <v>543000</v>
      </c>
      <c r="BI30" s="55">
        <f t="shared" si="28"/>
        <v>6100080.04098472</v>
      </c>
      <c r="BJ30" s="55"/>
      <c r="BK30" s="55"/>
      <c r="BL30" s="55">
        <f t="shared" si="68"/>
        <v>5557080.04098472</v>
      </c>
      <c r="BM30" s="55">
        <f t="shared" si="29"/>
        <v>5834934.0430339566</v>
      </c>
      <c r="BN30" s="55">
        <f t="shared" si="69"/>
        <v>543000</v>
      </c>
      <c r="BO30" s="55">
        <f t="shared" si="81"/>
        <v>6377934.0430339566</v>
      </c>
      <c r="BP30" s="55"/>
      <c r="BQ30" s="55"/>
      <c r="BR30" s="55">
        <f t="shared" si="70"/>
        <v>5834934.0430339566</v>
      </c>
      <c r="BS30" s="55">
        <f t="shared" si="82"/>
        <v>6001646.4442634974</v>
      </c>
      <c r="BT30" s="55">
        <f t="shared" si="71"/>
        <v>543000</v>
      </c>
      <c r="BU30" s="55">
        <f t="shared" si="35"/>
        <v>6544646.4442634974</v>
      </c>
      <c r="BV30" s="55"/>
      <c r="BW30" s="55"/>
      <c r="BX30" s="55">
        <f t="shared" si="72"/>
        <v>6001646.4442634974</v>
      </c>
      <c r="BY30" s="55">
        <f t="shared" si="72"/>
        <v>543000</v>
      </c>
      <c r="BZ30" s="55">
        <f t="shared" si="73"/>
        <v>6544646.4442634974</v>
      </c>
      <c r="CA30" s="55">
        <f t="shared" si="83"/>
        <v>6329514.1666815951</v>
      </c>
      <c r="CB30" s="55">
        <f t="shared" si="84"/>
        <v>543000</v>
      </c>
      <c r="CC30" s="55">
        <v>9220200</v>
      </c>
      <c r="CD30" s="55">
        <v>1022450</v>
      </c>
      <c r="CE30" s="55">
        <f t="shared" si="85"/>
        <v>9220200</v>
      </c>
      <c r="CF30" s="55">
        <f t="shared" si="86"/>
        <v>1025685.6012658228</v>
      </c>
      <c r="CG30" s="52" t="s">
        <v>98</v>
      </c>
      <c r="CH30" s="56" t="s">
        <v>229</v>
      </c>
      <c r="CI30" s="2" t="s">
        <v>223</v>
      </c>
      <c r="CJ30" s="2" t="s">
        <v>222</v>
      </c>
      <c r="CK30" s="2" t="s">
        <v>222</v>
      </c>
    </row>
    <row r="31" spans="1:89" s="11" customFormat="1">
      <c r="A31" s="48" t="s">
        <v>147</v>
      </c>
      <c r="B31" s="49" t="s">
        <v>148</v>
      </c>
      <c r="C31" s="49" t="s">
        <v>97</v>
      </c>
      <c r="D31" s="50"/>
      <c r="E31" s="51"/>
      <c r="F31" s="50"/>
      <c r="G31" s="50"/>
      <c r="H31" s="50"/>
      <c r="I31" s="52"/>
      <c r="J31" s="52"/>
      <c r="K31" s="52"/>
      <c r="L31" s="52"/>
      <c r="M31" s="52"/>
      <c r="N31" s="52"/>
      <c r="O31" s="57"/>
      <c r="P31" s="52"/>
      <c r="Q31" s="52"/>
      <c r="R31" s="57"/>
      <c r="S31" s="58"/>
      <c r="T31" s="53"/>
      <c r="U31" s="53"/>
      <c r="V31" s="52"/>
      <c r="W31" s="53"/>
      <c r="X31" s="53"/>
      <c r="Y31" s="53"/>
      <c r="Z31" s="52"/>
      <c r="AA31" s="54"/>
      <c r="AB31" s="54"/>
      <c r="AC31" s="54"/>
      <c r="AD31" s="54"/>
      <c r="AE31" s="54"/>
      <c r="AF31" s="52"/>
      <c r="AG31" s="52"/>
      <c r="AH31" s="52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>
        <v>1609300</v>
      </c>
      <c r="CD31" s="55">
        <v>0</v>
      </c>
      <c r="CE31" s="55">
        <f t="shared" si="85"/>
        <v>1609300</v>
      </c>
      <c r="CF31" s="55">
        <f t="shared" si="86"/>
        <v>0</v>
      </c>
      <c r="CG31" s="52" t="s">
        <v>98</v>
      </c>
      <c r="CH31" s="56" t="s">
        <v>229</v>
      </c>
      <c r="CI31" s="2" t="s">
        <v>222</v>
      </c>
      <c r="CJ31" s="62" t="s">
        <v>222</v>
      </c>
      <c r="CK31" s="62" t="s">
        <v>222</v>
      </c>
    </row>
    <row r="32" spans="1:89" s="11" customFormat="1">
      <c r="A32" s="48" t="s">
        <v>149</v>
      </c>
      <c r="B32" s="49" t="s">
        <v>150</v>
      </c>
      <c r="C32" s="49" t="s">
        <v>97</v>
      </c>
      <c r="D32" s="50"/>
      <c r="E32" s="51"/>
      <c r="F32" s="50"/>
      <c r="G32" s="50"/>
      <c r="H32" s="50"/>
      <c r="I32" s="52"/>
      <c r="J32" s="52"/>
      <c r="K32" s="52"/>
      <c r="L32" s="52"/>
      <c r="M32" s="52"/>
      <c r="N32" s="52"/>
      <c r="O32" s="57"/>
      <c r="P32" s="52"/>
      <c r="Q32" s="52"/>
      <c r="R32" s="57"/>
      <c r="S32" s="58"/>
      <c r="T32" s="53"/>
      <c r="U32" s="53"/>
      <c r="V32" s="52"/>
      <c r="W32" s="53"/>
      <c r="X32" s="53"/>
      <c r="Y32" s="53"/>
      <c r="Z32" s="52"/>
      <c r="AA32" s="54"/>
      <c r="AB32" s="54"/>
      <c r="AC32" s="54"/>
      <c r="AD32" s="54"/>
      <c r="AE32" s="54"/>
      <c r="AF32" s="52"/>
      <c r="AG32" s="52"/>
      <c r="AH32" s="52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>
        <v>3466650</v>
      </c>
      <c r="CD32" s="55">
        <v>205700</v>
      </c>
      <c r="CE32" s="55">
        <f t="shared" si="85"/>
        <v>3466650</v>
      </c>
      <c r="CF32" s="55">
        <f t="shared" si="86"/>
        <v>206350.94936708861</v>
      </c>
      <c r="CG32" s="52" t="s">
        <v>98</v>
      </c>
      <c r="CH32" s="56" t="s">
        <v>229</v>
      </c>
      <c r="CI32" s="2" t="s">
        <v>223</v>
      </c>
      <c r="CJ32" s="2" t="s">
        <v>222</v>
      </c>
      <c r="CK32" s="2" t="s">
        <v>222</v>
      </c>
    </row>
    <row r="33" spans="1:89" s="11" customFormat="1">
      <c r="A33" s="48" t="s">
        <v>151</v>
      </c>
      <c r="B33" s="49" t="s">
        <v>152</v>
      </c>
      <c r="C33" s="49" t="s">
        <v>97</v>
      </c>
      <c r="D33" s="50"/>
      <c r="E33" s="51"/>
      <c r="F33" s="50"/>
      <c r="G33" s="50"/>
      <c r="H33" s="50"/>
      <c r="I33" s="52"/>
      <c r="J33" s="52"/>
      <c r="K33" s="52"/>
      <c r="L33" s="52"/>
      <c r="M33" s="52"/>
      <c r="N33" s="52"/>
      <c r="O33" s="57"/>
      <c r="P33" s="52"/>
      <c r="Q33" s="52"/>
      <c r="R33" s="57"/>
      <c r="S33" s="58"/>
      <c r="T33" s="53"/>
      <c r="U33" s="53"/>
      <c r="V33" s="52"/>
      <c r="W33" s="53"/>
      <c r="X33" s="53"/>
      <c r="Y33" s="53"/>
      <c r="Z33" s="52"/>
      <c r="AA33" s="54"/>
      <c r="AB33" s="54"/>
      <c r="AC33" s="54"/>
      <c r="AD33" s="54"/>
      <c r="AE33" s="54"/>
      <c r="AF33" s="52"/>
      <c r="AG33" s="52"/>
      <c r="AH33" s="52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>
        <v>4942850</v>
      </c>
      <c r="CD33" s="55">
        <v>580800</v>
      </c>
      <c r="CE33" s="55">
        <f t="shared" si="85"/>
        <v>4942850</v>
      </c>
      <c r="CF33" s="55">
        <f t="shared" si="86"/>
        <v>582637.97468354437</v>
      </c>
      <c r="CG33" s="52" t="s">
        <v>98</v>
      </c>
      <c r="CH33" s="56" t="s">
        <v>229</v>
      </c>
      <c r="CI33" s="2" t="s">
        <v>222</v>
      </c>
      <c r="CJ33" s="62" t="s">
        <v>222</v>
      </c>
      <c r="CK33" s="62" t="s">
        <v>222</v>
      </c>
    </row>
    <row r="34" spans="1:89" s="11" customFormat="1">
      <c r="A34" s="48" t="s">
        <v>153</v>
      </c>
      <c r="B34" s="49" t="s">
        <v>154</v>
      </c>
      <c r="C34" s="49" t="s">
        <v>97</v>
      </c>
      <c r="D34" s="50"/>
      <c r="E34" s="51"/>
      <c r="F34" s="50"/>
      <c r="G34" s="50"/>
      <c r="H34" s="50"/>
      <c r="I34" s="52"/>
      <c r="J34" s="52"/>
      <c r="K34" s="52"/>
      <c r="L34" s="52"/>
      <c r="M34" s="52"/>
      <c r="N34" s="52"/>
      <c r="O34" s="57"/>
      <c r="P34" s="52"/>
      <c r="Q34" s="52"/>
      <c r="R34" s="57"/>
      <c r="S34" s="58"/>
      <c r="T34" s="53"/>
      <c r="U34" s="53"/>
      <c r="V34" s="52"/>
      <c r="W34" s="53"/>
      <c r="X34" s="53"/>
      <c r="Y34" s="53"/>
      <c r="Z34" s="52"/>
      <c r="AA34" s="54"/>
      <c r="AB34" s="54"/>
      <c r="AC34" s="54"/>
      <c r="AD34" s="54"/>
      <c r="AE34" s="54"/>
      <c r="AF34" s="52"/>
      <c r="AG34" s="52"/>
      <c r="AH34" s="52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>
        <v>6763900</v>
      </c>
      <c r="CD34" s="55">
        <v>762300</v>
      </c>
      <c r="CE34" s="55">
        <f t="shared" si="85"/>
        <v>6763900</v>
      </c>
      <c r="CF34" s="55">
        <f t="shared" si="86"/>
        <v>764712.34177215188</v>
      </c>
      <c r="CG34" s="52" t="s">
        <v>98</v>
      </c>
      <c r="CH34" s="56" t="s">
        <v>229</v>
      </c>
      <c r="CI34" s="2" t="s">
        <v>222</v>
      </c>
      <c r="CJ34" s="62" t="s">
        <v>222</v>
      </c>
      <c r="CK34" s="62" t="s">
        <v>222</v>
      </c>
    </row>
    <row r="35" spans="1:89" s="11" customFormat="1">
      <c r="A35" s="48" t="s">
        <v>155</v>
      </c>
      <c r="B35" s="49" t="s">
        <v>156</v>
      </c>
      <c r="C35" s="49" t="s">
        <v>97</v>
      </c>
      <c r="D35" s="50"/>
      <c r="E35" s="51"/>
      <c r="F35" s="50"/>
      <c r="G35" s="50"/>
      <c r="H35" s="50"/>
      <c r="I35" s="52"/>
      <c r="J35" s="52"/>
      <c r="K35" s="52"/>
      <c r="L35" s="52"/>
      <c r="M35" s="52"/>
      <c r="N35" s="52"/>
      <c r="O35" s="57"/>
      <c r="P35" s="52"/>
      <c r="Q35" s="52"/>
      <c r="R35" s="57"/>
      <c r="S35" s="58"/>
      <c r="T35" s="53"/>
      <c r="U35" s="53"/>
      <c r="V35" s="52"/>
      <c r="W35" s="53"/>
      <c r="X35" s="53"/>
      <c r="Y35" s="53"/>
      <c r="Z35" s="52"/>
      <c r="AA35" s="54"/>
      <c r="AB35" s="54"/>
      <c r="AC35" s="54"/>
      <c r="AD35" s="54"/>
      <c r="AE35" s="54"/>
      <c r="AF35" s="52"/>
      <c r="AG35" s="52"/>
      <c r="AH35" s="52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>
        <v>780450</v>
      </c>
      <c r="CD35" s="55">
        <v>0</v>
      </c>
      <c r="CE35" s="55">
        <f t="shared" si="85"/>
        <v>780450</v>
      </c>
      <c r="CF35" s="55">
        <f t="shared" si="86"/>
        <v>0</v>
      </c>
      <c r="CG35" s="52" t="s">
        <v>98</v>
      </c>
      <c r="CH35" s="56" t="s">
        <v>229</v>
      </c>
      <c r="CI35" s="2" t="s">
        <v>222</v>
      </c>
      <c r="CJ35" s="62" t="s">
        <v>222</v>
      </c>
      <c r="CK35" s="62" t="s">
        <v>222</v>
      </c>
    </row>
    <row r="36" spans="1:89" s="11" customFormat="1">
      <c r="A36" s="48" t="s">
        <v>157</v>
      </c>
      <c r="B36" s="49" t="s">
        <v>158</v>
      </c>
      <c r="C36" s="49" t="s">
        <v>97</v>
      </c>
      <c r="D36" s="50"/>
      <c r="E36" s="51"/>
      <c r="F36" s="50"/>
      <c r="G36" s="50"/>
      <c r="H36" s="50"/>
      <c r="I36" s="52"/>
      <c r="J36" s="52"/>
      <c r="K36" s="52"/>
      <c r="L36" s="52"/>
      <c r="M36" s="52"/>
      <c r="N36" s="52"/>
      <c r="O36" s="57"/>
      <c r="P36" s="52"/>
      <c r="Q36" s="52"/>
      <c r="R36" s="57"/>
      <c r="S36" s="58"/>
      <c r="T36" s="53"/>
      <c r="U36" s="53"/>
      <c r="V36" s="52"/>
      <c r="W36" s="53"/>
      <c r="X36" s="53"/>
      <c r="Y36" s="53"/>
      <c r="Z36" s="52"/>
      <c r="AA36" s="54"/>
      <c r="AB36" s="54"/>
      <c r="AC36" s="54"/>
      <c r="AD36" s="54"/>
      <c r="AE36" s="54"/>
      <c r="AF36" s="52"/>
      <c r="AG36" s="52"/>
      <c r="AH36" s="52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87"/>
      <c r="BV36" s="55"/>
      <c r="BW36" s="55"/>
      <c r="BX36" s="55"/>
      <c r="BY36" s="55"/>
      <c r="BZ36" s="55"/>
      <c r="CA36" s="55"/>
      <c r="CB36" s="55"/>
      <c r="CC36" s="55">
        <v>4809750</v>
      </c>
      <c r="CD36" s="55">
        <v>744150</v>
      </c>
      <c r="CE36" s="55">
        <f t="shared" si="85"/>
        <v>4809750</v>
      </c>
      <c r="CF36" s="55">
        <f t="shared" si="86"/>
        <v>746504.9050632912</v>
      </c>
      <c r="CG36" s="52" t="s">
        <v>98</v>
      </c>
      <c r="CH36" s="56" t="s">
        <v>229</v>
      </c>
      <c r="CI36" s="2" t="s">
        <v>223</v>
      </c>
      <c r="CJ36" s="62" t="s">
        <v>222</v>
      </c>
      <c r="CK36" s="62" t="s">
        <v>222</v>
      </c>
    </row>
    <row r="37" spans="1:89" s="11" customFormat="1">
      <c r="A37" s="48" t="s">
        <v>159</v>
      </c>
      <c r="B37" s="49" t="s">
        <v>160</v>
      </c>
      <c r="C37" s="49" t="s">
        <v>97</v>
      </c>
      <c r="D37" s="50"/>
      <c r="E37" s="51"/>
      <c r="F37" s="50"/>
      <c r="G37" s="50"/>
      <c r="H37" s="50"/>
      <c r="I37" s="52"/>
      <c r="J37" s="52"/>
      <c r="K37" s="52"/>
      <c r="L37" s="52"/>
      <c r="M37" s="52"/>
      <c r="N37" s="52"/>
      <c r="O37" s="57"/>
      <c r="P37" s="52"/>
      <c r="Q37" s="52"/>
      <c r="R37" s="57"/>
      <c r="S37" s="58"/>
      <c r="T37" s="53"/>
      <c r="U37" s="53"/>
      <c r="V37" s="52"/>
      <c r="W37" s="53"/>
      <c r="X37" s="53"/>
      <c r="Y37" s="53"/>
      <c r="Z37" s="52"/>
      <c r="AA37" s="54"/>
      <c r="AB37" s="54"/>
      <c r="AC37" s="54"/>
      <c r="AD37" s="54"/>
      <c r="AE37" s="54"/>
      <c r="AF37" s="52"/>
      <c r="AG37" s="52"/>
      <c r="AH37" s="52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87"/>
      <c r="BV37" s="55"/>
      <c r="BW37" s="55"/>
      <c r="BX37" s="55"/>
      <c r="BY37" s="55"/>
      <c r="BZ37" s="55"/>
      <c r="CA37" s="55"/>
      <c r="CB37" s="55"/>
      <c r="CC37" s="55">
        <v>1234200</v>
      </c>
      <c r="CD37" s="55">
        <v>0</v>
      </c>
      <c r="CE37" s="55">
        <f t="shared" si="85"/>
        <v>1234200</v>
      </c>
      <c r="CF37" s="55">
        <f t="shared" si="86"/>
        <v>0</v>
      </c>
      <c r="CG37" s="52" t="s">
        <v>98</v>
      </c>
      <c r="CH37" s="56" t="s">
        <v>229</v>
      </c>
      <c r="CI37" s="2" t="s">
        <v>223</v>
      </c>
      <c r="CJ37" s="62" t="s">
        <v>222</v>
      </c>
      <c r="CK37" s="62" t="s">
        <v>222</v>
      </c>
    </row>
    <row r="38" spans="1:89" s="11" customFormat="1">
      <c r="A38" s="48" t="s">
        <v>161</v>
      </c>
      <c r="B38" s="49" t="s">
        <v>162</v>
      </c>
      <c r="C38" s="49" t="s">
        <v>97</v>
      </c>
      <c r="D38" s="50"/>
      <c r="E38" s="51"/>
      <c r="F38" s="50"/>
      <c r="G38" s="50"/>
      <c r="H38" s="50"/>
      <c r="I38" s="52"/>
      <c r="J38" s="52"/>
      <c r="K38" s="52"/>
      <c r="L38" s="52"/>
      <c r="M38" s="52"/>
      <c r="N38" s="52"/>
      <c r="O38" s="57"/>
      <c r="P38" s="52"/>
      <c r="Q38" s="52"/>
      <c r="R38" s="57"/>
      <c r="S38" s="58"/>
      <c r="T38" s="53"/>
      <c r="U38" s="53"/>
      <c r="V38" s="52"/>
      <c r="W38" s="53"/>
      <c r="X38" s="53"/>
      <c r="Y38" s="53"/>
      <c r="Z38" s="52"/>
      <c r="AA38" s="54"/>
      <c r="AB38" s="54"/>
      <c r="AC38" s="54"/>
      <c r="AD38" s="54"/>
      <c r="AE38" s="54"/>
      <c r="AF38" s="52"/>
      <c r="AG38" s="52"/>
      <c r="AH38" s="52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87"/>
      <c r="BV38" s="55"/>
      <c r="BW38" s="55"/>
      <c r="BX38" s="55"/>
      <c r="BY38" s="55"/>
      <c r="BZ38" s="55"/>
      <c r="CA38" s="55"/>
      <c r="CB38" s="55"/>
      <c r="CC38" s="55">
        <v>3672350</v>
      </c>
      <c r="CD38" s="55">
        <v>242000</v>
      </c>
      <c r="CE38" s="55">
        <f t="shared" si="85"/>
        <v>3672350</v>
      </c>
      <c r="CF38" s="55">
        <f t="shared" si="86"/>
        <v>242765.82278481012</v>
      </c>
      <c r="CG38" s="52" t="s">
        <v>98</v>
      </c>
      <c r="CH38" s="56" t="s">
        <v>229</v>
      </c>
      <c r="CI38" s="2" t="s">
        <v>223</v>
      </c>
      <c r="CJ38" s="62" t="s">
        <v>222</v>
      </c>
      <c r="CK38" s="62" t="s">
        <v>222</v>
      </c>
    </row>
    <row r="39" spans="1:89" s="11" customFormat="1">
      <c r="A39" s="75" t="s">
        <v>18</v>
      </c>
      <c r="B39" s="49"/>
      <c r="C39" s="49"/>
      <c r="D39" s="50">
        <f>SUM(D24:D35)</f>
        <v>21717472.97297297</v>
      </c>
      <c r="E39" s="51">
        <v>1.0728476821192052</v>
      </c>
      <c r="F39" s="60">
        <f t="shared" ref="F39:AS39" si="87">SUM(F24:F35)</f>
        <v>23299540.540540539</v>
      </c>
      <c r="G39" s="60">
        <f t="shared" si="87"/>
        <v>23443364.864864863</v>
      </c>
      <c r="H39" s="60">
        <f t="shared" si="87"/>
        <v>2949000</v>
      </c>
      <c r="I39" s="60">
        <f t="shared" si="87"/>
        <v>26392364.864864863</v>
      </c>
      <c r="J39" s="60">
        <f t="shared" si="87"/>
        <v>0</v>
      </c>
      <c r="K39" s="60">
        <f t="shared" si="87"/>
        <v>22005121.62162162</v>
      </c>
      <c r="L39" s="60">
        <f t="shared" si="87"/>
        <v>0</v>
      </c>
      <c r="M39" s="60">
        <f t="shared" si="87"/>
        <v>2949000</v>
      </c>
      <c r="N39" s="60">
        <f t="shared" si="87"/>
        <v>24954121.62162162</v>
      </c>
      <c r="O39" s="60">
        <f t="shared" si="87"/>
        <v>4600000</v>
      </c>
      <c r="P39" s="60">
        <f t="shared" si="87"/>
        <v>26605121.62162162</v>
      </c>
      <c r="Q39" s="60">
        <f t="shared" si="87"/>
        <v>26984517.295370229</v>
      </c>
      <c r="R39" s="60">
        <f t="shared" si="87"/>
        <v>629600</v>
      </c>
      <c r="S39" s="60">
        <f t="shared" si="87"/>
        <v>0</v>
      </c>
      <c r="T39" s="60">
        <f t="shared" si="87"/>
        <v>26984517.295370229</v>
      </c>
      <c r="U39" s="60">
        <f t="shared" si="87"/>
        <v>26783006.489999998</v>
      </c>
      <c r="V39" s="60">
        <f t="shared" si="87"/>
        <v>3578600</v>
      </c>
      <c r="W39" s="60">
        <f t="shared" si="87"/>
        <v>0</v>
      </c>
      <c r="X39" s="60">
        <f t="shared" si="87"/>
        <v>27010366.477181658</v>
      </c>
      <c r="Y39" s="60">
        <f t="shared" si="87"/>
        <v>4728600</v>
      </c>
      <c r="Z39" s="60">
        <f t="shared" si="87"/>
        <v>31738966.477181658</v>
      </c>
      <c r="AA39" s="60">
        <f t="shared" si="87"/>
        <v>0</v>
      </c>
      <c r="AB39" s="60">
        <f t="shared" si="87"/>
        <v>0</v>
      </c>
      <c r="AC39" s="60">
        <f t="shared" si="87"/>
        <v>27010366.477181658</v>
      </c>
      <c r="AD39" s="60">
        <f t="shared" si="87"/>
        <v>27328670.459235996</v>
      </c>
      <c r="AE39" s="60">
        <f t="shared" si="87"/>
        <v>4728600</v>
      </c>
      <c r="AF39" s="60">
        <f t="shared" si="87"/>
        <v>32057270.459235996</v>
      </c>
      <c r="AG39" s="60">
        <f t="shared" si="87"/>
        <v>0</v>
      </c>
      <c r="AH39" s="60">
        <f t="shared" si="87"/>
        <v>0</v>
      </c>
      <c r="AI39" s="60">
        <f t="shared" si="87"/>
        <v>27328670.459235996</v>
      </c>
      <c r="AJ39" s="60">
        <f t="shared" si="87"/>
        <v>4728600</v>
      </c>
      <c r="AK39" s="60">
        <f t="shared" si="87"/>
        <v>32057270.459235996</v>
      </c>
      <c r="AL39" s="57">
        <f t="shared" si="87"/>
        <v>27510558.448981326</v>
      </c>
      <c r="AM39" s="57">
        <f t="shared" si="87"/>
        <v>4728600</v>
      </c>
      <c r="AN39" s="57">
        <f t="shared" si="87"/>
        <v>32239158.44898133</v>
      </c>
      <c r="AO39" s="57">
        <f t="shared" si="87"/>
        <v>0</v>
      </c>
      <c r="AP39" s="57">
        <f t="shared" si="87"/>
        <v>0</v>
      </c>
      <c r="AQ39" s="57">
        <f t="shared" si="87"/>
        <v>27510558.448981326</v>
      </c>
      <c r="AR39" s="57">
        <f t="shared" si="87"/>
        <v>4728600</v>
      </c>
      <c r="AS39" s="57">
        <f t="shared" si="87"/>
        <v>32239158.44898133</v>
      </c>
      <c r="AT39" s="76">
        <f t="shared" si="18"/>
        <v>27965278.423344653</v>
      </c>
      <c r="AU39" s="76">
        <f t="shared" si="19"/>
        <v>32693878.423344653</v>
      </c>
      <c r="AV39" s="76">
        <f>SUM(AV24:AV35)</f>
        <v>0</v>
      </c>
      <c r="AW39" s="76">
        <f>SUM(AW24:AW35)</f>
        <v>0</v>
      </c>
      <c r="AX39" s="76">
        <f>SUM(AX24:AX35)</f>
        <v>27965278.423344653</v>
      </c>
      <c r="AY39" s="76">
        <f t="shared" si="21"/>
        <v>28601886.38745331</v>
      </c>
      <c r="AZ39" s="76">
        <f>SUM(AZ24:AZ35)</f>
        <v>4728600</v>
      </c>
      <c r="BA39" s="76">
        <f t="shared" si="23"/>
        <v>33330486.38745331</v>
      </c>
      <c r="BB39" s="76">
        <f t="shared" ref="BB39:BG39" si="88">SUM(BB24:BB35)</f>
        <v>0</v>
      </c>
      <c r="BC39" s="76">
        <f t="shared" si="88"/>
        <v>0</v>
      </c>
      <c r="BD39" s="76">
        <f t="shared" si="88"/>
        <v>28601886.38745331</v>
      </c>
      <c r="BE39" s="76">
        <f t="shared" si="88"/>
        <v>4728600</v>
      </c>
      <c r="BF39" s="76">
        <f t="shared" si="88"/>
        <v>33330486.38745331</v>
      </c>
      <c r="BG39" s="76">
        <f t="shared" si="88"/>
        <v>32148702.187487263</v>
      </c>
      <c r="BH39" s="76">
        <f t="shared" si="27"/>
        <v>4728600</v>
      </c>
      <c r="BI39" s="76">
        <f t="shared" si="28"/>
        <v>36877302.18748726</v>
      </c>
      <c r="BJ39" s="76">
        <f t="shared" ref="BJ39:BR39" si="89">SUM(BJ24:BJ35)</f>
        <v>0</v>
      </c>
      <c r="BK39" s="76">
        <f t="shared" si="89"/>
        <v>0</v>
      </c>
      <c r="BL39" s="76">
        <f t="shared" si="89"/>
        <v>32148702.187487263</v>
      </c>
      <c r="BM39" s="76">
        <f t="shared" si="89"/>
        <v>33756137.296861626</v>
      </c>
      <c r="BN39" s="76">
        <f t="shared" si="89"/>
        <v>4728600</v>
      </c>
      <c r="BO39" s="76">
        <f t="shared" si="89"/>
        <v>38484737.296861634</v>
      </c>
      <c r="BP39" s="76">
        <f t="shared" si="89"/>
        <v>0</v>
      </c>
      <c r="BQ39" s="76">
        <f t="shared" si="89"/>
        <v>0</v>
      </c>
      <c r="BR39" s="76">
        <f t="shared" si="89"/>
        <v>33756137.296861626</v>
      </c>
      <c r="BS39" s="76">
        <f t="shared" si="82"/>
        <v>34720598.362486243</v>
      </c>
      <c r="BT39" s="76">
        <f>SUM(BT24:BT35)</f>
        <v>4728600</v>
      </c>
      <c r="BU39" s="87">
        <f t="shared" si="35"/>
        <v>39449198.362486243</v>
      </c>
      <c r="BV39" s="76">
        <f>SUM(BV24:BV35)</f>
        <v>0</v>
      </c>
      <c r="BW39" s="76">
        <f>SUM(BW24:BW35)</f>
        <v>0</v>
      </c>
      <c r="BX39" s="76">
        <f>SUM(BX24:BX35)</f>
        <v>34720598.362486243</v>
      </c>
      <c r="BY39" s="76">
        <f>SUM(BY24:BY35)</f>
        <v>4728600</v>
      </c>
      <c r="BZ39" s="76">
        <f>SUM(BZ24:BZ35)</f>
        <v>39449198.362486243</v>
      </c>
      <c r="CA39" s="76">
        <f t="shared" ref="CA39:CF39" si="90">SUM(CA24:CA38)</f>
        <v>36617371.791547991</v>
      </c>
      <c r="CB39" s="76">
        <f t="shared" si="90"/>
        <v>4728600</v>
      </c>
      <c r="CC39" s="76">
        <f t="shared" si="90"/>
        <v>79575650</v>
      </c>
      <c r="CD39" s="76">
        <f t="shared" si="90"/>
        <v>9698150</v>
      </c>
      <c r="CE39" s="76">
        <f t="shared" si="90"/>
        <v>79575650</v>
      </c>
      <c r="CF39" s="76">
        <f t="shared" si="90"/>
        <v>9728840.3481012657</v>
      </c>
      <c r="CG39" s="57"/>
      <c r="CH39" s="10"/>
    </row>
    <row r="40" spans="1:89" s="11" customFormat="1">
      <c r="A40" s="78"/>
      <c r="B40" s="98"/>
      <c r="C40" s="79"/>
      <c r="D40" s="80"/>
      <c r="E40" s="81"/>
      <c r="F40" s="81"/>
      <c r="G40" s="81"/>
      <c r="H40" s="81"/>
      <c r="I40" s="81"/>
      <c r="J40" s="81"/>
      <c r="K40" s="52">
        <f t="shared" si="47"/>
        <v>0</v>
      </c>
      <c r="L40" s="81"/>
      <c r="M40" s="81"/>
      <c r="N40" s="81"/>
      <c r="O40" s="81"/>
      <c r="P40" s="81"/>
      <c r="Q40" s="52">
        <f t="shared" si="42"/>
        <v>0</v>
      </c>
      <c r="R40" s="81"/>
      <c r="S40" s="82"/>
      <c r="T40" s="82">
        <v>0</v>
      </c>
      <c r="U40" s="53">
        <f t="shared" si="43"/>
        <v>0</v>
      </c>
      <c r="V40" s="52">
        <f t="shared" si="44"/>
        <v>0</v>
      </c>
      <c r="W40" s="53"/>
      <c r="X40" s="53"/>
      <c r="Y40" s="53">
        <v>0</v>
      </c>
      <c r="Z40" s="52">
        <f t="shared" si="55"/>
        <v>0</v>
      </c>
      <c r="AA40" s="83"/>
      <c r="AB40" s="83"/>
      <c r="AC40" s="54"/>
      <c r="AD40" s="84"/>
      <c r="AE40" s="84"/>
      <c r="AF40" s="85"/>
      <c r="AG40" s="85"/>
      <c r="AH40" s="85"/>
      <c r="AI40" s="99"/>
      <c r="AJ40" s="99"/>
      <c r="AK40" s="85"/>
      <c r="AL40" s="80"/>
      <c r="AM40" s="80"/>
      <c r="AN40" s="80"/>
      <c r="AO40" s="80"/>
      <c r="AP40" s="80"/>
      <c r="AQ40" s="80"/>
      <c r="AR40" s="80"/>
      <c r="AS40" s="80"/>
      <c r="AT40" s="76"/>
      <c r="AU40" s="55"/>
      <c r="AV40" s="86"/>
      <c r="AW40" s="86"/>
      <c r="AX40" s="86"/>
      <c r="AY40" s="55"/>
      <c r="AZ40" s="86"/>
      <c r="BA40" s="55"/>
      <c r="BB40" s="86"/>
      <c r="BC40" s="86"/>
      <c r="BD40" s="86"/>
      <c r="BE40" s="86"/>
      <c r="BF40" s="86"/>
      <c r="BG40" s="55"/>
      <c r="BH40" s="55"/>
      <c r="BI40" s="55"/>
      <c r="BJ40" s="86"/>
      <c r="BK40" s="86"/>
      <c r="BL40" s="86"/>
      <c r="BM40" s="55"/>
      <c r="BN40" s="86"/>
      <c r="BO40" s="86"/>
      <c r="BP40" s="86"/>
      <c r="BQ40" s="86"/>
      <c r="BR40" s="86"/>
      <c r="BS40" s="86"/>
      <c r="BT40" s="86"/>
      <c r="BU40" s="99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1"/>
      <c r="CH40" s="10"/>
    </row>
    <row r="41" spans="1:89" s="11" customFormat="1">
      <c r="A41" s="100" t="s">
        <v>163</v>
      </c>
      <c r="B41" s="88"/>
      <c r="C41" s="79"/>
      <c r="D41" s="80"/>
      <c r="E41" s="81"/>
      <c r="F41" s="81"/>
      <c r="G41" s="81"/>
      <c r="H41" s="81"/>
      <c r="I41" s="81"/>
      <c r="J41" s="81"/>
      <c r="K41" s="52">
        <f t="shared" si="47"/>
        <v>0</v>
      </c>
      <c r="L41" s="81"/>
      <c r="M41" s="81"/>
      <c r="N41" s="81"/>
      <c r="O41" s="81"/>
      <c r="P41" s="81"/>
      <c r="Q41" s="52">
        <f t="shared" si="42"/>
        <v>0</v>
      </c>
      <c r="R41" s="81"/>
      <c r="S41" s="82"/>
      <c r="T41" s="82">
        <v>0</v>
      </c>
      <c r="U41" s="53">
        <f t="shared" si="43"/>
        <v>0</v>
      </c>
      <c r="V41" s="52">
        <f t="shared" si="44"/>
        <v>0</v>
      </c>
      <c r="W41" s="53"/>
      <c r="X41" s="53"/>
      <c r="Y41" s="53">
        <v>0</v>
      </c>
      <c r="Z41" s="52">
        <f t="shared" si="55"/>
        <v>0</v>
      </c>
      <c r="AA41" s="83"/>
      <c r="AB41" s="83"/>
      <c r="AC41" s="54"/>
      <c r="AD41" s="93"/>
      <c r="AE41" s="93"/>
      <c r="AF41" s="94"/>
      <c r="AG41" s="94"/>
      <c r="AH41" s="94"/>
      <c r="AI41" s="101"/>
      <c r="AJ41" s="101"/>
      <c r="AK41" s="94"/>
      <c r="AL41" s="80"/>
      <c r="AM41" s="80"/>
      <c r="AN41" s="80"/>
      <c r="AO41" s="80"/>
      <c r="AP41" s="80"/>
      <c r="AQ41" s="80"/>
      <c r="AR41" s="80"/>
      <c r="AS41" s="80"/>
      <c r="AT41" s="76"/>
      <c r="AU41" s="55"/>
      <c r="AV41" s="86"/>
      <c r="AW41" s="86"/>
      <c r="AX41" s="86"/>
      <c r="AY41" s="55"/>
      <c r="AZ41" s="86"/>
      <c r="BA41" s="55"/>
      <c r="BB41" s="86"/>
      <c r="BC41" s="86"/>
      <c r="BD41" s="86"/>
      <c r="BE41" s="86"/>
      <c r="BF41" s="86"/>
      <c r="BG41" s="55"/>
      <c r="BH41" s="55"/>
      <c r="BI41" s="55"/>
      <c r="BJ41" s="86"/>
      <c r="BK41" s="86"/>
      <c r="BL41" s="86"/>
      <c r="BM41" s="55"/>
      <c r="BN41" s="86"/>
      <c r="BO41" s="86"/>
      <c r="BP41" s="86"/>
      <c r="BQ41" s="86"/>
      <c r="BR41" s="86"/>
      <c r="BS41" s="86"/>
      <c r="BT41" s="86"/>
      <c r="BU41" s="101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1"/>
      <c r="CH41" s="10"/>
    </row>
    <row r="42" spans="1:89" s="11" customFormat="1">
      <c r="A42" s="48" t="s">
        <v>164</v>
      </c>
      <c r="B42" s="49" t="s">
        <v>165</v>
      </c>
      <c r="C42" s="49" t="s">
        <v>106</v>
      </c>
      <c r="D42" s="50">
        <v>49993.24324324324</v>
      </c>
      <c r="E42" s="51">
        <v>1.0728476821192052</v>
      </c>
      <c r="F42" s="50">
        <f t="shared" ref="F42:F48" si="91">+D42*E42</f>
        <v>53635.135135135126</v>
      </c>
      <c r="G42" s="50">
        <f t="shared" ref="G42:G48" si="92">F42*(163/162)</f>
        <v>53966.216216216206</v>
      </c>
      <c r="H42" s="50">
        <v>0</v>
      </c>
      <c r="I42" s="52">
        <f t="shared" ref="I42:I48" si="93">SUM(G42:H42)</f>
        <v>53966.216216216206</v>
      </c>
      <c r="J42" s="52"/>
      <c r="K42" s="52">
        <f t="shared" si="47"/>
        <v>50655.405405405392</v>
      </c>
      <c r="L42" s="52"/>
      <c r="M42" s="52">
        <f t="shared" ref="M42:M48" si="94">H42+L42</f>
        <v>0</v>
      </c>
      <c r="N42" s="52">
        <f t="shared" ref="N42:N48" si="95">M42+K42</f>
        <v>50655.405405405392</v>
      </c>
      <c r="O42" s="52"/>
      <c r="P42" s="52">
        <f>K42+O42</f>
        <v>50655.405405405392</v>
      </c>
      <c r="Q42" s="52">
        <f t="shared" si="42"/>
        <v>51377.764127764109</v>
      </c>
      <c r="R42" s="52"/>
      <c r="S42" s="53"/>
      <c r="T42" s="53">
        <v>51377.764127764109</v>
      </c>
      <c r="U42" s="53">
        <f t="shared" si="43"/>
        <v>53183.660933660911</v>
      </c>
      <c r="V42" s="52">
        <f t="shared" si="44"/>
        <v>0</v>
      </c>
      <c r="W42" s="53"/>
      <c r="X42" s="53">
        <f>(118.8/117.8)*U42</f>
        <v>53635.135135135111</v>
      </c>
      <c r="Y42" s="53">
        <v>0</v>
      </c>
      <c r="Z42" s="52">
        <f>X42+Y42</f>
        <v>53635.135135135111</v>
      </c>
      <c r="AA42" s="54"/>
      <c r="AB42" s="54"/>
      <c r="AC42" s="54">
        <f t="shared" si="8"/>
        <v>53635.135135135111</v>
      </c>
      <c r="AD42" s="96">
        <f t="shared" si="9"/>
        <v>54267.199017198996</v>
      </c>
      <c r="AE42" s="96">
        <f t="shared" si="10"/>
        <v>0</v>
      </c>
      <c r="AF42" s="97">
        <f t="shared" si="11"/>
        <v>54267.199017198996</v>
      </c>
      <c r="AG42" s="97"/>
      <c r="AH42" s="97"/>
      <c r="AI42" s="95">
        <f>AD42+AG42</f>
        <v>54267.199017198996</v>
      </c>
      <c r="AJ42" s="95">
        <f t="shared" si="76"/>
        <v>0</v>
      </c>
      <c r="AK42" s="95">
        <f>AI42+AJ42</f>
        <v>54267.199017198996</v>
      </c>
      <c r="AL42" s="95">
        <f>(121/120.2)*AI42</f>
        <v>54628.378378378358</v>
      </c>
      <c r="AM42" s="95">
        <f>AJ42</f>
        <v>0</v>
      </c>
      <c r="AN42" s="95">
        <f>AL42+AM42</f>
        <v>54628.378378378358</v>
      </c>
      <c r="AO42" s="95"/>
      <c r="AP42" s="95"/>
      <c r="AQ42" s="55">
        <f t="shared" ref="AQ42:AR49" si="96">AL42+AO42</f>
        <v>54628.378378378358</v>
      </c>
      <c r="AR42" s="55">
        <f t="shared" si="96"/>
        <v>0</v>
      </c>
      <c r="AS42" s="55">
        <f t="shared" ref="AS42:AS49" si="97">AQ42+AR42</f>
        <v>54628.378378378358</v>
      </c>
      <c r="AT42" s="55">
        <f t="shared" si="18"/>
        <v>55531.326781326759</v>
      </c>
      <c r="AU42" s="55">
        <f t="shared" si="19"/>
        <v>55531.326781326759</v>
      </c>
      <c r="AV42" s="55"/>
      <c r="AW42" s="55"/>
      <c r="AX42" s="55">
        <f t="shared" ref="AX42:AX49" si="98">AT42+AV42</f>
        <v>55531.326781326759</v>
      </c>
      <c r="AY42" s="55">
        <f t="shared" si="21"/>
        <v>56795.454545454522</v>
      </c>
      <c r="AZ42" s="55">
        <f t="shared" ref="AZ42:AZ49" si="99">AR42+AW42</f>
        <v>0</v>
      </c>
      <c r="BA42" s="55">
        <f t="shared" si="23"/>
        <v>56795.454545454522</v>
      </c>
      <c r="BB42" s="55"/>
      <c r="BC42" s="55"/>
      <c r="BD42" s="55">
        <f t="shared" ref="BD42:BE49" si="100">AY42+BB42</f>
        <v>56795.454545454522</v>
      </c>
      <c r="BE42" s="55">
        <f t="shared" si="100"/>
        <v>0</v>
      </c>
      <c r="BF42" s="55">
        <f t="shared" ref="BF42:BF49" si="101">BD42+BE42</f>
        <v>56795.454545454522</v>
      </c>
      <c r="BG42" s="55">
        <f t="shared" si="26"/>
        <v>63838.452088452068</v>
      </c>
      <c r="BH42" s="55">
        <f t="shared" si="27"/>
        <v>0</v>
      </c>
      <c r="BI42" s="55">
        <f t="shared" si="28"/>
        <v>63838.452088452068</v>
      </c>
      <c r="BJ42" s="55"/>
      <c r="BK42" s="55"/>
      <c r="BL42" s="55">
        <f t="shared" ref="BL42:BL49" si="102">BG42+BJ42</f>
        <v>63838.452088452068</v>
      </c>
      <c r="BM42" s="55">
        <f t="shared" si="29"/>
        <v>67030.37469287467</v>
      </c>
      <c r="BN42" s="55">
        <f t="shared" ref="BN42:BN49" si="103">BH42+BK42</f>
        <v>0</v>
      </c>
      <c r="BO42" s="55">
        <f>BM42+BN42</f>
        <v>67030.37469287467</v>
      </c>
      <c r="BP42" s="55"/>
      <c r="BQ42" s="55"/>
      <c r="BR42" s="55">
        <f t="shared" ref="BR42:BR50" si="104">BM42+BP42</f>
        <v>67030.37469287467</v>
      </c>
      <c r="BS42" s="55">
        <f>108/105*BR42</f>
        <v>68945.528255528232</v>
      </c>
      <c r="BT42" s="55">
        <f t="shared" ref="BT42:BT50" si="105">BN42+BQ42</f>
        <v>0</v>
      </c>
      <c r="BU42" s="95">
        <f t="shared" si="35"/>
        <v>68945.528255528232</v>
      </c>
      <c r="BV42" s="95"/>
      <c r="BW42" s="95"/>
      <c r="BX42" s="55">
        <f t="shared" ref="BX42:BY50" si="106">BS42+BV42</f>
        <v>68945.528255528232</v>
      </c>
      <c r="BY42" s="55">
        <f t="shared" si="106"/>
        <v>0</v>
      </c>
      <c r="BZ42" s="55">
        <f t="shared" ref="BZ42:BZ50" si="107">BX42+BY42</f>
        <v>68945.528255528232</v>
      </c>
      <c r="CA42" s="55">
        <f>113.9/108*BX42</f>
        <v>72711.996928746899</v>
      </c>
      <c r="CB42" s="55">
        <f>BY42</f>
        <v>0</v>
      </c>
      <c r="CC42" s="55">
        <f t="shared" ref="CC42" si="108">130/113.9*CA42</f>
        <v>82989.98771498767</v>
      </c>
      <c r="CD42" s="55"/>
      <c r="CE42" s="55">
        <f>CC42</f>
        <v>82989.98771498767</v>
      </c>
      <c r="CF42" s="55">
        <f>(126.8/126.4)*CD42</f>
        <v>0</v>
      </c>
      <c r="CG42" s="59" t="s">
        <v>111</v>
      </c>
      <c r="CH42" s="56" t="s">
        <v>231</v>
      </c>
      <c r="CI42" s="2" t="s">
        <v>222</v>
      </c>
      <c r="CJ42" s="62" t="s">
        <v>222</v>
      </c>
      <c r="CK42" s="62" t="s">
        <v>222</v>
      </c>
    </row>
    <row r="43" spans="1:89" s="11" customFormat="1" ht="11.25" customHeight="1">
      <c r="A43" s="48" t="s">
        <v>166</v>
      </c>
      <c r="B43" s="49" t="s">
        <v>167</v>
      </c>
      <c r="C43" s="74" t="s">
        <v>168</v>
      </c>
      <c r="D43" s="50">
        <v>133655.40540540538</v>
      </c>
      <c r="E43" s="51">
        <v>1.0728476821192052</v>
      </c>
      <c r="F43" s="50">
        <f t="shared" si="91"/>
        <v>143391.89189189186</v>
      </c>
      <c r="G43" s="50">
        <f t="shared" si="92"/>
        <v>144277.02702702701</v>
      </c>
      <c r="H43" s="50">
        <v>0</v>
      </c>
      <c r="I43" s="52">
        <f t="shared" si="93"/>
        <v>144277.02702702701</v>
      </c>
      <c r="J43" s="52"/>
      <c r="K43" s="52">
        <f t="shared" si="47"/>
        <v>135425.67567567565</v>
      </c>
      <c r="L43" s="52"/>
      <c r="M43" s="52">
        <f t="shared" si="94"/>
        <v>0</v>
      </c>
      <c r="N43" s="52">
        <f t="shared" si="95"/>
        <v>135425.67567567565</v>
      </c>
      <c r="O43" s="52"/>
      <c r="P43" s="52">
        <f t="shared" ref="P43:P48" si="109">K43+O43</f>
        <v>135425.67567567565</v>
      </c>
      <c r="Q43" s="52">
        <f t="shared" si="42"/>
        <v>137356.87960687958</v>
      </c>
      <c r="R43" s="52"/>
      <c r="S43" s="53"/>
      <c r="T43" s="53">
        <v>137356.87960687958</v>
      </c>
      <c r="U43" s="53">
        <f t="shared" si="43"/>
        <v>142184.8894348894</v>
      </c>
      <c r="V43" s="52">
        <f t="shared" si="44"/>
        <v>0</v>
      </c>
      <c r="W43" s="53"/>
      <c r="X43" s="53">
        <f t="shared" ref="X43:X49" si="110">(118.8/117.8)*U43</f>
        <v>143391.89189189184</v>
      </c>
      <c r="Y43" s="53">
        <v>0</v>
      </c>
      <c r="Z43" s="52">
        <f t="shared" ref="Z43:Z49" si="111">X43+Y43</f>
        <v>143391.89189189184</v>
      </c>
      <c r="AA43" s="54"/>
      <c r="AB43" s="54"/>
      <c r="AC43" s="54">
        <f t="shared" si="8"/>
        <v>143391.89189189184</v>
      </c>
      <c r="AD43" s="54">
        <f t="shared" si="9"/>
        <v>145081.69533169529</v>
      </c>
      <c r="AE43" s="54">
        <f t="shared" si="10"/>
        <v>0</v>
      </c>
      <c r="AF43" s="52">
        <f t="shared" si="11"/>
        <v>145081.69533169529</v>
      </c>
      <c r="AG43" s="52">
        <f>2920000-145081.7</f>
        <v>2774918.3</v>
      </c>
      <c r="AH43" s="52">
        <v>10000</v>
      </c>
      <c r="AI43" s="95">
        <f t="shared" ref="AI43:AJ49" si="112">AD43+AG43</f>
        <v>2919999.9953316953</v>
      </c>
      <c r="AJ43" s="55">
        <f t="shared" si="112"/>
        <v>10000</v>
      </c>
      <c r="AK43" s="55">
        <f t="shared" ref="AK43:AK49" si="113">AI43+AJ43</f>
        <v>2929999.9953316953</v>
      </c>
      <c r="AL43" s="95">
        <f>AI43</f>
        <v>2919999.9953316953</v>
      </c>
      <c r="AM43" s="95">
        <f t="shared" ref="AM43:AM49" si="114">AJ43</f>
        <v>10000</v>
      </c>
      <c r="AN43" s="95">
        <f t="shared" ref="AN43:AN49" si="115">AL43+AM43</f>
        <v>2929999.9953316953</v>
      </c>
      <c r="AO43" s="95"/>
      <c r="AP43" s="95"/>
      <c r="AQ43" s="55">
        <f t="shared" si="96"/>
        <v>2919999.9953316953</v>
      </c>
      <c r="AR43" s="55">
        <f t="shared" si="96"/>
        <v>10000</v>
      </c>
      <c r="AS43" s="55">
        <f t="shared" si="97"/>
        <v>2929999.9953316953</v>
      </c>
      <c r="AT43" s="55">
        <f t="shared" si="18"/>
        <v>2968264.4580644504</v>
      </c>
      <c r="AU43" s="55">
        <f t="shared" si="19"/>
        <v>2978264.4580644504</v>
      </c>
      <c r="AV43" s="55"/>
      <c r="AW43" s="55"/>
      <c r="AX43" s="55">
        <f t="shared" si="98"/>
        <v>2968264.4580644504</v>
      </c>
      <c r="AY43" s="55">
        <f t="shared" si="21"/>
        <v>3035834.7058903077</v>
      </c>
      <c r="AZ43" s="55">
        <f t="shared" si="99"/>
        <v>10000</v>
      </c>
      <c r="BA43" s="55">
        <f t="shared" si="23"/>
        <v>3045834.7058903077</v>
      </c>
      <c r="BB43" s="55"/>
      <c r="BC43" s="55"/>
      <c r="BD43" s="55">
        <f t="shared" si="100"/>
        <v>3035834.7058903077</v>
      </c>
      <c r="BE43" s="55">
        <f t="shared" si="100"/>
        <v>10000</v>
      </c>
      <c r="BF43" s="55">
        <f t="shared" si="101"/>
        <v>3045834.7058903077</v>
      </c>
      <c r="BG43" s="55">
        <f t="shared" si="26"/>
        <v>3412297.5152057991</v>
      </c>
      <c r="BH43" s="55">
        <f t="shared" si="27"/>
        <v>10000</v>
      </c>
      <c r="BI43" s="55">
        <f t="shared" si="28"/>
        <v>3422297.5152057991</v>
      </c>
      <c r="BJ43" s="55"/>
      <c r="BK43" s="55"/>
      <c r="BL43" s="55">
        <f t="shared" si="102"/>
        <v>3412297.5152057991</v>
      </c>
      <c r="BM43" s="55">
        <f t="shared" si="29"/>
        <v>3582912.3909660894</v>
      </c>
      <c r="BN43" s="55">
        <f t="shared" si="103"/>
        <v>10000</v>
      </c>
      <c r="BO43" s="55">
        <f t="shared" ref="BO43:BO49" si="116">BM43+BN43</f>
        <v>3592912.3909660894</v>
      </c>
      <c r="BP43" s="55"/>
      <c r="BQ43" s="55"/>
      <c r="BR43" s="55">
        <f t="shared" si="104"/>
        <v>3582912.3909660894</v>
      </c>
      <c r="BS43" s="55">
        <f t="shared" ref="BS43:BS54" si="117">108/105*BR43</f>
        <v>3685281.3164222632</v>
      </c>
      <c r="BT43" s="55">
        <f t="shared" si="105"/>
        <v>10000</v>
      </c>
      <c r="BU43" s="55">
        <f t="shared" si="35"/>
        <v>3695281.3164222632</v>
      </c>
      <c r="BV43" s="55"/>
      <c r="BW43" s="55"/>
      <c r="BX43" s="55">
        <f t="shared" si="106"/>
        <v>3685281.3164222632</v>
      </c>
      <c r="BY43" s="55">
        <f t="shared" si="106"/>
        <v>10000</v>
      </c>
      <c r="BZ43" s="55">
        <f t="shared" si="107"/>
        <v>3695281.3164222632</v>
      </c>
      <c r="CA43" s="55">
        <f t="shared" ref="CA43:CA50" si="118">113.9/108*BX43</f>
        <v>3886606.869819405</v>
      </c>
      <c r="CB43" s="55">
        <f t="shared" ref="CB43:CB50" si="119">BY43</f>
        <v>10000</v>
      </c>
      <c r="CC43" s="55">
        <v>4550000</v>
      </c>
      <c r="CD43" s="55">
        <v>335000</v>
      </c>
      <c r="CE43" s="55">
        <f t="shared" ref="CE43:CE53" si="120">CC43</f>
        <v>4550000</v>
      </c>
      <c r="CF43" s="55">
        <f t="shared" ref="CF43:CF51" si="121">(126.8/126.4)*CD43</f>
        <v>336060.12658227846</v>
      </c>
      <c r="CG43" s="52" t="s">
        <v>98</v>
      </c>
      <c r="CH43" s="56" t="s">
        <v>229</v>
      </c>
      <c r="CI43" s="2" t="s">
        <v>222</v>
      </c>
      <c r="CJ43" s="62" t="s">
        <v>222</v>
      </c>
      <c r="CK43" s="62" t="s">
        <v>222</v>
      </c>
    </row>
    <row r="44" spans="1:89" s="11" customFormat="1">
      <c r="A44" s="48" t="s">
        <v>107</v>
      </c>
      <c r="B44" s="49" t="s">
        <v>169</v>
      </c>
      <c r="C44" s="74" t="s">
        <v>168</v>
      </c>
      <c r="D44" s="50">
        <v>2087472.9729729728</v>
      </c>
      <c r="E44" s="51">
        <v>1.0728476821192052</v>
      </c>
      <c r="F44" s="50">
        <f t="shared" si="91"/>
        <v>2239540.5405405401</v>
      </c>
      <c r="G44" s="50">
        <f t="shared" si="92"/>
        <v>2253364.8648648644</v>
      </c>
      <c r="H44" s="50">
        <v>451000</v>
      </c>
      <c r="I44" s="52">
        <f t="shared" si="93"/>
        <v>2704364.8648648644</v>
      </c>
      <c r="J44" s="52"/>
      <c r="K44" s="52">
        <f t="shared" si="47"/>
        <v>2115121.6216216213</v>
      </c>
      <c r="L44" s="52"/>
      <c r="M44" s="52">
        <f t="shared" si="94"/>
        <v>451000</v>
      </c>
      <c r="N44" s="52">
        <f t="shared" si="95"/>
        <v>2566121.6216216213</v>
      </c>
      <c r="O44" s="52"/>
      <c r="P44" s="52">
        <f t="shared" si="109"/>
        <v>2115121.6216216213</v>
      </c>
      <c r="Q44" s="52">
        <f t="shared" si="42"/>
        <v>2145283.7837837832</v>
      </c>
      <c r="R44" s="52"/>
      <c r="S44" s="53"/>
      <c r="T44" s="53">
        <v>2145283.7837837832</v>
      </c>
      <c r="U44" s="53">
        <v>2687033.92</v>
      </c>
      <c r="V44" s="52">
        <f t="shared" si="44"/>
        <v>451000</v>
      </c>
      <c r="W44" s="53"/>
      <c r="X44" s="53">
        <f t="shared" si="110"/>
        <v>2709844.0551443123</v>
      </c>
      <c r="Y44" s="53">
        <v>545710</v>
      </c>
      <c r="Z44" s="52">
        <f t="shared" si="111"/>
        <v>3255554.0551443123</v>
      </c>
      <c r="AA44" s="54"/>
      <c r="AB44" s="54"/>
      <c r="AC44" s="54">
        <f t="shared" si="8"/>
        <v>2709844.0551443123</v>
      </c>
      <c r="AD44" s="54">
        <f t="shared" si="9"/>
        <v>2741778.24434635</v>
      </c>
      <c r="AE44" s="54">
        <f t="shared" si="10"/>
        <v>545710</v>
      </c>
      <c r="AF44" s="52">
        <f t="shared" si="11"/>
        <v>3287488.24434635</v>
      </c>
      <c r="AG44" s="52"/>
      <c r="AH44" s="52"/>
      <c r="AI44" s="95">
        <f t="shared" si="112"/>
        <v>2741778.24434635</v>
      </c>
      <c r="AJ44" s="55">
        <f t="shared" si="112"/>
        <v>545710</v>
      </c>
      <c r="AK44" s="55">
        <f t="shared" si="113"/>
        <v>3287488.24434635</v>
      </c>
      <c r="AL44" s="95">
        <f t="shared" ref="AL44:AL49" si="122">(121/120.2)*AI44</f>
        <v>2760026.3524618</v>
      </c>
      <c r="AM44" s="95">
        <f t="shared" si="114"/>
        <v>545710</v>
      </c>
      <c r="AN44" s="95">
        <f t="shared" si="115"/>
        <v>3305736.3524618</v>
      </c>
      <c r="AO44" s="95"/>
      <c r="AP44" s="95"/>
      <c r="AQ44" s="55">
        <f t="shared" si="96"/>
        <v>2760026.3524618</v>
      </c>
      <c r="AR44" s="55">
        <f t="shared" si="96"/>
        <v>545710</v>
      </c>
      <c r="AS44" s="55">
        <f t="shared" si="97"/>
        <v>3305736.3524618</v>
      </c>
      <c r="AT44" s="55">
        <f t="shared" si="18"/>
        <v>2805646.6227504248</v>
      </c>
      <c r="AU44" s="55">
        <f t="shared" si="19"/>
        <v>3351356.6227504248</v>
      </c>
      <c r="AV44" s="55"/>
      <c r="AW44" s="55"/>
      <c r="AX44" s="55">
        <f t="shared" si="98"/>
        <v>2805646.6227504248</v>
      </c>
      <c r="AY44" s="55">
        <f t="shared" si="21"/>
        <v>2869515.0011544991</v>
      </c>
      <c r="AZ44" s="55">
        <f t="shared" si="99"/>
        <v>545710</v>
      </c>
      <c r="BA44" s="55">
        <f t="shared" si="23"/>
        <v>3415225.0011544991</v>
      </c>
      <c r="BB44" s="55"/>
      <c r="BC44" s="55"/>
      <c r="BD44" s="55">
        <f t="shared" si="100"/>
        <v>2869515.0011544991</v>
      </c>
      <c r="BE44" s="55">
        <f t="shared" si="100"/>
        <v>545710</v>
      </c>
      <c r="BF44" s="55">
        <f t="shared" si="101"/>
        <v>3415225.0011544991</v>
      </c>
      <c r="BG44" s="55">
        <f t="shared" si="26"/>
        <v>3225353.1094057728</v>
      </c>
      <c r="BH44" s="55">
        <f t="shared" si="27"/>
        <v>545710</v>
      </c>
      <c r="BI44" s="55">
        <f t="shared" si="28"/>
        <v>3771063.1094057728</v>
      </c>
      <c r="BJ44" s="55"/>
      <c r="BK44" s="55"/>
      <c r="BL44" s="55">
        <f t="shared" si="102"/>
        <v>3225353.1094057728</v>
      </c>
      <c r="BM44" s="55">
        <f t="shared" si="29"/>
        <v>3386620.7648760616</v>
      </c>
      <c r="BN44" s="55">
        <f t="shared" si="103"/>
        <v>545710</v>
      </c>
      <c r="BO44" s="55">
        <f t="shared" si="116"/>
        <v>3932330.7648760616</v>
      </c>
      <c r="BP44" s="55"/>
      <c r="BQ44" s="55"/>
      <c r="BR44" s="55">
        <f t="shared" si="104"/>
        <v>3386620.7648760616</v>
      </c>
      <c r="BS44" s="55">
        <f t="shared" si="117"/>
        <v>3483381.3581582345</v>
      </c>
      <c r="BT44" s="55">
        <f t="shared" si="105"/>
        <v>545710</v>
      </c>
      <c r="BU44" s="55">
        <f t="shared" si="35"/>
        <v>4029091.3581582345</v>
      </c>
      <c r="BV44" s="55"/>
      <c r="BW44" s="55"/>
      <c r="BX44" s="55">
        <f t="shared" si="106"/>
        <v>3483381.3581582345</v>
      </c>
      <c r="BY44" s="55">
        <f t="shared" si="106"/>
        <v>545710</v>
      </c>
      <c r="BZ44" s="55">
        <f t="shared" si="107"/>
        <v>4029091.3581582345</v>
      </c>
      <c r="CA44" s="55">
        <f t="shared" si="118"/>
        <v>3673677.191613175</v>
      </c>
      <c r="CB44" s="55">
        <f t="shared" si="119"/>
        <v>545710</v>
      </c>
      <c r="CC44" s="55">
        <v>1560900</v>
      </c>
      <c r="CD44" s="55">
        <v>0</v>
      </c>
      <c r="CE44" s="55">
        <f t="shared" si="120"/>
        <v>1560900</v>
      </c>
      <c r="CF44" s="55">
        <f t="shared" si="121"/>
        <v>0</v>
      </c>
      <c r="CG44" s="52" t="s">
        <v>98</v>
      </c>
      <c r="CH44" s="56" t="s">
        <v>230</v>
      </c>
      <c r="CI44" s="2" t="s">
        <v>223</v>
      </c>
      <c r="CJ44" s="2" t="s">
        <v>222</v>
      </c>
      <c r="CK44" s="2" t="s">
        <v>222</v>
      </c>
    </row>
    <row r="45" spans="1:89" s="11" customFormat="1">
      <c r="A45" s="48" t="s">
        <v>170</v>
      </c>
      <c r="B45" s="49" t="s">
        <v>171</v>
      </c>
      <c r="C45" s="74" t="s">
        <v>168</v>
      </c>
      <c r="D45" s="50">
        <v>4433074.3243243238</v>
      </c>
      <c r="E45" s="51">
        <v>1.0728476821192052</v>
      </c>
      <c r="F45" s="50">
        <f t="shared" si="91"/>
        <v>4756013.5135135129</v>
      </c>
      <c r="G45" s="50">
        <f t="shared" si="92"/>
        <v>4785371.6216216208</v>
      </c>
      <c r="H45" s="50">
        <v>0</v>
      </c>
      <c r="I45" s="52">
        <f t="shared" si="93"/>
        <v>4785371.6216216208</v>
      </c>
      <c r="J45" s="52"/>
      <c r="K45" s="52">
        <f t="shared" si="47"/>
        <v>4491790.5405405406</v>
      </c>
      <c r="L45" s="52"/>
      <c r="M45" s="52">
        <f t="shared" si="94"/>
        <v>0</v>
      </c>
      <c r="N45" s="52">
        <f t="shared" si="95"/>
        <v>4491790.5405405406</v>
      </c>
      <c r="O45" s="52"/>
      <c r="P45" s="52">
        <f t="shared" si="109"/>
        <v>4491790.5405405406</v>
      </c>
      <c r="Q45" s="52">
        <f t="shared" si="42"/>
        <v>4555844.5945945941</v>
      </c>
      <c r="R45" s="52"/>
      <c r="S45" s="53"/>
      <c r="T45" s="53">
        <v>4555844.5945945941</v>
      </c>
      <c r="U45" s="53">
        <v>4565979.7300000004</v>
      </c>
      <c r="V45" s="52">
        <f t="shared" si="44"/>
        <v>0</v>
      </c>
      <c r="W45" s="53"/>
      <c r="X45" s="53">
        <f t="shared" si="110"/>
        <v>4604740.169134126</v>
      </c>
      <c r="Y45" s="53">
        <v>150000</v>
      </c>
      <c r="Z45" s="52">
        <f t="shared" si="111"/>
        <v>4754740.169134126</v>
      </c>
      <c r="AA45" s="54"/>
      <c r="AB45" s="54"/>
      <c r="AC45" s="54">
        <f t="shared" si="8"/>
        <v>4604740.169134126</v>
      </c>
      <c r="AD45" s="54">
        <f t="shared" si="9"/>
        <v>4659004.7839219021</v>
      </c>
      <c r="AE45" s="54">
        <f t="shared" si="10"/>
        <v>150000</v>
      </c>
      <c r="AF45" s="52">
        <f t="shared" si="11"/>
        <v>4809004.7839219021</v>
      </c>
      <c r="AG45" s="52"/>
      <c r="AH45" s="52"/>
      <c r="AI45" s="95">
        <f t="shared" si="112"/>
        <v>4659004.7839219021</v>
      </c>
      <c r="AJ45" s="55">
        <f t="shared" si="112"/>
        <v>150000</v>
      </c>
      <c r="AK45" s="55">
        <f t="shared" si="113"/>
        <v>4809004.7839219021</v>
      </c>
      <c r="AL45" s="95">
        <f t="shared" si="122"/>
        <v>4690013.1352292029</v>
      </c>
      <c r="AM45" s="95">
        <f t="shared" si="114"/>
        <v>150000</v>
      </c>
      <c r="AN45" s="95">
        <f t="shared" si="115"/>
        <v>4840013.1352292029</v>
      </c>
      <c r="AO45" s="95"/>
      <c r="AP45" s="95"/>
      <c r="AQ45" s="55">
        <f t="shared" si="96"/>
        <v>4690013.1352292029</v>
      </c>
      <c r="AR45" s="55">
        <f t="shared" si="96"/>
        <v>150000</v>
      </c>
      <c r="AS45" s="55">
        <f t="shared" si="97"/>
        <v>4840013.1352292029</v>
      </c>
      <c r="AT45" s="55">
        <f t="shared" si="18"/>
        <v>4767534.0134974541</v>
      </c>
      <c r="AU45" s="55">
        <f t="shared" si="19"/>
        <v>4917534.0134974541</v>
      </c>
      <c r="AV45" s="55"/>
      <c r="AW45" s="55"/>
      <c r="AX45" s="55">
        <f t="shared" si="98"/>
        <v>4767534.0134974541</v>
      </c>
      <c r="AY45" s="55">
        <f t="shared" si="21"/>
        <v>4876063.2430730052</v>
      </c>
      <c r="AZ45" s="55">
        <f t="shared" si="99"/>
        <v>150000</v>
      </c>
      <c r="BA45" s="55">
        <f t="shared" si="23"/>
        <v>5026063.2430730052</v>
      </c>
      <c r="BB45" s="55"/>
      <c r="BC45" s="55"/>
      <c r="BD45" s="55">
        <f t="shared" si="100"/>
        <v>4876063.2430730052</v>
      </c>
      <c r="BE45" s="55">
        <f t="shared" si="100"/>
        <v>150000</v>
      </c>
      <c r="BF45" s="55">
        <f t="shared" si="101"/>
        <v>5026063.2430730052</v>
      </c>
      <c r="BG45" s="55">
        <f t="shared" si="26"/>
        <v>5480726.0935653653</v>
      </c>
      <c r="BH45" s="55">
        <f t="shared" si="27"/>
        <v>150000</v>
      </c>
      <c r="BI45" s="55">
        <f t="shared" si="28"/>
        <v>5630726.0935653653</v>
      </c>
      <c r="BJ45" s="55"/>
      <c r="BK45" s="55"/>
      <c r="BL45" s="55">
        <f t="shared" si="102"/>
        <v>5480726.0935653653</v>
      </c>
      <c r="BM45" s="55">
        <f t="shared" si="29"/>
        <v>5754762.398243634</v>
      </c>
      <c r="BN45" s="55">
        <f t="shared" si="103"/>
        <v>150000</v>
      </c>
      <c r="BO45" s="55">
        <f t="shared" si="116"/>
        <v>5904762.398243634</v>
      </c>
      <c r="BP45" s="55"/>
      <c r="BQ45" s="55"/>
      <c r="BR45" s="55">
        <f t="shared" si="104"/>
        <v>5754762.398243634</v>
      </c>
      <c r="BS45" s="55">
        <f t="shared" si="117"/>
        <v>5919184.181050594</v>
      </c>
      <c r="BT45" s="55">
        <f t="shared" si="105"/>
        <v>150000</v>
      </c>
      <c r="BU45" s="55">
        <f t="shared" si="35"/>
        <v>6069184.181050594</v>
      </c>
      <c r="BV45" s="55"/>
      <c r="BW45" s="55"/>
      <c r="BX45" s="55">
        <f t="shared" si="106"/>
        <v>5919184.181050594</v>
      </c>
      <c r="BY45" s="55">
        <f t="shared" si="106"/>
        <v>150000</v>
      </c>
      <c r="BZ45" s="55">
        <f t="shared" si="107"/>
        <v>6069184.181050594</v>
      </c>
      <c r="CA45" s="55">
        <f t="shared" si="118"/>
        <v>6242547.0205709506</v>
      </c>
      <c r="CB45" s="55">
        <f t="shared" si="119"/>
        <v>150000</v>
      </c>
      <c r="CC45" s="55">
        <v>7550400</v>
      </c>
      <c r="CD45" s="55">
        <v>242000</v>
      </c>
      <c r="CE45" s="55">
        <f t="shared" si="120"/>
        <v>7550400</v>
      </c>
      <c r="CF45" s="55">
        <f t="shared" si="121"/>
        <v>242765.82278481012</v>
      </c>
      <c r="CG45" s="52" t="s">
        <v>98</v>
      </c>
      <c r="CH45" s="56" t="s">
        <v>229</v>
      </c>
      <c r="CI45" s="2" t="s">
        <v>223</v>
      </c>
      <c r="CJ45" s="2" t="s">
        <v>222</v>
      </c>
      <c r="CK45" s="2" t="s">
        <v>222</v>
      </c>
    </row>
    <row r="46" spans="1:89" s="11" customFormat="1">
      <c r="A46" s="48" t="s">
        <v>172</v>
      </c>
      <c r="B46" s="49" t="s">
        <v>173</v>
      </c>
      <c r="C46" s="74" t="s">
        <v>168</v>
      </c>
      <c r="D46" s="50">
        <v>1625290.5405405404</v>
      </c>
      <c r="E46" s="51">
        <v>1.0728476821192052</v>
      </c>
      <c r="F46" s="50">
        <f t="shared" si="91"/>
        <v>1743689.1891891889</v>
      </c>
      <c r="G46" s="50">
        <f t="shared" si="92"/>
        <v>1754452.7027027025</v>
      </c>
      <c r="H46" s="50">
        <v>0</v>
      </c>
      <c r="I46" s="52">
        <f t="shared" si="93"/>
        <v>1754452.7027027025</v>
      </c>
      <c r="J46" s="52"/>
      <c r="K46" s="52">
        <f t="shared" si="47"/>
        <v>1646817.5675675673</v>
      </c>
      <c r="L46" s="52"/>
      <c r="M46" s="52">
        <f t="shared" si="94"/>
        <v>0</v>
      </c>
      <c r="N46" s="52">
        <f t="shared" si="95"/>
        <v>1646817.5675675673</v>
      </c>
      <c r="O46" s="52"/>
      <c r="P46" s="52">
        <f t="shared" si="109"/>
        <v>1646817.5675675673</v>
      </c>
      <c r="Q46" s="52">
        <f t="shared" si="42"/>
        <v>1670301.5970515967</v>
      </c>
      <c r="R46" s="52"/>
      <c r="S46" s="53"/>
      <c r="T46" s="53">
        <v>1670301.5970515967</v>
      </c>
      <c r="U46" s="53">
        <v>1629011.67</v>
      </c>
      <c r="V46" s="52">
        <f t="shared" si="44"/>
        <v>0</v>
      </c>
      <c r="W46" s="53"/>
      <c r="X46" s="53">
        <f t="shared" si="110"/>
        <v>1642840.2919864175</v>
      </c>
      <c r="Y46" s="53">
        <v>100000</v>
      </c>
      <c r="Z46" s="52">
        <f t="shared" si="111"/>
        <v>1742840.2919864175</v>
      </c>
      <c r="AA46" s="54"/>
      <c r="AB46" s="54"/>
      <c r="AC46" s="54">
        <f t="shared" si="8"/>
        <v>1642840.2919864175</v>
      </c>
      <c r="AD46" s="54">
        <f t="shared" si="9"/>
        <v>1662200.3627674023</v>
      </c>
      <c r="AE46" s="54">
        <f t="shared" si="10"/>
        <v>100000</v>
      </c>
      <c r="AF46" s="52">
        <f t="shared" si="11"/>
        <v>1762200.3627674023</v>
      </c>
      <c r="AG46" s="52"/>
      <c r="AH46" s="52"/>
      <c r="AI46" s="95">
        <f t="shared" si="112"/>
        <v>1662200.3627674023</v>
      </c>
      <c r="AJ46" s="55">
        <f t="shared" si="112"/>
        <v>100000</v>
      </c>
      <c r="AK46" s="55">
        <f t="shared" si="113"/>
        <v>1762200.3627674023</v>
      </c>
      <c r="AL46" s="95">
        <f t="shared" si="122"/>
        <v>1673263.2603565364</v>
      </c>
      <c r="AM46" s="95">
        <f t="shared" si="114"/>
        <v>100000</v>
      </c>
      <c r="AN46" s="95">
        <f t="shared" si="115"/>
        <v>1773263.2603565364</v>
      </c>
      <c r="AO46" s="95"/>
      <c r="AP46" s="95"/>
      <c r="AQ46" s="55">
        <f t="shared" si="96"/>
        <v>1673263.2603565364</v>
      </c>
      <c r="AR46" s="55">
        <f t="shared" si="96"/>
        <v>100000</v>
      </c>
      <c r="AS46" s="55">
        <f t="shared" si="97"/>
        <v>1773263.2603565364</v>
      </c>
      <c r="AT46" s="55">
        <f t="shared" si="18"/>
        <v>1700920.5043293715</v>
      </c>
      <c r="AU46" s="55">
        <f t="shared" si="19"/>
        <v>1800920.5043293715</v>
      </c>
      <c r="AV46" s="55"/>
      <c r="AW46" s="55"/>
      <c r="AX46" s="55">
        <f t="shared" si="98"/>
        <v>1700920.5043293715</v>
      </c>
      <c r="AY46" s="55">
        <f t="shared" si="21"/>
        <v>1739640.6458913409</v>
      </c>
      <c r="AZ46" s="55">
        <f t="shared" si="99"/>
        <v>100000</v>
      </c>
      <c r="BA46" s="55">
        <f t="shared" si="23"/>
        <v>1839640.6458913409</v>
      </c>
      <c r="BB46" s="55"/>
      <c r="BC46" s="55"/>
      <c r="BD46" s="55">
        <f t="shared" si="100"/>
        <v>1739640.6458913409</v>
      </c>
      <c r="BE46" s="55">
        <f t="shared" si="100"/>
        <v>100000</v>
      </c>
      <c r="BF46" s="55">
        <f t="shared" si="101"/>
        <v>1839640.6458913409</v>
      </c>
      <c r="BG46" s="55">
        <f t="shared" si="26"/>
        <v>1955367.1488794563</v>
      </c>
      <c r="BH46" s="55">
        <f t="shared" si="27"/>
        <v>100000</v>
      </c>
      <c r="BI46" s="55">
        <f t="shared" si="28"/>
        <v>2055367.1488794563</v>
      </c>
      <c r="BJ46" s="55"/>
      <c r="BK46" s="55"/>
      <c r="BL46" s="55">
        <f t="shared" si="102"/>
        <v>1955367.1488794563</v>
      </c>
      <c r="BM46" s="55">
        <f t="shared" si="29"/>
        <v>2053135.5063234293</v>
      </c>
      <c r="BN46" s="55">
        <f t="shared" si="103"/>
        <v>100000</v>
      </c>
      <c r="BO46" s="55">
        <f t="shared" si="116"/>
        <v>2153135.5063234293</v>
      </c>
      <c r="BP46" s="55"/>
      <c r="BQ46" s="55"/>
      <c r="BR46" s="55">
        <f t="shared" si="104"/>
        <v>2053135.5063234293</v>
      </c>
      <c r="BS46" s="55">
        <f t="shared" si="117"/>
        <v>2111796.5207898128</v>
      </c>
      <c r="BT46" s="55">
        <f t="shared" si="105"/>
        <v>100000</v>
      </c>
      <c r="BU46" s="55">
        <f t="shared" si="35"/>
        <v>2211796.5207898128</v>
      </c>
      <c r="BV46" s="55"/>
      <c r="BW46" s="55"/>
      <c r="BX46" s="55">
        <f t="shared" si="106"/>
        <v>2111796.5207898128</v>
      </c>
      <c r="BY46" s="55">
        <f t="shared" si="106"/>
        <v>100000</v>
      </c>
      <c r="BZ46" s="55">
        <f t="shared" si="107"/>
        <v>2211796.5207898128</v>
      </c>
      <c r="CA46" s="55">
        <f t="shared" si="118"/>
        <v>2227163.1825737008</v>
      </c>
      <c r="CB46" s="55">
        <f t="shared" si="119"/>
        <v>100000</v>
      </c>
      <c r="CC46" s="55">
        <v>2740000</v>
      </c>
      <c r="CD46" s="55">
        <v>125000</v>
      </c>
      <c r="CE46" s="55">
        <f t="shared" si="120"/>
        <v>2740000</v>
      </c>
      <c r="CF46" s="55">
        <f t="shared" si="121"/>
        <v>125395.56962025317</v>
      </c>
      <c r="CG46" s="52" t="s">
        <v>98</v>
      </c>
      <c r="CH46" s="56" t="s">
        <v>229</v>
      </c>
      <c r="CI46" s="2" t="s">
        <v>222</v>
      </c>
      <c r="CJ46" s="62" t="s">
        <v>222</v>
      </c>
      <c r="CK46" s="62" t="s">
        <v>222</v>
      </c>
    </row>
    <row r="47" spans="1:89" s="11" customFormat="1">
      <c r="A47" s="48" t="s">
        <v>174</v>
      </c>
      <c r="B47" s="49" t="s">
        <v>175</v>
      </c>
      <c r="C47" s="74" t="s">
        <v>168</v>
      </c>
      <c r="D47" s="50">
        <v>1852810.8108108107</v>
      </c>
      <c r="E47" s="51">
        <v>1.0728476821192052</v>
      </c>
      <c r="F47" s="50">
        <f t="shared" si="91"/>
        <v>1987783.7837837834</v>
      </c>
      <c r="G47" s="50">
        <f t="shared" si="92"/>
        <v>2000054.0540540537</v>
      </c>
      <c r="H47" s="50">
        <v>0</v>
      </c>
      <c r="I47" s="52">
        <f t="shared" si="93"/>
        <v>2000054.0540540537</v>
      </c>
      <c r="J47" s="52"/>
      <c r="K47" s="52">
        <f t="shared" si="47"/>
        <v>1877351.351351351</v>
      </c>
      <c r="L47" s="52"/>
      <c r="M47" s="52">
        <f t="shared" si="94"/>
        <v>0</v>
      </c>
      <c r="N47" s="52">
        <f t="shared" si="95"/>
        <v>1877351.351351351</v>
      </c>
      <c r="O47" s="52"/>
      <c r="P47" s="52">
        <f t="shared" si="109"/>
        <v>1877351.351351351</v>
      </c>
      <c r="Q47" s="52">
        <f t="shared" si="42"/>
        <v>1904122.8501228497</v>
      </c>
      <c r="R47" s="52"/>
      <c r="S47" s="53"/>
      <c r="T47" s="53">
        <v>1904122.8501228497</v>
      </c>
      <c r="U47" s="53">
        <v>1871051.6</v>
      </c>
      <c r="V47" s="52">
        <f t="shared" si="44"/>
        <v>0</v>
      </c>
      <c r="W47" s="53"/>
      <c r="X47" s="53">
        <f t="shared" si="110"/>
        <v>1886934.8903225807</v>
      </c>
      <c r="Y47" s="53">
        <v>100000</v>
      </c>
      <c r="Z47" s="52">
        <f t="shared" si="111"/>
        <v>1986934.8903225807</v>
      </c>
      <c r="AA47" s="54"/>
      <c r="AB47" s="54"/>
      <c r="AC47" s="54">
        <f t="shared" si="8"/>
        <v>1886934.8903225807</v>
      </c>
      <c r="AD47" s="54">
        <f t="shared" si="9"/>
        <v>1909171.4967741938</v>
      </c>
      <c r="AE47" s="54">
        <f t="shared" si="10"/>
        <v>100000</v>
      </c>
      <c r="AF47" s="52">
        <f t="shared" si="11"/>
        <v>2009171.4967741938</v>
      </c>
      <c r="AG47" s="52"/>
      <c r="AH47" s="52"/>
      <c r="AI47" s="95">
        <f t="shared" si="112"/>
        <v>1909171.4967741938</v>
      </c>
      <c r="AJ47" s="55">
        <f t="shared" si="112"/>
        <v>100000</v>
      </c>
      <c r="AK47" s="55">
        <f t="shared" si="113"/>
        <v>2009171.4967741938</v>
      </c>
      <c r="AL47" s="95">
        <f t="shared" si="122"/>
        <v>1921878.1290322584</v>
      </c>
      <c r="AM47" s="95">
        <f t="shared" si="114"/>
        <v>100000</v>
      </c>
      <c r="AN47" s="95">
        <f t="shared" si="115"/>
        <v>2021878.1290322584</v>
      </c>
      <c r="AO47" s="95"/>
      <c r="AP47" s="95"/>
      <c r="AQ47" s="55">
        <f t="shared" si="96"/>
        <v>1921878.1290322584</v>
      </c>
      <c r="AR47" s="55">
        <f t="shared" si="96"/>
        <v>100000</v>
      </c>
      <c r="AS47" s="55">
        <f t="shared" si="97"/>
        <v>2021878.1290322584</v>
      </c>
      <c r="AT47" s="55">
        <f t="shared" si="18"/>
        <v>1953644.7096774196</v>
      </c>
      <c r="AU47" s="55">
        <f t="shared" si="19"/>
        <v>2053644.7096774196</v>
      </c>
      <c r="AV47" s="55"/>
      <c r="AW47" s="55"/>
      <c r="AX47" s="55">
        <f t="shared" si="98"/>
        <v>1953644.7096774196</v>
      </c>
      <c r="AY47" s="55">
        <f t="shared" si="21"/>
        <v>1998117.9225806454</v>
      </c>
      <c r="AZ47" s="55">
        <f t="shared" si="99"/>
        <v>100000</v>
      </c>
      <c r="BA47" s="55">
        <f t="shared" si="23"/>
        <v>2098117.9225806454</v>
      </c>
      <c r="BB47" s="55"/>
      <c r="BC47" s="55"/>
      <c r="BD47" s="55">
        <f t="shared" si="100"/>
        <v>1998117.9225806454</v>
      </c>
      <c r="BE47" s="55">
        <f t="shared" si="100"/>
        <v>100000</v>
      </c>
      <c r="BF47" s="55">
        <f t="shared" si="101"/>
        <v>2098117.9225806454</v>
      </c>
      <c r="BG47" s="55">
        <f t="shared" si="26"/>
        <v>2245897.2516129036</v>
      </c>
      <c r="BH47" s="55">
        <f t="shared" si="27"/>
        <v>100000</v>
      </c>
      <c r="BI47" s="55">
        <f t="shared" si="28"/>
        <v>2345897.2516129036</v>
      </c>
      <c r="BJ47" s="55"/>
      <c r="BK47" s="55"/>
      <c r="BL47" s="55">
        <f t="shared" si="102"/>
        <v>2245897.2516129036</v>
      </c>
      <c r="BM47" s="55">
        <f t="shared" si="29"/>
        <v>2358192.1141935489</v>
      </c>
      <c r="BN47" s="55">
        <f t="shared" si="103"/>
        <v>100000</v>
      </c>
      <c r="BO47" s="55">
        <f t="shared" si="116"/>
        <v>2458192.1141935489</v>
      </c>
      <c r="BP47" s="55"/>
      <c r="BQ47" s="55"/>
      <c r="BR47" s="55">
        <f t="shared" si="104"/>
        <v>2358192.1141935489</v>
      </c>
      <c r="BS47" s="55">
        <f t="shared" si="117"/>
        <v>2425569.0317419358</v>
      </c>
      <c r="BT47" s="55">
        <f t="shared" si="105"/>
        <v>100000</v>
      </c>
      <c r="BU47" s="55">
        <f t="shared" si="35"/>
        <v>2525569.0317419358</v>
      </c>
      <c r="BV47" s="55"/>
      <c r="BW47" s="55"/>
      <c r="BX47" s="55">
        <f t="shared" si="106"/>
        <v>2425569.0317419358</v>
      </c>
      <c r="BY47" s="55">
        <f t="shared" si="106"/>
        <v>100000</v>
      </c>
      <c r="BZ47" s="55">
        <f t="shared" si="107"/>
        <v>2525569.0317419358</v>
      </c>
      <c r="CA47" s="55">
        <f t="shared" si="118"/>
        <v>2558076.9695870969</v>
      </c>
      <c r="CB47" s="55">
        <f t="shared" si="119"/>
        <v>100000</v>
      </c>
      <c r="CC47" s="55">
        <v>2547050</v>
      </c>
      <c r="CD47" s="55">
        <v>151250</v>
      </c>
      <c r="CE47" s="55">
        <f t="shared" si="120"/>
        <v>2547050</v>
      </c>
      <c r="CF47" s="55">
        <f t="shared" si="121"/>
        <v>151728.63924050634</v>
      </c>
      <c r="CG47" s="52" t="s">
        <v>98</v>
      </c>
      <c r="CH47" s="56" t="s">
        <v>224</v>
      </c>
      <c r="CI47" s="2" t="s">
        <v>222</v>
      </c>
      <c r="CJ47" s="62" t="s">
        <v>222</v>
      </c>
      <c r="CK47" s="62" t="s">
        <v>223</v>
      </c>
    </row>
    <row r="48" spans="1:89" s="11" customFormat="1">
      <c r="A48" s="48" t="s">
        <v>176</v>
      </c>
      <c r="B48" s="49" t="s">
        <v>177</v>
      </c>
      <c r="C48" s="74" t="s">
        <v>168</v>
      </c>
      <c r="D48" s="50">
        <v>476466.21621621615</v>
      </c>
      <c r="E48" s="51">
        <v>1.0728476821192052</v>
      </c>
      <c r="F48" s="50">
        <f t="shared" si="91"/>
        <v>511175.67567567556</v>
      </c>
      <c r="G48" s="50">
        <f t="shared" si="92"/>
        <v>514331.08108108101</v>
      </c>
      <c r="H48" s="50">
        <v>0</v>
      </c>
      <c r="I48" s="52">
        <f t="shared" si="93"/>
        <v>514331.08108108101</v>
      </c>
      <c r="J48" s="52"/>
      <c r="K48" s="52">
        <f t="shared" si="47"/>
        <v>482777.02702702692</v>
      </c>
      <c r="L48" s="52"/>
      <c r="M48" s="52">
        <f t="shared" si="94"/>
        <v>0</v>
      </c>
      <c r="N48" s="52">
        <f t="shared" si="95"/>
        <v>482777.02702702692</v>
      </c>
      <c r="O48" s="52"/>
      <c r="P48" s="52">
        <f t="shared" si="109"/>
        <v>482777.02702702692</v>
      </c>
      <c r="Q48" s="52">
        <f t="shared" si="42"/>
        <v>489661.54791154776</v>
      </c>
      <c r="R48" s="52"/>
      <c r="S48" s="53"/>
      <c r="T48" s="53">
        <v>489661.54791154776</v>
      </c>
      <c r="U48" s="53">
        <v>456872.85</v>
      </c>
      <c r="V48" s="52">
        <f t="shared" si="44"/>
        <v>0</v>
      </c>
      <c r="W48" s="53"/>
      <c r="X48" s="53">
        <f t="shared" si="110"/>
        <v>460751.22733446513</v>
      </c>
      <c r="Y48" s="53">
        <v>100000</v>
      </c>
      <c r="Z48" s="52">
        <f t="shared" si="111"/>
        <v>560751.22733446513</v>
      </c>
      <c r="AA48" s="54"/>
      <c r="AB48" s="54">
        <v>-90000</v>
      </c>
      <c r="AC48" s="54">
        <f t="shared" si="8"/>
        <v>460751.22733446513</v>
      </c>
      <c r="AD48" s="54">
        <f t="shared" si="9"/>
        <v>466180.95560271648</v>
      </c>
      <c r="AE48" s="54">
        <f t="shared" si="10"/>
        <v>10000</v>
      </c>
      <c r="AF48" s="52">
        <f t="shared" si="11"/>
        <v>476180.95560271648</v>
      </c>
      <c r="AG48" s="52"/>
      <c r="AH48" s="52"/>
      <c r="AI48" s="95">
        <f t="shared" si="112"/>
        <v>466180.95560271648</v>
      </c>
      <c r="AJ48" s="55">
        <f t="shared" si="112"/>
        <v>10000</v>
      </c>
      <c r="AK48" s="55">
        <f t="shared" si="113"/>
        <v>476180.95560271648</v>
      </c>
      <c r="AL48" s="95">
        <f t="shared" si="122"/>
        <v>469283.65747028863</v>
      </c>
      <c r="AM48" s="95">
        <f t="shared" si="114"/>
        <v>10000</v>
      </c>
      <c r="AN48" s="95">
        <f t="shared" si="115"/>
        <v>479283.65747028863</v>
      </c>
      <c r="AO48" s="95"/>
      <c r="AP48" s="95"/>
      <c r="AQ48" s="55">
        <f t="shared" si="96"/>
        <v>469283.65747028863</v>
      </c>
      <c r="AR48" s="55">
        <f t="shared" si="96"/>
        <v>10000</v>
      </c>
      <c r="AS48" s="55">
        <f t="shared" si="97"/>
        <v>479283.65747028863</v>
      </c>
      <c r="AT48" s="55">
        <f t="shared" si="18"/>
        <v>477040.412139219</v>
      </c>
      <c r="AU48" s="55">
        <f t="shared" si="19"/>
        <v>487040.412139219</v>
      </c>
      <c r="AV48" s="55"/>
      <c r="AW48" s="55"/>
      <c r="AX48" s="55">
        <f t="shared" si="98"/>
        <v>477040.412139219</v>
      </c>
      <c r="AY48" s="55">
        <f t="shared" si="21"/>
        <v>487899.86867572152</v>
      </c>
      <c r="AZ48" s="55">
        <f t="shared" si="99"/>
        <v>10000</v>
      </c>
      <c r="BA48" s="55">
        <f t="shared" si="23"/>
        <v>497899.86867572152</v>
      </c>
      <c r="BB48" s="55"/>
      <c r="BC48" s="55"/>
      <c r="BD48" s="55">
        <f t="shared" si="100"/>
        <v>487899.86867572152</v>
      </c>
      <c r="BE48" s="55">
        <f t="shared" si="100"/>
        <v>10000</v>
      </c>
      <c r="BF48" s="55">
        <f t="shared" si="101"/>
        <v>497899.86867572152</v>
      </c>
      <c r="BG48" s="55">
        <f t="shared" si="26"/>
        <v>548402.55509337853</v>
      </c>
      <c r="BH48" s="55">
        <f t="shared" si="27"/>
        <v>10000</v>
      </c>
      <c r="BI48" s="55">
        <f t="shared" si="28"/>
        <v>558402.55509337853</v>
      </c>
      <c r="BJ48" s="55"/>
      <c r="BK48" s="55"/>
      <c r="BL48" s="55">
        <f t="shared" si="102"/>
        <v>548402.55509337853</v>
      </c>
      <c r="BM48" s="55">
        <f t="shared" si="29"/>
        <v>575822.68284804747</v>
      </c>
      <c r="BN48" s="55">
        <f t="shared" si="103"/>
        <v>10000</v>
      </c>
      <c r="BO48" s="55">
        <f t="shared" si="116"/>
        <v>585822.68284804747</v>
      </c>
      <c r="BP48" s="55"/>
      <c r="BQ48" s="55"/>
      <c r="BR48" s="55">
        <f t="shared" si="104"/>
        <v>575822.68284804747</v>
      </c>
      <c r="BS48" s="55">
        <f t="shared" si="117"/>
        <v>592274.75950084871</v>
      </c>
      <c r="BT48" s="55">
        <f t="shared" si="105"/>
        <v>10000</v>
      </c>
      <c r="BU48" s="55">
        <f t="shared" si="35"/>
        <v>602274.75950084871</v>
      </c>
      <c r="BV48" s="55"/>
      <c r="BW48" s="55"/>
      <c r="BX48" s="55">
        <f t="shared" si="106"/>
        <v>592274.75950084871</v>
      </c>
      <c r="BY48" s="55">
        <f t="shared" si="106"/>
        <v>10000</v>
      </c>
      <c r="BZ48" s="55">
        <f t="shared" si="107"/>
        <v>602274.75950084871</v>
      </c>
      <c r="CA48" s="55">
        <f t="shared" si="118"/>
        <v>624630.51025135804</v>
      </c>
      <c r="CB48" s="55">
        <f t="shared" si="119"/>
        <v>10000</v>
      </c>
      <c r="CC48" s="55">
        <v>550000</v>
      </c>
      <c r="CD48" s="55">
        <v>100000</v>
      </c>
      <c r="CE48" s="55">
        <f t="shared" si="120"/>
        <v>550000</v>
      </c>
      <c r="CF48" s="55">
        <f t="shared" si="121"/>
        <v>100316.45569620254</v>
      </c>
      <c r="CG48" s="52" t="s">
        <v>98</v>
      </c>
      <c r="CH48" s="56" t="s">
        <v>230</v>
      </c>
      <c r="CI48" s="2" t="s">
        <v>222</v>
      </c>
      <c r="CJ48" s="62" t="s">
        <v>222</v>
      </c>
      <c r="CK48" s="62" t="s">
        <v>222</v>
      </c>
    </row>
    <row r="49" spans="1:89" s="11" customFormat="1" ht="22.5">
      <c r="A49" s="48" t="s">
        <v>178</v>
      </c>
      <c r="B49" s="49" t="s">
        <v>179</v>
      </c>
      <c r="C49" s="74" t="s">
        <v>168</v>
      </c>
      <c r="D49" s="50"/>
      <c r="E49" s="51"/>
      <c r="F49" s="50"/>
      <c r="G49" s="50"/>
      <c r="H49" s="50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3"/>
      <c r="T49" s="53"/>
      <c r="U49" s="53">
        <v>560000</v>
      </c>
      <c r="V49" s="52"/>
      <c r="W49" s="53"/>
      <c r="X49" s="53">
        <f t="shared" si="110"/>
        <v>564753.82003395585</v>
      </c>
      <c r="Y49" s="53">
        <v>320000</v>
      </c>
      <c r="Z49" s="52">
        <f t="shared" si="111"/>
        <v>884753.82003395585</v>
      </c>
      <c r="AA49" s="54"/>
      <c r="AB49" s="54"/>
      <c r="AC49" s="54">
        <f t="shared" si="8"/>
        <v>564753.82003395585</v>
      </c>
      <c r="AD49" s="54">
        <f t="shared" si="9"/>
        <v>571409.16808149416</v>
      </c>
      <c r="AE49" s="54">
        <f t="shared" si="10"/>
        <v>320000</v>
      </c>
      <c r="AF49" s="52">
        <f t="shared" si="11"/>
        <v>891409.16808149416</v>
      </c>
      <c r="AG49" s="52"/>
      <c r="AH49" s="52"/>
      <c r="AI49" s="95">
        <f t="shared" si="112"/>
        <v>571409.16808149416</v>
      </c>
      <c r="AJ49" s="55">
        <f t="shared" si="112"/>
        <v>320000</v>
      </c>
      <c r="AK49" s="55">
        <f t="shared" si="113"/>
        <v>891409.16808149416</v>
      </c>
      <c r="AL49" s="95">
        <f t="shared" si="122"/>
        <v>575212.22410865885</v>
      </c>
      <c r="AM49" s="95">
        <f t="shared" si="114"/>
        <v>320000</v>
      </c>
      <c r="AN49" s="95">
        <f t="shared" si="115"/>
        <v>895212.22410865885</v>
      </c>
      <c r="AO49" s="95"/>
      <c r="AP49" s="95"/>
      <c r="AQ49" s="55">
        <f t="shared" si="96"/>
        <v>575212.22410865885</v>
      </c>
      <c r="AR49" s="55">
        <f t="shared" si="96"/>
        <v>320000</v>
      </c>
      <c r="AS49" s="55">
        <f t="shared" si="97"/>
        <v>895212.22410865885</v>
      </c>
      <c r="AT49" s="55">
        <f t="shared" si="18"/>
        <v>584719.86417657055</v>
      </c>
      <c r="AU49" s="55">
        <f t="shared" si="19"/>
        <v>904719.86417657055</v>
      </c>
      <c r="AV49" s="55"/>
      <c r="AW49" s="55"/>
      <c r="AX49" s="55">
        <f t="shared" si="98"/>
        <v>584719.86417657055</v>
      </c>
      <c r="AY49" s="55">
        <f t="shared" si="21"/>
        <v>598030.56027164694</v>
      </c>
      <c r="AZ49" s="55">
        <f t="shared" si="99"/>
        <v>320000</v>
      </c>
      <c r="BA49" s="55">
        <f t="shared" si="23"/>
        <v>918030.56027164694</v>
      </c>
      <c r="BB49" s="55"/>
      <c r="BC49" s="55"/>
      <c r="BD49" s="55">
        <f t="shared" si="100"/>
        <v>598030.56027164694</v>
      </c>
      <c r="BE49" s="55">
        <f t="shared" si="100"/>
        <v>320000</v>
      </c>
      <c r="BF49" s="55">
        <f t="shared" si="101"/>
        <v>918030.56027164694</v>
      </c>
      <c r="BG49" s="55">
        <f t="shared" si="26"/>
        <v>672190.15280135837</v>
      </c>
      <c r="BH49" s="55">
        <f t="shared" si="27"/>
        <v>320000</v>
      </c>
      <c r="BI49" s="55">
        <f t="shared" si="28"/>
        <v>992190.15280135837</v>
      </c>
      <c r="BJ49" s="55"/>
      <c r="BK49" s="55"/>
      <c r="BL49" s="55">
        <f t="shared" si="102"/>
        <v>672190.15280135837</v>
      </c>
      <c r="BM49" s="55">
        <f t="shared" si="29"/>
        <v>705799.66044142633</v>
      </c>
      <c r="BN49" s="55">
        <f t="shared" si="103"/>
        <v>320000</v>
      </c>
      <c r="BO49" s="55">
        <f t="shared" si="116"/>
        <v>1025799.6604414263</v>
      </c>
      <c r="BP49" s="55"/>
      <c r="BQ49" s="55"/>
      <c r="BR49" s="55">
        <f t="shared" si="104"/>
        <v>705799.66044142633</v>
      </c>
      <c r="BS49" s="55">
        <f t="shared" si="117"/>
        <v>725965.36502546701</v>
      </c>
      <c r="BT49" s="55">
        <f t="shared" si="105"/>
        <v>320000</v>
      </c>
      <c r="BU49" s="55">
        <f t="shared" si="35"/>
        <v>1045965.365025467</v>
      </c>
      <c r="BV49" s="55"/>
      <c r="BW49" s="55"/>
      <c r="BX49" s="55">
        <f t="shared" si="106"/>
        <v>725965.36502546701</v>
      </c>
      <c r="BY49" s="55">
        <f t="shared" si="106"/>
        <v>320000</v>
      </c>
      <c r="BZ49" s="55">
        <f t="shared" si="107"/>
        <v>1045965.365025467</v>
      </c>
      <c r="CA49" s="55">
        <f t="shared" si="118"/>
        <v>765624.58404074714</v>
      </c>
      <c r="CB49" s="55">
        <f t="shared" si="119"/>
        <v>320000</v>
      </c>
      <c r="CC49" s="55">
        <f t="shared" ref="CC49:CC50" si="123">130/113.9*CA49</f>
        <v>873847.19864176575</v>
      </c>
      <c r="CD49" s="55">
        <f>126.4/109.2*CB49</f>
        <v>370402.93040293042</v>
      </c>
      <c r="CE49" s="55">
        <f t="shared" si="120"/>
        <v>873847.19864176575</v>
      </c>
      <c r="CF49" s="55">
        <f t="shared" si="121"/>
        <v>371575.09157509159</v>
      </c>
      <c r="CG49" s="59" t="s">
        <v>180</v>
      </c>
      <c r="CH49" s="56" t="s">
        <v>229</v>
      </c>
      <c r="CI49" s="2" t="s">
        <v>222</v>
      </c>
      <c r="CJ49" s="62" t="s">
        <v>222</v>
      </c>
      <c r="CK49" s="62" t="s">
        <v>222</v>
      </c>
    </row>
    <row r="50" spans="1:89" s="11" customFormat="1">
      <c r="A50" s="48" t="s">
        <v>181</v>
      </c>
      <c r="B50" s="49" t="s">
        <v>182</v>
      </c>
      <c r="C50" s="49" t="s">
        <v>183</v>
      </c>
      <c r="D50" s="52"/>
      <c r="E50" s="10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3"/>
      <c r="T50" s="53"/>
      <c r="U50" s="53"/>
      <c r="V50" s="52"/>
      <c r="W50" s="53"/>
      <c r="X50" s="53"/>
      <c r="Y50" s="53"/>
      <c r="Z50" s="52"/>
      <c r="AA50" s="54"/>
      <c r="AB50" s="54"/>
      <c r="AC50" s="54"/>
      <c r="AD50" s="54"/>
      <c r="AE50" s="54"/>
      <c r="AF50" s="52"/>
      <c r="AG50" s="52"/>
      <c r="AH50" s="52"/>
      <c r="AI50" s="55"/>
      <c r="AJ50" s="55"/>
      <c r="AK50" s="55"/>
      <c r="AL50" s="95"/>
      <c r="AM50" s="95"/>
      <c r="AN50" s="95"/>
      <c r="AO50" s="95"/>
      <c r="AP50" s="9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>
        <v>1000000</v>
      </c>
      <c r="BQ50" s="55"/>
      <c r="BR50" s="55">
        <f t="shared" si="104"/>
        <v>1000000</v>
      </c>
      <c r="BS50" s="55">
        <f t="shared" si="117"/>
        <v>1028571.4285714285</v>
      </c>
      <c r="BT50" s="55">
        <f t="shared" si="105"/>
        <v>0</v>
      </c>
      <c r="BU50" s="55">
        <f t="shared" si="35"/>
        <v>1028571.4285714285</v>
      </c>
      <c r="BV50" s="55"/>
      <c r="BW50" s="55"/>
      <c r="BX50" s="55">
        <f t="shared" si="106"/>
        <v>1028571.4285714285</v>
      </c>
      <c r="BY50" s="55">
        <f t="shared" si="106"/>
        <v>0</v>
      </c>
      <c r="BZ50" s="55">
        <f t="shared" si="107"/>
        <v>1028571.4285714285</v>
      </c>
      <c r="CA50" s="55">
        <f t="shared" si="118"/>
        <v>1084761.9047619046</v>
      </c>
      <c r="CB50" s="55">
        <f t="shared" si="119"/>
        <v>0</v>
      </c>
      <c r="CC50" s="55">
        <f t="shared" si="123"/>
        <v>1238095.2380952379</v>
      </c>
      <c r="CD50" s="55">
        <v>0</v>
      </c>
      <c r="CE50" s="55">
        <f t="shared" si="120"/>
        <v>1238095.2380952379</v>
      </c>
      <c r="CF50" s="55">
        <f t="shared" si="121"/>
        <v>0</v>
      </c>
      <c r="CG50" s="59" t="s">
        <v>184</v>
      </c>
      <c r="CH50" s="56" t="s">
        <v>231</v>
      </c>
      <c r="CI50" s="2" t="s">
        <v>222</v>
      </c>
      <c r="CJ50" s="62" t="s">
        <v>222</v>
      </c>
      <c r="CK50" s="62" t="s">
        <v>222</v>
      </c>
    </row>
    <row r="51" spans="1:89" s="11" customFormat="1">
      <c r="A51" s="48" t="s">
        <v>181</v>
      </c>
      <c r="B51" s="49" t="s">
        <v>185</v>
      </c>
      <c r="C51" s="49" t="s">
        <v>186</v>
      </c>
      <c r="D51" s="52"/>
      <c r="E51" s="10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3"/>
      <c r="T51" s="53"/>
      <c r="U51" s="53"/>
      <c r="V51" s="52"/>
      <c r="W51" s="53"/>
      <c r="X51" s="53"/>
      <c r="Y51" s="53"/>
      <c r="Z51" s="52"/>
      <c r="AA51" s="54"/>
      <c r="AB51" s="54"/>
      <c r="AC51" s="54"/>
      <c r="AD51" s="54"/>
      <c r="AE51" s="54"/>
      <c r="AF51" s="52"/>
      <c r="AG51" s="52"/>
      <c r="AH51" s="52"/>
      <c r="AI51" s="55"/>
      <c r="AJ51" s="55"/>
      <c r="AK51" s="55"/>
      <c r="AL51" s="95"/>
      <c r="AM51" s="95"/>
      <c r="AN51" s="95"/>
      <c r="AO51" s="95"/>
      <c r="AP51" s="9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87"/>
      <c r="BV51" s="55"/>
      <c r="BW51" s="55"/>
      <c r="BX51" s="55"/>
      <c r="BY51" s="55"/>
      <c r="BZ51" s="55"/>
      <c r="CA51" s="55"/>
      <c r="CB51" s="55"/>
      <c r="CC51" s="55">
        <v>1500000</v>
      </c>
      <c r="CD51" s="55">
        <v>100000</v>
      </c>
      <c r="CE51" s="55">
        <f t="shared" si="120"/>
        <v>1500000</v>
      </c>
      <c r="CF51" s="55">
        <f t="shared" si="121"/>
        <v>100316.45569620254</v>
      </c>
      <c r="CG51" s="72" t="s">
        <v>187</v>
      </c>
      <c r="CH51" s="56" t="s">
        <v>231</v>
      </c>
      <c r="CI51" s="2" t="s">
        <v>222</v>
      </c>
      <c r="CJ51" s="62" t="s">
        <v>222</v>
      </c>
      <c r="CK51" s="62" t="s">
        <v>222</v>
      </c>
    </row>
    <row r="52" spans="1:89" s="73" customFormat="1">
      <c r="A52" s="48" t="s">
        <v>188</v>
      </c>
      <c r="B52" s="74" t="s">
        <v>189</v>
      </c>
      <c r="C52" s="49" t="s">
        <v>106</v>
      </c>
      <c r="D52" s="52"/>
      <c r="E52" s="10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3"/>
      <c r="T52" s="53"/>
      <c r="U52" s="53"/>
      <c r="V52" s="52"/>
      <c r="W52" s="53"/>
      <c r="X52" s="53"/>
      <c r="Y52" s="53"/>
      <c r="Z52" s="52"/>
      <c r="AA52" s="54"/>
      <c r="AB52" s="54"/>
      <c r="AC52" s="54"/>
      <c r="AD52" s="54"/>
      <c r="AE52" s="54"/>
      <c r="AF52" s="52"/>
      <c r="AG52" s="52"/>
      <c r="AH52" s="52"/>
      <c r="AI52" s="55"/>
      <c r="AJ52" s="55"/>
      <c r="AK52" s="55"/>
      <c r="AL52" s="95"/>
      <c r="AM52" s="95"/>
      <c r="AN52" s="95"/>
      <c r="AO52" s="95"/>
      <c r="AP52" s="9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87"/>
      <c r="BV52" s="55"/>
      <c r="BW52" s="55"/>
      <c r="BX52" s="55"/>
      <c r="BY52" s="55"/>
      <c r="BZ52" s="55"/>
      <c r="CA52" s="55"/>
      <c r="CB52" s="55"/>
      <c r="CC52" s="55"/>
      <c r="CD52" s="55"/>
      <c r="CE52" s="55">
        <f t="shared" si="120"/>
        <v>0</v>
      </c>
      <c r="CF52" s="55">
        <v>10000</v>
      </c>
      <c r="CG52" s="72" t="s">
        <v>190</v>
      </c>
      <c r="CH52" s="56" t="s">
        <v>231</v>
      </c>
      <c r="CI52" s="2" t="s">
        <v>222</v>
      </c>
      <c r="CJ52" s="62" t="s">
        <v>222</v>
      </c>
      <c r="CK52" s="62" t="s">
        <v>222</v>
      </c>
    </row>
    <row r="53" spans="1:89" s="73" customFormat="1" ht="22.5">
      <c r="A53" s="48" t="s">
        <v>125</v>
      </c>
      <c r="B53" s="74" t="s">
        <v>191</v>
      </c>
      <c r="C53" s="49" t="s">
        <v>192</v>
      </c>
      <c r="D53" s="52"/>
      <c r="E53" s="10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3"/>
      <c r="T53" s="53"/>
      <c r="U53" s="53"/>
      <c r="V53" s="52"/>
      <c r="W53" s="53"/>
      <c r="X53" s="53"/>
      <c r="Y53" s="53"/>
      <c r="Z53" s="52"/>
      <c r="AA53" s="54"/>
      <c r="AB53" s="54"/>
      <c r="AC53" s="54"/>
      <c r="AD53" s="54"/>
      <c r="AE53" s="54"/>
      <c r="AF53" s="52"/>
      <c r="AG53" s="52"/>
      <c r="AH53" s="52"/>
      <c r="AI53" s="55"/>
      <c r="AJ53" s="55"/>
      <c r="AK53" s="55"/>
      <c r="AL53" s="95"/>
      <c r="AM53" s="95"/>
      <c r="AN53" s="95"/>
      <c r="AO53" s="95"/>
      <c r="AP53" s="9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87"/>
      <c r="BV53" s="55"/>
      <c r="BW53" s="55"/>
      <c r="BX53" s="55"/>
      <c r="BY53" s="55"/>
      <c r="BZ53" s="55"/>
      <c r="CA53" s="55"/>
      <c r="CB53" s="55"/>
      <c r="CC53" s="55"/>
      <c r="CD53" s="55"/>
      <c r="CE53" s="55">
        <f t="shared" si="120"/>
        <v>0</v>
      </c>
      <c r="CF53" s="55">
        <v>50000</v>
      </c>
      <c r="CG53" s="72" t="s">
        <v>232</v>
      </c>
      <c r="CH53" s="56" t="s">
        <v>231</v>
      </c>
      <c r="CI53" s="2" t="s">
        <v>222</v>
      </c>
      <c r="CJ53" s="62" t="s">
        <v>222</v>
      </c>
      <c r="CK53" s="62" t="s">
        <v>222</v>
      </c>
    </row>
    <row r="54" spans="1:89" s="11" customFormat="1">
      <c r="A54" s="75" t="s">
        <v>18</v>
      </c>
      <c r="B54" s="49"/>
      <c r="C54" s="49"/>
      <c r="D54" s="57">
        <f>SUM(D42:D49)</f>
        <v>10658763.513513511</v>
      </c>
      <c r="E54" s="57"/>
      <c r="F54" s="57">
        <f t="shared" ref="F54:AS54" si="124">SUM(F42:F49)</f>
        <v>11435229.729729729</v>
      </c>
      <c r="G54" s="57">
        <f t="shared" si="124"/>
        <v>11505817.567567566</v>
      </c>
      <c r="H54" s="57">
        <f t="shared" si="124"/>
        <v>451000</v>
      </c>
      <c r="I54" s="57">
        <f t="shared" si="124"/>
        <v>11956817.567567566</v>
      </c>
      <c r="J54" s="57">
        <f t="shared" si="124"/>
        <v>0</v>
      </c>
      <c r="K54" s="57">
        <f t="shared" si="124"/>
        <v>10799939.18918919</v>
      </c>
      <c r="L54" s="57">
        <f t="shared" si="124"/>
        <v>0</v>
      </c>
      <c r="M54" s="57">
        <f t="shared" si="124"/>
        <v>451000</v>
      </c>
      <c r="N54" s="57">
        <f t="shared" si="124"/>
        <v>11250939.18918919</v>
      </c>
      <c r="O54" s="57">
        <f t="shared" si="124"/>
        <v>0</v>
      </c>
      <c r="P54" s="57">
        <f t="shared" si="124"/>
        <v>10799939.18918919</v>
      </c>
      <c r="Q54" s="57">
        <f t="shared" si="124"/>
        <v>10953949.017199015</v>
      </c>
      <c r="R54" s="57">
        <f t="shared" si="124"/>
        <v>0</v>
      </c>
      <c r="S54" s="57">
        <f t="shared" si="124"/>
        <v>0</v>
      </c>
      <c r="T54" s="57">
        <f t="shared" si="124"/>
        <v>10953949.017199015</v>
      </c>
      <c r="U54" s="57">
        <f t="shared" si="124"/>
        <v>11965318.320368551</v>
      </c>
      <c r="V54" s="57">
        <f t="shared" si="124"/>
        <v>451000</v>
      </c>
      <c r="W54" s="57">
        <f t="shared" si="124"/>
        <v>0</v>
      </c>
      <c r="X54" s="57">
        <f t="shared" si="124"/>
        <v>12066891.480982885</v>
      </c>
      <c r="Y54" s="57">
        <f t="shared" si="124"/>
        <v>1315710</v>
      </c>
      <c r="Z54" s="57">
        <f t="shared" si="124"/>
        <v>13382601.480982885</v>
      </c>
      <c r="AA54" s="57">
        <f t="shared" si="124"/>
        <v>0</v>
      </c>
      <c r="AB54" s="57">
        <f t="shared" si="124"/>
        <v>-90000</v>
      </c>
      <c r="AC54" s="57">
        <f t="shared" si="124"/>
        <v>12066891.480982885</v>
      </c>
      <c r="AD54" s="57">
        <f t="shared" si="124"/>
        <v>12209093.905842954</v>
      </c>
      <c r="AE54" s="57">
        <f t="shared" si="124"/>
        <v>1225710</v>
      </c>
      <c r="AF54" s="57">
        <f t="shared" si="124"/>
        <v>13434803.905842954</v>
      </c>
      <c r="AG54" s="57">
        <f t="shared" si="124"/>
        <v>2774918.3</v>
      </c>
      <c r="AH54" s="57">
        <f t="shared" si="124"/>
        <v>10000</v>
      </c>
      <c r="AI54" s="57">
        <f t="shared" si="124"/>
        <v>14984012.205842951</v>
      </c>
      <c r="AJ54" s="57">
        <f t="shared" si="124"/>
        <v>1235710</v>
      </c>
      <c r="AK54" s="57">
        <f t="shared" si="124"/>
        <v>16219722.205842951</v>
      </c>
      <c r="AL54" s="57">
        <f t="shared" si="124"/>
        <v>15064305.132368818</v>
      </c>
      <c r="AM54" s="57">
        <f t="shared" si="124"/>
        <v>1235710</v>
      </c>
      <c r="AN54" s="57">
        <f t="shared" si="124"/>
        <v>16300015.132368818</v>
      </c>
      <c r="AO54" s="57">
        <f t="shared" si="124"/>
        <v>0</v>
      </c>
      <c r="AP54" s="57">
        <f t="shared" si="124"/>
        <v>0</v>
      </c>
      <c r="AQ54" s="57">
        <f t="shared" si="124"/>
        <v>15064305.132368818</v>
      </c>
      <c r="AR54" s="57">
        <f t="shared" si="124"/>
        <v>1235710</v>
      </c>
      <c r="AS54" s="57">
        <f t="shared" si="124"/>
        <v>16300015.132368818</v>
      </c>
      <c r="AT54" s="76">
        <f t="shared" si="18"/>
        <v>15313301.911416236</v>
      </c>
      <c r="AU54" s="76">
        <f t="shared" si="19"/>
        <v>16549011.911416236</v>
      </c>
      <c r="AV54" s="76">
        <f>SUM(AV42:AV49)</f>
        <v>0</v>
      </c>
      <c r="AW54" s="76">
        <f>SUM(AW42:AW49)</f>
        <v>0</v>
      </c>
      <c r="AX54" s="76">
        <f>SUM(AX42:AX49)</f>
        <v>15313301.91141624</v>
      </c>
      <c r="AY54" s="76">
        <f>AX54*(125.8/123)</f>
        <v>15661897.402082626</v>
      </c>
      <c r="AZ54" s="76">
        <f>SUM(AZ42:AZ49)</f>
        <v>1235710</v>
      </c>
      <c r="BA54" s="76">
        <f t="shared" si="23"/>
        <v>16897607.402082626</v>
      </c>
      <c r="BB54" s="76">
        <f t="shared" ref="BB54:BH54" si="125">SUM(BB42:BB49)</f>
        <v>0</v>
      </c>
      <c r="BC54" s="76">
        <f t="shared" si="125"/>
        <v>0</v>
      </c>
      <c r="BD54" s="76">
        <f t="shared" si="125"/>
        <v>15661897.40208262</v>
      </c>
      <c r="BE54" s="76">
        <f t="shared" si="125"/>
        <v>1235710</v>
      </c>
      <c r="BF54" s="76">
        <f t="shared" si="125"/>
        <v>16897607.402082622</v>
      </c>
      <c r="BG54" s="76">
        <f t="shared" si="125"/>
        <v>17604072.278652485</v>
      </c>
      <c r="BH54" s="76">
        <f t="shared" si="125"/>
        <v>1235710</v>
      </c>
      <c r="BI54" s="76">
        <f>BG54+BH54</f>
        <v>18839782.278652485</v>
      </c>
      <c r="BJ54" s="76">
        <f>SUM(BJ42:BJ49)</f>
        <v>0</v>
      </c>
      <c r="BK54" s="76">
        <f>SUM(BK42:BK49)</f>
        <v>0</v>
      </c>
      <c r="BL54" s="76">
        <f t="shared" ref="BL54:BR54" si="126">SUM(BL42:BL50)</f>
        <v>17604072.278652485</v>
      </c>
      <c r="BM54" s="76">
        <f t="shared" si="126"/>
        <v>18484275.89258511</v>
      </c>
      <c r="BN54" s="76">
        <f t="shared" si="126"/>
        <v>1235710</v>
      </c>
      <c r="BO54" s="76">
        <f t="shared" si="126"/>
        <v>19719985.89258511</v>
      </c>
      <c r="BP54" s="76">
        <f t="shared" si="126"/>
        <v>1000000</v>
      </c>
      <c r="BQ54" s="76">
        <f t="shared" si="126"/>
        <v>0</v>
      </c>
      <c r="BR54" s="76">
        <f t="shared" si="126"/>
        <v>19484275.89258511</v>
      </c>
      <c r="BS54" s="76">
        <f t="shared" si="117"/>
        <v>20040969.489516109</v>
      </c>
      <c r="BT54" s="76">
        <f>SUM(BT42:BT50)</f>
        <v>1235710</v>
      </c>
      <c r="BU54" s="87">
        <f t="shared" si="35"/>
        <v>21276679.489516109</v>
      </c>
      <c r="BV54" s="76">
        <f>SUM(BV42:BV50)</f>
        <v>0</v>
      </c>
      <c r="BW54" s="76">
        <f>SUM(BW42:BW50)</f>
        <v>0</v>
      </c>
      <c r="BX54" s="76">
        <f>SUM(BX42:BX50)</f>
        <v>20040969.489516117</v>
      </c>
      <c r="BY54" s="76">
        <f>SUM(BY42:BY50)</f>
        <v>1235710</v>
      </c>
      <c r="BZ54" s="76">
        <f>SUM(BZ42:BZ50)</f>
        <v>21276679.489516117</v>
      </c>
      <c r="CA54" s="76">
        <f>SUM(CA42:CA51)</f>
        <v>21135800.230147082</v>
      </c>
      <c r="CB54" s="76">
        <f>SUM(CB42:CB51)</f>
        <v>1235710</v>
      </c>
      <c r="CC54" s="76">
        <f>SUM(CC42:CC51)</f>
        <v>23193282.424451992</v>
      </c>
      <c r="CD54" s="76">
        <f>SUM(CD42:CD51)</f>
        <v>1423652.9304029304</v>
      </c>
      <c r="CE54" s="76">
        <f>SUM(CE42:CE53)</f>
        <v>23193282.424451992</v>
      </c>
      <c r="CF54" s="76">
        <f>SUM(CF42:CF53)</f>
        <v>1488158.161195345</v>
      </c>
      <c r="CG54" s="57"/>
      <c r="CH54" s="103"/>
    </row>
    <row r="55" spans="1:89" s="11" customFormat="1">
      <c r="A55" s="78"/>
      <c r="B55" s="79"/>
      <c r="C55" s="79"/>
      <c r="D55" s="80"/>
      <c r="E55" s="81"/>
      <c r="F55" s="81"/>
      <c r="G55" s="81"/>
      <c r="H55" s="81"/>
      <c r="I55" s="81">
        <f>SUM(F55:H55)</f>
        <v>0</v>
      </c>
      <c r="J55" s="81"/>
      <c r="K55" s="52">
        <f t="shared" si="47"/>
        <v>0</v>
      </c>
      <c r="L55" s="81"/>
      <c r="M55" s="81"/>
      <c r="N55" s="81"/>
      <c r="O55" s="81"/>
      <c r="P55" s="81"/>
      <c r="Q55" s="52">
        <f t="shared" ref="Q55:Q68" si="127">(113.8/112.2)*P55</f>
        <v>0</v>
      </c>
      <c r="R55" s="81"/>
      <c r="S55" s="82"/>
      <c r="T55" s="82">
        <v>0</v>
      </c>
      <c r="U55" s="53">
        <f t="shared" ref="U55:U68" si="128">(117.8/113.8)*T55</f>
        <v>0</v>
      </c>
      <c r="V55" s="52">
        <f t="shared" ref="V55:V68" si="129">M55+R55</f>
        <v>0</v>
      </c>
      <c r="W55" s="53"/>
      <c r="X55" s="53"/>
      <c r="Y55" s="53">
        <v>0</v>
      </c>
      <c r="Z55" s="52">
        <f t="shared" ref="Z55:Z56" si="130">Q55+V55</f>
        <v>0</v>
      </c>
      <c r="AA55" s="83"/>
      <c r="AB55" s="83"/>
      <c r="AC55" s="54"/>
      <c r="AD55" s="84"/>
      <c r="AE55" s="84"/>
      <c r="AF55" s="85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55"/>
      <c r="AU55" s="55"/>
      <c r="AV55" s="86"/>
      <c r="AW55" s="86"/>
      <c r="AX55" s="86"/>
      <c r="AY55" s="55"/>
      <c r="AZ55" s="86"/>
      <c r="BA55" s="55"/>
      <c r="BB55" s="86"/>
      <c r="BC55" s="86"/>
      <c r="BD55" s="86"/>
      <c r="BE55" s="86"/>
      <c r="BF55" s="86"/>
      <c r="BG55" s="55"/>
      <c r="BH55" s="55"/>
      <c r="BI55" s="55"/>
      <c r="BJ55" s="86"/>
      <c r="BK55" s="86"/>
      <c r="BL55" s="86"/>
      <c r="BM55" s="55"/>
      <c r="BN55" s="86"/>
      <c r="BO55" s="86"/>
      <c r="BP55" s="86"/>
      <c r="BQ55" s="86"/>
      <c r="BR55" s="86"/>
      <c r="BS55" s="86"/>
      <c r="BT55" s="86"/>
      <c r="BU55" s="99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1"/>
      <c r="CH55" s="103"/>
    </row>
    <row r="56" spans="1:89" s="11" customFormat="1">
      <c r="A56" s="100" t="s">
        <v>193</v>
      </c>
      <c r="B56" s="88"/>
      <c r="C56" s="79"/>
      <c r="D56" s="80"/>
      <c r="E56" s="81"/>
      <c r="F56" s="81"/>
      <c r="G56" s="81"/>
      <c r="H56" s="81"/>
      <c r="I56" s="81">
        <f>SUM(F56:H56)</f>
        <v>0</v>
      </c>
      <c r="J56" s="81"/>
      <c r="K56" s="52">
        <f t="shared" si="47"/>
        <v>0</v>
      </c>
      <c r="L56" s="81"/>
      <c r="M56" s="81"/>
      <c r="N56" s="81"/>
      <c r="O56" s="81"/>
      <c r="P56" s="81"/>
      <c r="Q56" s="52">
        <f t="shared" si="127"/>
        <v>0</v>
      </c>
      <c r="R56" s="81"/>
      <c r="S56" s="82"/>
      <c r="T56" s="82">
        <v>0</v>
      </c>
      <c r="U56" s="53">
        <f t="shared" si="128"/>
        <v>0</v>
      </c>
      <c r="V56" s="52">
        <f t="shared" si="129"/>
        <v>0</v>
      </c>
      <c r="W56" s="53"/>
      <c r="X56" s="53"/>
      <c r="Y56" s="53">
        <v>0</v>
      </c>
      <c r="Z56" s="52">
        <f t="shared" si="130"/>
        <v>0</v>
      </c>
      <c r="AA56" s="83"/>
      <c r="AB56" s="83"/>
      <c r="AC56" s="54"/>
      <c r="AD56" s="93"/>
      <c r="AE56" s="93"/>
      <c r="AF56" s="94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55"/>
      <c r="AU56" s="55"/>
      <c r="AV56" s="86"/>
      <c r="AW56" s="86"/>
      <c r="AX56" s="86"/>
      <c r="AY56" s="55"/>
      <c r="AZ56" s="86"/>
      <c r="BA56" s="55"/>
      <c r="BB56" s="86"/>
      <c r="BC56" s="86"/>
      <c r="BD56" s="86"/>
      <c r="BE56" s="86"/>
      <c r="BF56" s="86"/>
      <c r="BG56" s="55"/>
      <c r="BH56" s="55"/>
      <c r="BI56" s="55"/>
      <c r="BJ56" s="86"/>
      <c r="BK56" s="86"/>
      <c r="BL56" s="86"/>
      <c r="BM56" s="55"/>
      <c r="BN56" s="86"/>
      <c r="BO56" s="86"/>
      <c r="BP56" s="86"/>
      <c r="BQ56" s="86"/>
      <c r="BR56" s="86"/>
      <c r="BS56" s="86"/>
      <c r="BT56" s="86"/>
      <c r="BU56" s="101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1"/>
      <c r="CH56" s="103"/>
    </row>
    <row r="57" spans="1:89" s="63" customFormat="1">
      <c r="A57" s="48" t="s">
        <v>194</v>
      </c>
      <c r="B57" s="49" t="s">
        <v>195</v>
      </c>
      <c r="C57" s="74" t="s">
        <v>168</v>
      </c>
      <c r="D57" s="60">
        <v>2416000</v>
      </c>
      <c r="E57" s="61">
        <v>1.0728476821192052</v>
      </c>
      <c r="F57" s="50">
        <v>2896000</v>
      </c>
      <c r="G57" s="50">
        <f t="shared" ref="G57:G68" si="131">F57*(163/162)</f>
        <v>2913876.5432098764</v>
      </c>
      <c r="H57" s="50">
        <v>363000</v>
      </c>
      <c r="I57" s="52">
        <f t="shared" ref="I57:I68" si="132">SUM(G57:H57)</f>
        <v>3276876.5432098764</v>
      </c>
      <c r="J57" s="57"/>
      <c r="K57" s="52">
        <f t="shared" si="47"/>
        <v>2735111.111111111</v>
      </c>
      <c r="L57" s="57"/>
      <c r="M57" s="52">
        <f t="shared" ref="M57:M68" si="133">H57+L57</f>
        <v>363000</v>
      </c>
      <c r="N57" s="52">
        <f t="shared" ref="N57:N68" si="134">M57+K57</f>
        <v>3098111.111111111</v>
      </c>
      <c r="O57" s="52"/>
      <c r="P57" s="52">
        <f>K57+O57</f>
        <v>2735111.111111111</v>
      </c>
      <c r="Q57" s="52">
        <f t="shared" si="127"/>
        <v>2774114.4781144778</v>
      </c>
      <c r="R57" s="52"/>
      <c r="S57" s="53"/>
      <c r="T57" s="53">
        <v>2774114.4781144778</v>
      </c>
      <c r="U57" s="53">
        <v>2721622.9</v>
      </c>
      <c r="V57" s="52">
        <f t="shared" si="129"/>
        <v>363000</v>
      </c>
      <c r="W57" s="53"/>
      <c r="X57" s="53">
        <f>(118.8/117.8)*U57</f>
        <v>2744726.6597623089</v>
      </c>
      <c r="Y57" s="53">
        <v>513000</v>
      </c>
      <c r="Z57" s="52">
        <f>X57+Y57</f>
        <v>3257726.6597623089</v>
      </c>
      <c r="AA57" s="54"/>
      <c r="AB57" s="54"/>
      <c r="AC57" s="54">
        <f t="shared" si="8"/>
        <v>2744726.6597623089</v>
      </c>
      <c r="AD57" s="96">
        <f t="shared" si="9"/>
        <v>2777071.9234295418</v>
      </c>
      <c r="AE57" s="96">
        <f t="shared" si="10"/>
        <v>513000</v>
      </c>
      <c r="AF57" s="97">
        <f t="shared" si="11"/>
        <v>3290071.9234295418</v>
      </c>
      <c r="AG57" s="52"/>
      <c r="AH57" s="52"/>
      <c r="AI57" s="55">
        <f>AD57</f>
        <v>2777071.9234295418</v>
      </c>
      <c r="AJ57" s="55">
        <f t="shared" ref="AJ57:AJ69" si="135">AE57+AH57</f>
        <v>513000</v>
      </c>
      <c r="AK57" s="55">
        <f t="shared" ref="AK57:AK69" si="136">AI57+AJ57</f>
        <v>3290071.9234295418</v>
      </c>
      <c r="AL57" s="55">
        <f>(121/120.2)*AI57</f>
        <v>2795554.9312393889</v>
      </c>
      <c r="AM57" s="55">
        <f>AJ57</f>
        <v>513000</v>
      </c>
      <c r="AN57" s="55">
        <f>AL57+AM57</f>
        <v>3308554.9312393889</v>
      </c>
      <c r="AO57" s="55"/>
      <c r="AP57" s="55"/>
      <c r="AQ57" s="55">
        <f t="shared" ref="AQ57:AR69" si="137">AL57+AO57</f>
        <v>2795554.9312393889</v>
      </c>
      <c r="AR57" s="55">
        <f t="shared" si="137"/>
        <v>513000</v>
      </c>
      <c r="AS57" s="55">
        <f t="shared" ref="AS57:AS69" si="138">AQ57+AR57</f>
        <v>3308554.9312393889</v>
      </c>
      <c r="AT57" s="55">
        <f t="shared" si="18"/>
        <v>2841762.4507640069</v>
      </c>
      <c r="AU57" s="55">
        <f t="shared" si="19"/>
        <v>3354762.4507640069</v>
      </c>
      <c r="AV57" s="55"/>
      <c r="AW57" s="55"/>
      <c r="AX57" s="55">
        <f t="shared" ref="AX57:AX69" si="139">AT57+AV57</f>
        <v>2841762.4507640069</v>
      </c>
      <c r="AY57" s="55">
        <f t="shared" si="21"/>
        <v>2906452.9780984721</v>
      </c>
      <c r="AZ57" s="55">
        <f>AR57+AW57</f>
        <v>513000</v>
      </c>
      <c r="BA57" s="55">
        <f t="shared" si="23"/>
        <v>3419452.9780984721</v>
      </c>
      <c r="BB57" s="55"/>
      <c r="BC57" s="55"/>
      <c r="BD57" s="55">
        <f t="shared" ref="BD57:BE69" si="140">AY57+BB57</f>
        <v>2906452.9780984721</v>
      </c>
      <c r="BE57" s="55">
        <f t="shared" si="140"/>
        <v>513000</v>
      </c>
      <c r="BF57" s="55">
        <f t="shared" ref="BF57:BF69" si="141">BD57+BE57</f>
        <v>3419452.9780984721</v>
      </c>
      <c r="BG57" s="55">
        <f t="shared" si="26"/>
        <v>3266871.6303904927</v>
      </c>
      <c r="BH57" s="55">
        <f t="shared" si="27"/>
        <v>513000</v>
      </c>
      <c r="BI57" s="55">
        <f t="shared" si="28"/>
        <v>3779871.6303904927</v>
      </c>
      <c r="BJ57" s="55"/>
      <c r="BK57" s="55"/>
      <c r="BL57" s="55">
        <f t="shared" ref="BL57:BL69" si="142">BG57+BJ57</f>
        <v>3266871.6303904927</v>
      </c>
      <c r="BM57" s="55">
        <f t="shared" si="29"/>
        <v>3430215.2119100173</v>
      </c>
      <c r="BN57" s="55">
        <f t="shared" ref="BN57:BN69" si="143">BH57+BK57</f>
        <v>513000</v>
      </c>
      <c r="BO57" s="55">
        <f>BM57+BN57</f>
        <v>3943215.2119100173</v>
      </c>
      <c r="BP57" s="55"/>
      <c r="BQ57" s="55"/>
      <c r="BR57" s="55">
        <f t="shared" ref="BR57:BR69" si="144">BM57+BP57</f>
        <v>3430215.2119100173</v>
      </c>
      <c r="BS57" s="55">
        <f>108/105*BR57</f>
        <v>3528221.3608217319</v>
      </c>
      <c r="BT57" s="55">
        <f t="shared" ref="BT57:BT69" si="145">BN57+BQ57</f>
        <v>513000</v>
      </c>
      <c r="BU57" s="95">
        <f t="shared" si="35"/>
        <v>4041221.3608217319</v>
      </c>
      <c r="BV57" s="95"/>
      <c r="BW57" s="95"/>
      <c r="BX57" s="55">
        <f t="shared" ref="BX57:BY69" si="146">BS57+BV57</f>
        <v>3528221.3608217319</v>
      </c>
      <c r="BY57" s="55">
        <f t="shared" si="146"/>
        <v>513000</v>
      </c>
      <c r="BZ57" s="55">
        <f t="shared" ref="BZ57:BZ69" si="147">BX57+BY57</f>
        <v>4041221.3608217319</v>
      </c>
      <c r="CA57" s="55">
        <f>113.9/108*BX57</f>
        <v>3720966.7870147708</v>
      </c>
      <c r="CB57" s="55">
        <f>BY57</f>
        <v>513000</v>
      </c>
      <c r="CC57" s="55">
        <v>3394050</v>
      </c>
      <c r="CD57" s="55">
        <v>647350</v>
      </c>
      <c r="CE57" s="55">
        <f>CC57</f>
        <v>3394050</v>
      </c>
      <c r="CF57" s="55">
        <f>(126.8/126.4)*CD57</f>
        <v>649398.57594936714</v>
      </c>
      <c r="CG57" s="52" t="s">
        <v>98</v>
      </c>
      <c r="CH57" s="56" t="s">
        <v>229</v>
      </c>
      <c r="CI57" s="2" t="s">
        <v>222</v>
      </c>
      <c r="CJ57" s="62" t="s">
        <v>222</v>
      </c>
      <c r="CK57" s="62" t="s">
        <v>222</v>
      </c>
    </row>
    <row r="58" spans="1:89" s="11" customFormat="1">
      <c r="A58" s="48" t="s">
        <v>196</v>
      </c>
      <c r="B58" s="49" t="s">
        <v>197</v>
      </c>
      <c r="C58" s="49" t="s">
        <v>198</v>
      </c>
      <c r="D58" s="50">
        <v>1264114.8648648649</v>
      </c>
      <c r="E58" s="51">
        <v>1.0728476821192052</v>
      </c>
      <c r="F58" s="50">
        <f t="shared" ref="F58:F68" si="148">+D58*E58</f>
        <v>1356202.7027027025</v>
      </c>
      <c r="G58" s="50">
        <f t="shared" si="131"/>
        <v>1364574.3243243243</v>
      </c>
      <c r="H58" s="50">
        <v>183000</v>
      </c>
      <c r="I58" s="52">
        <f t="shared" si="132"/>
        <v>1547574.3243243243</v>
      </c>
      <c r="J58" s="52"/>
      <c r="K58" s="52">
        <f t="shared" si="47"/>
        <v>1280858.1081081079</v>
      </c>
      <c r="L58" s="52"/>
      <c r="M58" s="52">
        <f t="shared" si="133"/>
        <v>183000</v>
      </c>
      <c r="N58" s="52">
        <f t="shared" si="134"/>
        <v>1463858.1081081079</v>
      </c>
      <c r="O58" s="52"/>
      <c r="P58" s="52">
        <f t="shared" ref="P58:P68" si="149">K58+O58</f>
        <v>1280858.1081081079</v>
      </c>
      <c r="Q58" s="52">
        <f t="shared" si="127"/>
        <v>1299123.464373464</v>
      </c>
      <c r="R58" s="52"/>
      <c r="S58" s="53"/>
      <c r="T58" s="53">
        <v>1299123.464373464</v>
      </c>
      <c r="U58" s="53">
        <v>1244786.8600000001</v>
      </c>
      <c r="V58" s="52">
        <f t="shared" si="129"/>
        <v>183000</v>
      </c>
      <c r="W58" s="53"/>
      <c r="X58" s="53">
        <f t="shared" ref="X58:X69" si="150">(118.8/117.8)*U58</f>
        <v>1255353.8112733448</v>
      </c>
      <c r="Y58" s="53">
        <v>283000</v>
      </c>
      <c r="Z58" s="52">
        <f t="shared" ref="Z58:Z69" si="151">X58+Y58</f>
        <v>1538353.8112733448</v>
      </c>
      <c r="AA58" s="54"/>
      <c r="AB58" s="54"/>
      <c r="AC58" s="54">
        <f t="shared" si="8"/>
        <v>1255353.8112733448</v>
      </c>
      <c r="AD58" s="54">
        <f t="shared" si="9"/>
        <v>1270147.5430560275</v>
      </c>
      <c r="AE58" s="54">
        <f t="shared" si="10"/>
        <v>283000</v>
      </c>
      <c r="AF58" s="52">
        <f t="shared" si="11"/>
        <v>1553147.5430560275</v>
      </c>
      <c r="AG58" s="52"/>
      <c r="AH58" s="52"/>
      <c r="AI58" s="55">
        <f t="shared" ref="AI58:AI69" si="152">AD58</f>
        <v>1270147.5430560275</v>
      </c>
      <c r="AJ58" s="55">
        <f t="shared" si="135"/>
        <v>283000</v>
      </c>
      <c r="AK58" s="55">
        <f t="shared" si="136"/>
        <v>1553147.5430560275</v>
      </c>
      <c r="AL58" s="55">
        <f t="shared" ref="AL58:AL69" si="153">(121/120.2)*AI58</f>
        <v>1278601.1040747033</v>
      </c>
      <c r="AM58" s="55">
        <f t="shared" ref="AM58:AM69" si="154">AJ58</f>
        <v>283000</v>
      </c>
      <c r="AN58" s="55">
        <f t="shared" ref="AN58:AN69" si="155">AL58+AM58</f>
        <v>1561601.1040747033</v>
      </c>
      <c r="AO58" s="55"/>
      <c r="AP58" s="55"/>
      <c r="AQ58" s="55">
        <f t="shared" si="137"/>
        <v>1278601.1040747033</v>
      </c>
      <c r="AR58" s="55">
        <f t="shared" si="137"/>
        <v>283000</v>
      </c>
      <c r="AS58" s="55">
        <f t="shared" si="138"/>
        <v>1561601.1040747033</v>
      </c>
      <c r="AT58" s="55">
        <f t="shared" si="18"/>
        <v>1299735.0066213924</v>
      </c>
      <c r="AU58" s="55">
        <f t="shared" si="19"/>
        <v>1582735.0066213924</v>
      </c>
      <c r="AV58" s="55"/>
      <c r="AW58" s="55"/>
      <c r="AX58" s="55">
        <f t="shared" si="139"/>
        <v>1299735.0066213924</v>
      </c>
      <c r="AY58" s="55">
        <f t="shared" si="21"/>
        <v>1329322.4701867574</v>
      </c>
      <c r="AZ58" s="55">
        <f t="shared" ref="AZ58:AZ69" si="156">AR58+AW58</f>
        <v>283000</v>
      </c>
      <c r="BA58" s="55">
        <f t="shared" si="23"/>
        <v>1612322.4701867574</v>
      </c>
      <c r="BB58" s="55"/>
      <c r="BC58" s="55"/>
      <c r="BD58" s="55">
        <f t="shared" si="140"/>
        <v>1329322.4701867574</v>
      </c>
      <c r="BE58" s="55">
        <f t="shared" si="140"/>
        <v>283000</v>
      </c>
      <c r="BF58" s="55">
        <f t="shared" si="141"/>
        <v>1612322.4701867574</v>
      </c>
      <c r="BG58" s="55">
        <f t="shared" si="26"/>
        <v>1494166.9100509339</v>
      </c>
      <c r="BH58" s="55">
        <f t="shared" si="27"/>
        <v>283000</v>
      </c>
      <c r="BI58" s="55">
        <f t="shared" si="28"/>
        <v>1777166.9100509339</v>
      </c>
      <c r="BJ58" s="55"/>
      <c r="BK58" s="55"/>
      <c r="BL58" s="55">
        <f t="shared" si="142"/>
        <v>1494166.9100509339</v>
      </c>
      <c r="BM58" s="55">
        <f t="shared" si="29"/>
        <v>1568875.2555534807</v>
      </c>
      <c r="BN58" s="55">
        <f t="shared" si="143"/>
        <v>283000</v>
      </c>
      <c r="BO58" s="55">
        <f t="shared" ref="BO58:BO69" si="157">BM58+BN58</f>
        <v>1851875.2555534807</v>
      </c>
      <c r="BP58" s="55"/>
      <c r="BQ58" s="55"/>
      <c r="BR58" s="55">
        <f t="shared" si="144"/>
        <v>1568875.2555534807</v>
      </c>
      <c r="BS58" s="55">
        <f t="shared" ref="BS58:BS70" si="158">108/105*BR58</f>
        <v>1613700.2628550085</v>
      </c>
      <c r="BT58" s="55">
        <f t="shared" si="145"/>
        <v>283000</v>
      </c>
      <c r="BU58" s="55">
        <f t="shared" si="35"/>
        <v>1896700.2628550085</v>
      </c>
      <c r="BV58" s="55"/>
      <c r="BW58" s="55"/>
      <c r="BX58" s="55">
        <f t="shared" si="146"/>
        <v>1613700.2628550085</v>
      </c>
      <c r="BY58" s="55">
        <f t="shared" si="146"/>
        <v>283000</v>
      </c>
      <c r="BZ58" s="55">
        <f t="shared" si="147"/>
        <v>1896700.2628550085</v>
      </c>
      <c r="CA58" s="55">
        <f t="shared" ref="CA58:CA69" si="159">113.9/108*BX58</f>
        <v>1701856.1105480136</v>
      </c>
      <c r="CB58" s="55">
        <f t="shared" ref="CB58:CB69" si="160">BY58</f>
        <v>283000</v>
      </c>
      <c r="CC58" s="55">
        <v>2462350</v>
      </c>
      <c r="CD58" s="55">
        <v>399300</v>
      </c>
      <c r="CE58" s="55">
        <f t="shared" ref="CE58:CE69" si="161">CC58</f>
        <v>2462350</v>
      </c>
      <c r="CF58" s="55">
        <f t="shared" ref="CF58:CF69" si="162">(126.8/126.4)*CD58</f>
        <v>400563.60759493674</v>
      </c>
      <c r="CG58" s="52" t="s">
        <v>98</v>
      </c>
      <c r="CH58" s="56" t="s">
        <v>229</v>
      </c>
      <c r="CI58" s="2" t="s">
        <v>222</v>
      </c>
      <c r="CJ58" s="62" t="s">
        <v>222</v>
      </c>
      <c r="CK58" s="62" t="s">
        <v>222</v>
      </c>
    </row>
    <row r="59" spans="1:89" s="11" customFormat="1">
      <c r="A59" s="48" t="s">
        <v>199</v>
      </c>
      <c r="B59" s="49" t="s">
        <v>200</v>
      </c>
      <c r="C59" s="49" t="s">
        <v>106</v>
      </c>
      <c r="D59" s="50">
        <v>1377914.7905405404</v>
      </c>
      <c r="E59" s="51">
        <v>1.0728476821192052</v>
      </c>
      <c r="F59" s="50">
        <f t="shared" si="148"/>
        <v>1478292.6891891889</v>
      </c>
      <c r="G59" s="50">
        <f t="shared" si="131"/>
        <v>1487417.9527027025</v>
      </c>
      <c r="H59" s="50">
        <v>266000</v>
      </c>
      <c r="I59" s="52">
        <f t="shared" si="132"/>
        <v>1753417.9527027025</v>
      </c>
      <c r="J59" s="52"/>
      <c r="K59" s="52">
        <f t="shared" si="47"/>
        <v>1396165.3175675673</v>
      </c>
      <c r="L59" s="52"/>
      <c r="M59" s="52">
        <f t="shared" si="133"/>
        <v>266000</v>
      </c>
      <c r="N59" s="52">
        <f t="shared" si="134"/>
        <v>1662165.3175675673</v>
      </c>
      <c r="O59" s="52"/>
      <c r="P59" s="52">
        <f t="shared" si="149"/>
        <v>1396165.3175675673</v>
      </c>
      <c r="Q59" s="52">
        <f t="shared" si="127"/>
        <v>1416074.983415233</v>
      </c>
      <c r="R59" s="52"/>
      <c r="S59" s="53"/>
      <c r="T59" s="53">
        <v>1416074.983415233</v>
      </c>
      <c r="U59" s="53">
        <v>1365849.15</v>
      </c>
      <c r="V59" s="52">
        <f t="shared" si="129"/>
        <v>266000</v>
      </c>
      <c r="W59" s="53"/>
      <c r="X59" s="53">
        <f t="shared" si="150"/>
        <v>1377443.7947368419</v>
      </c>
      <c r="Y59" s="53">
        <v>366000</v>
      </c>
      <c r="Z59" s="52">
        <f t="shared" si="151"/>
        <v>1743443.7947368419</v>
      </c>
      <c r="AA59" s="54"/>
      <c r="AB59" s="54"/>
      <c r="AC59" s="54">
        <f t="shared" si="8"/>
        <v>1377443.7947368419</v>
      </c>
      <c r="AD59" s="54">
        <f t="shared" si="9"/>
        <v>1393676.297368421</v>
      </c>
      <c r="AE59" s="54">
        <f t="shared" si="10"/>
        <v>366000</v>
      </c>
      <c r="AF59" s="52">
        <f t="shared" si="11"/>
        <v>1759676.297368421</v>
      </c>
      <c r="AG59" s="52"/>
      <c r="AH59" s="52"/>
      <c r="AI59" s="55">
        <f t="shared" si="152"/>
        <v>1393676.297368421</v>
      </c>
      <c r="AJ59" s="55">
        <f t="shared" si="135"/>
        <v>366000</v>
      </c>
      <c r="AK59" s="55">
        <f t="shared" si="136"/>
        <v>1759676.297368421</v>
      </c>
      <c r="AL59" s="55">
        <f t="shared" si="153"/>
        <v>1402952.0131578946</v>
      </c>
      <c r="AM59" s="55">
        <f t="shared" si="154"/>
        <v>366000</v>
      </c>
      <c r="AN59" s="55">
        <f t="shared" si="155"/>
        <v>1768952.0131578946</v>
      </c>
      <c r="AO59" s="55"/>
      <c r="AP59" s="55"/>
      <c r="AQ59" s="55">
        <f t="shared" si="137"/>
        <v>1402952.0131578946</v>
      </c>
      <c r="AR59" s="55">
        <f t="shared" si="137"/>
        <v>366000</v>
      </c>
      <c r="AS59" s="55">
        <f t="shared" si="138"/>
        <v>1768952.0131578946</v>
      </c>
      <c r="AT59" s="55">
        <f t="shared" si="18"/>
        <v>1426141.3026315786</v>
      </c>
      <c r="AU59" s="55">
        <f t="shared" si="19"/>
        <v>1792141.3026315786</v>
      </c>
      <c r="AV59" s="55"/>
      <c r="AW59" s="55"/>
      <c r="AX59" s="55">
        <f t="shared" si="139"/>
        <v>1426141.3026315786</v>
      </c>
      <c r="AY59" s="55">
        <f t="shared" si="21"/>
        <v>1458606.3078947365</v>
      </c>
      <c r="AZ59" s="55">
        <f t="shared" si="156"/>
        <v>366000</v>
      </c>
      <c r="BA59" s="55">
        <f t="shared" si="23"/>
        <v>1824606.3078947365</v>
      </c>
      <c r="BB59" s="55"/>
      <c r="BC59" s="55"/>
      <c r="BD59" s="55">
        <f t="shared" si="140"/>
        <v>1458606.3078947365</v>
      </c>
      <c r="BE59" s="55">
        <f t="shared" si="140"/>
        <v>366000</v>
      </c>
      <c r="BF59" s="55">
        <f t="shared" si="141"/>
        <v>1824606.3078947365</v>
      </c>
      <c r="BG59" s="55">
        <f t="shared" si="26"/>
        <v>1639482.7657894734</v>
      </c>
      <c r="BH59" s="55">
        <f t="shared" si="27"/>
        <v>366000</v>
      </c>
      <c r="BI59" s="55">
        <f t="shared" si="28"/>
        <v>2005482.7657894734</v>
      </c>
      <c r="BJ59" s="55"/>
      <c r="BK59" s="55"/>
      <c r="BL59" s="55">
        <f t="shared" si="142"/>
        <v>1639482.7657894734</v>
      </c>
      <c r="BM59" s="55">
        <f t="shared" si="29"/>
        <v>1721456.9040789471</v>
      </c>
      <c r="BN59" s="55">
        <f t="shared" si="143"/>
        <v>366000</v>
      </c>
      <c r="BO59" s="55">
        <f t="shared" si="157"/>
        <v>2087456.9040789471</v>
      </c>
      <c r="BP59" s="55"/>
      <c r="BQ59" s="55"/>
      <c r="BR59" s="55">
        <f t="shared" si="144"/>
        <v>1721456.9040789471</v>
      </c>
      <c r="BS59" s="55">
        <f t="shared" si="158"/>
        <v>1770641.3870526312</v>
      </c>
      <c r="BT59" s="55">
        <f t="shared" si="145"/>
        <v>366000</v>
      </c>
      <c r="BU59" s="55">
        <f t="shared" si="35"/>
        <v>2136641.387052631</v>
      </c>
      <c r="BV59" s="55"/>
      <c r="BW59" s="55"/>
      <c r="BX59" s="55">
        <f t="shared" si="146"/>
        <v>1770641.3870526312</v>
      </c>
      <c r="BY59" s="55">
        <f t="shared" si="146"/>
        <v>366000</v>
      </c>
      <c r="BZ59" s="55">
        <f t="shared" si="147"/>
        <v>2136641.387052631</v>
      </c>
      <c r="CA59" s="55">
        <f t="shared" si="159"/>
        <v>1867370.87023421</v>
      </c>
      <c r="CB59" s="55">
        <f t="shared" si="160"/>
        <v>366000</v>
      </c>
      <c r="CC59" s="55">
        <v>2916100</v>
      </c>
      <c r="CD59" s="55">
        <v>453750</v>
      </c>
      <c r="CE59" s="55">
        <f t="shared" si="161"/>
        <v>2916100</v>
      </c>
      <c r="CF59" s="55">
        <f t="shared" si="162"/>
        <v>455185.91772151901</v>
      </c>
      <c r="CG59" s="52" t="s">
        <v>98</v>
      </c>
      <c r="CH59" s="56" t="s">
        <v>229</v>
      </c>
      <c r="CI59" s="2" t="s">
        <v>223</v>
      </c>
      <c r="CJ59" s="2" t="s">
        <v>222</v>
      </c>
      <c r="CK59" s="2" t="s">
        <v>222</v>
      </c>
    </row>
    <row r="60" spans="1:89" s="11" customFormat="1">
      <c r="A60" s="48" t="s">
        <v>201</v>
      </c>
      <c r="B60" s="49" t="s">
        <v>202</v>
      </c>
      <c r="C60" s="49" t="s">
        <v>198</v>
      </c>
      <c r="D60" s="50">
        <v>0</v>
      </c>
      <c r="E60" s="51"/>
      <c r="F60" s="50">
        <f t="shared" si="148"/>
        <v>0</v>
      </c>
      <c r="G60" s="50">
        <f t="shared" si="131"/>
        <v>0</v>
      </c>
      <c r="H60" s="50">
        <v>46000</v>
      </c>
      <c r="I60" s="52">
        <f t="shared" si="132"/>
        <v>46000</v>
      </c>
      <c r="J60" s="52"/>
      <c r="K60" s="52">
        <f t="shared" si="47"/>
        <v>0</v>
      </c>
      <c r="L60" s="52"/>
      <c r="M60" s="52">
        <f t="shared" si="133"/>
        <v>46000</v>
      </c>
      <c r="N60" s="52">
        <f t="shared" si="134"/>
        <v>46000</v>
      </c>
      <c r="O60" s="52"/>
      <c r="P60" s="52">
        <f t="shared" si="149"/>
        <v>0</v>
      </c>
      <c r="Q60" s="52">
        <f t="shared" si="127"/>
        <v>0</v>
      </c>
      <c r="R60" s="52"/>
      <c r="S60" s="53"/>
      <c r="T60" s="53">
        <v>0</v>
      </c>
      <c r="U60" s="53">
        <f t="shared" si="128"/>
        <v>0</v>
      </c>
      <c r="V60" s="52">
        <f t="shared" si="129"/>
        <v>46000</v>
      </c>
      <c r="W60" s="53"/>
      <c r="X60" s="53">
        <f t="shared" si="150"/>
        <v>0</v>
      </c>
      <c r="Y60" s="53">
        <v>46000</v>
      </c>
      <c r="Z60" s="52">
        <f t="shared" si="151"/>
        <v>46000</v>
      </c>
      <c r="AA60" s="54"/>
      <c r="AB60" s="54"/>
      <c r="AC60" s="54">
        <f t="shared" si="8"/>
        <v>0</v>
      </c>
      <c r="AD60" s="54">
        <f t="shared" si="9"/>
        <v>0</v>
      </c>
      <c r="AE60" s="54">
        <f t="shared" si="10"/>
        <v>46000</v>
      </c>
      <c r="AF60" s="52">
        <f t="shared" si="11"/>
        <v>46000</v>
      </c>
      <c r="AG60" s="52"/>
      <c r="AH60" s="52"/>
      <c r="AI60" s="55">
        <f t="shared" si="152"/>
        <v>0</v>
      </c>
      <c r="AJ60" s="55">
        <f t="shared" si="135"/>
        <v>46000</v>
      </c>
      <c r="AK60" s="55">
        <f t="shared" si="136"/>
        <v>46000</v>
      </c>
      <c r="AL60" s="55">
        <f t="shared" si="153"/>
        <v>0</v>
      </c>
      <c r="AM60" s="55">
        <f t="shared" si="154"/>
        <v>46000</v>
      </c>
      <c r="AN60" s="55">
        <f t="shared" si="155"/>
        <v>46000</v>
      </c>
      <c r="AO60" s="55"/>
      <c r="AP60" s="55"/>
      <c r="AQ60" s="55">
        <f t="shared" si="137"/>
        <v>0</v>
      </c>
      <c r="AR60" s="55">
        <f t="shared" si="137"/>
        <v>46000</v>
      </c>
      <c r="AS60" s="55">
        <f t="shared" si="138"/>
        <v>46000</v>
      </c>
      <c r="AT60" s="55">
        <f t="shared" si="18"/>
        <v>0</v>
      </c>
      <c r="AU60" s="55">
        <f t="shared" si="19"/>
        <v>46000</v>
      </c>
      <c r="AV60" s="55"/>
      <c r="AW60" s="55"/>
      <c r="AX60" s="55">
        <f t="shared" si="139"/>
        <v>0</v>
      </c>
      <c r="AY60" s="55">
        <f t="shared" si="21"/>
        <v>0</v>
      </c>
      <c r="AZ60" s="55">
        <f t="shared" si="156"/>
        <v>46000</v>
      </c>
      <c r="BA60" s="55">
        <f t="shared" si="23"/>
        <v>46000</v>
      </c>
      <c r="BB60" s="55"/>
      <c r="BC60" s="55"/>
      <c r="BD60" s="55">
        <f t="shared" si="140"/>
        <v>0</v>
      </c>
      <c r="BE60" s="55">
        <f t="shared" si="140"/>
        <v>46000</v>
      </c>
      <c r="BF60" s="55">
        <f t="shared" si="141"/>
        <v>46000</v>
      </c>
      <c r="BG60" s="55">
        <f t="shared" si="26"/>
        <v>0</v>
      </c>
      <c r="BH60" s="55">
        <f t="shared" si="27"/>
        <v>46000</v>
      </c>
      <c r="BI60" s="55">
        <f t="shared" si="28"/>
        <v>46000</v>
      </c>
      <c r="BJ60" s="55"/>
      <c r="BK60" s="55"/>
      <c r="BL60" s="55">
        <f t="shared" si="142"/>
        <v>0</v>
      </c>
      <c r="BM60" s="55">
        <f t="shared" si="29"/>
        <v>0</v>
      </c>
      <c r="BN60" s="55">
        <f t="shared" si="143"/>
        <v>46000</v>
      </c>
      <c r="BO60" s="55">
        <f t="shared" si="157"/>
        <v>46000</v>
      </c>
      <c r="BP60" s="55"/>
      <c r="BQ60" s="55"/>
      <c r="BR60" s="55">
        <f t="shared" si="144"/>
        <v>0</v>
      </c>
      <c r="BS60" s="55">
        <f t="shared" si="158"/>
        <v>0</v>
      </c>
      <c r="BT60" s="55">
        <f t="shared" si="145"/>
        <v>46000</v>
      </c>
      <c r="BU60" s="55">
        <f t="shared" si="35"/>
        <v>46000</v>
      </c>
      <c r="BV60" s="55"/>
      <c r="BW60" s="55"/>
      <c r="BX60" s="55">
        <f t="shared" si="146"/>
        <v>0</v>
      </c>
      <c r="BY60" s="55">
        <f t="shared" si="146"/>
        <v>46000</v>
      </c>
      <c r="BZ60" s="55">
        <f t="shared" si="147"/>
        <v>46000</v>
      </c>
      <c r="CA60" s="55">
        <f t="shared" si="159"/>
        <v>0</v>
      </c>
      <c r="CB60" s="55">
        <f t="shared" si="160"/>
        <v>46000</v>
      </c>
      <c r="CC60" s="55">
        <v>0</v>
      </c>
      <c r="CD60" s="55">
        <f>126.4/109.2*CB60</f>
        <v>53245.421245421254</v>
      </c>
      <c r="CE60" s="55">
        <f t="shared" si="161"/>
        <v>0</v>
      </c>
      <c r="CF60" s="55">
        <f t="shared" si="162"/>
        <v>53413.919413919422</v>
      </c>
      <c r="CG60" s="59" t="s">
        <v>118</v>
      </c>
      <c r="CH60" s="56" t="s">
        <v>229</v>
      </c>
      <c r="CI60" s="2" t="s">
        <v>222</v>
      </c>
      <c r="CJ60" s="62" t="s">
        <v>222</v>
      </c>
      <c r="CK60" s="62" t="s">
        <v>222</v>
      </c>
    </row>
    <row r="61" spans="1:89" s="11" customFormat="1">
      <c r="A61" s="48" t="s">
        <v>203</v>
      </c>
      <c r="B61" s="49" t="s">
        <v>204</v>
      </c>
      <c r="C61" s="49" t="s">
        <v>192</v>
      </c>
      <c r="D61" s="50">
        <v>3366891.8918918916</v>
      </c>
      <c r="E61" s="51">
        <v>1.0728476821192052</v>
      </c>
      <c r="F61" s="50">
        <f t="shared" si="148"/>
        <v>3612162.1621621614</v>
      </c>
      <c r="G61" s="50">
        <f t="shared" si="131"/>
        <v>3634459.4594594589</v>
      </c>
      <c r="H61" s="50">
        <v>426000</v>
      </c>
      <c r="I61" s="52">
        <f t="shared" si="132"/>
        <v>4060459.4594594589</v>
      </c>
      <c r="J61" s="52"/>
      <c r="K61" s="52">
        <f t="shared" si="47"/>
        <v>3411486.4864864862</v>
      </c>
      <c r="L61" s="52"/>
      <c r="M61" s="52">
        <f t="shared" si="133"/>
        <v>426000</v>
      </c>
      <c r="N61" s="52">
        <f t="shared" si="134"/>
        <v>3837486.4864864862</v>
      </c>
      <c r="O61" s="57">
        <v>-1011486.49</v>
      </c>
      <c r="P61" s="52">
        <f t="shared" si="149"/>
        <v>2399999.9964864859</v>
      </c>
      <c r="Q61" s="52">
        <f t="shared" si="127"/>
        <v>2434224.5953668635</v>
      </c>
      <c r="R61" s="52"/>
      <c r="S61" s="53"/>
      <c r="T61" s="53">
        <v>2434224.5953668635</v>
      </c>
      <c r="U61" s="53">
        <v>2369786.09</v>
      </c>
      <c r="V61" s="52">
        <f t="shared" si="129"/>
        <v>426000</v>
      </c>
      <c r="W61" s="53"/>
      <c r="X61" s="53">
        <f t="shared" si="150"/>
        <v>2389903.1196264853</v>
      </c>
      <c r="Y61" s="53">
        <v>576000</v>
      </c>
      <c r="Z61" s="52">
        <f t="shared" si="151"/>
        <v>2965903.1196264853</v>
      </c>
      <c r="AA61" s="54"/>
      <c r="AB61" s="54"/>
      <c r="AC61" s="54">
        <f t="shared" si="8"/>
        <v>2389903.1196264853</v>
      </c>
      <c r="AD61" s="54">
        <f t="shared" si="9"/>
        <v>2418066.9611035655</v>
      </c>
      <c r="AE61" s="54">
        <f t="shared" si="10"/>
        <v>576000</v>
      </c>
      <c r="AF61" s="52">
        <f t="shared" si="11"/>
        <v>2994066.9611035655</v>
      </c>
      <c r="AG61" s="52"/>
      <c r="AH61" s="52"/>
      <c r="AI61" s="55">
        <f t="shared" si="152"/>
        <v>2418066.9611035655</v>
      </c>
      <c r="AJ61" s="55">
        <f t="shared" si="135"/>
        <v>576000</v>
      </c>
      <c r="AK61" s="55">
        <f t="shared" si="136"/>
        <v>2994066.9611035655</v>
      </c>
      <c r="AL61" s="55">
        <f t="shared" si="153"/>
        <v>2434160.5848047538</v>
      </c>
      <c r="AM61" s="55">
        <f t="shared" si="154"/>
        <v>576000</v>
      </c>
      <c r="AN61" s="55">
        <f t="shared" si="155"/>
        <v>3010160.5848047538</v>
      </c>
      <c r="AO61" s="55"/>
      <c r="AP61" s="55"/>
      <c r="AQ61" s="55">
        <f t="shared" si="137"/>
        <v>2434160.5848047538</v>
      </c>
      <c r="AR61" s="55">
        <f t="shared" si="137"/>
        <v>576000</v>
      </c>
      <c r="AS61" s="55">
        <f t="shared" si="138"/>
        <v>3010160.5848047538</v>
      </c>
      <c r="AT61" s="55">
        <f t="shared" si="18"/>
        <v>2474394.6440577246</v>
      </c>
      <c r="AU61" s="55">
        <f t="shared" si="19"/>
        <v>3050394.6440577246</v>
      </c>
      <c r="AV61" s="55"/>
      <c r="AW61" s="55"/>
      <c r="AX61" s="55">
        <f t="shared" si="139"/>
        <v>2474394.6440577246</v>
      </c>
      <c r="AY61" s="55">
        <f t="shared" si="21"/>
        <v>2530722.3270118842</v>
      </c>
      <c r="AZ61" s="55">
        <f t="shared" si="156"/>
        <v>576000</v>
      </c>
      <c r="BA61" s="55">
        <f t="shared" si="23"/>
        <v>3106722.3270118842</v>
      </c>
      <c r="BB61" s="55"/>
      <c r="BC61" s="55"/>
      <c r="BD61" s="55">
        <f t="shared" si="140"/>
        <v>2530722.3270118842</v>
      </c>
      <c r="BE61" s="55">
        <f t="shared" si="140"/>
        <v>576000</v>
      </c>
      <c r="BF61" s="55">
        <f t="shared" si="141"/>
        <v>3106722.3270118842</v>
      </c>
      <c r="BG61" s="55">
        <f t="shared" si="26"/>
        <v>2844547.989185059</v>
      </c>
      <c r="BH61" s="55">
        <f t="shared" si="27"/>
        <v>576000</v>
      </c>
      <c r="BI61" s="55">
        <f t="shared" si="28"/>
        <v>3420547.989185059</v>
      </c>
      <c r="BJ61" s="55"/>
      <c r="BK61" s="55"/>
      <c r="BL61" s="55">
        <f t="shared" si="142"/>
        <v>2844547.989185059</v>
      </c>
      <c r="BM61" s="55">
        <f t="shared" si="29"/>
        <v>2986775.388644312</v>
      </c>
      <c r="BN61" s="55">
        <f t="shared" si="143"/>
        <v>576000</v>
      </c>
      <c r="BO61" s="55">
        <f t="shared" si="157"/>
        <v>3562775.388644312</v>
      </c>
      <c r="BP61" s="55"/>
      <c r="BQ61" s="55"/>
      <c r="BR61" s="55">
        <f t="shared" si="144"/>
        <v>2986775.388644312</v>
      </c>
      <c r="BS61" s="55">
        <f t="shared" si="158"/>
        <v>3072111.8283198634</v>
      </c>
      <c r="BT61" s="55">
        <f t="shared" si="145"/>
        <v>576000</v>
      </c>
      <c r="BU61" s="55">
        <f t="shared" si="35"/>
        <v>3648111.8283198634</v>
      </c>
      <c r="BV61" s="55"/>
      <c r="BW61" s="55"/>
      <c r="BX61" s="55">
        <f t="shared" si="146"/>
        <v>3072111.8283198634</v>
      </c>
      <c r="BY61" s="55">
        <f t="shared" si="146"/>
        <v>576000</v>
      </c>
      <c r="BZ61" s="55">
        <f t="shared" si="147"/>
        <v>3648111.8283198634</v>
      </c>
      <c r="CA61" s="55">
        <f t="shared" si="159"/>
        <v>3239940.1596817817</v>
      </c>
      <c r="CB61" s="55">
        <f t="shared" si="160"/>
        <v>576000</v>
      </c>
      <c r="CC61" s="55">
        <v>4567750</v>
      </c>
      <c r="CD61" s="55">
        <v>568700</v>
      </c>
      <c r="CE61" s="55">
        <f t="shared" si="161"/>
        <v>4567750</v>
      </c>
      <c r="CF61" s="55">
        <f t="shared" si="162"/>
        <v>570499.68354430376</v>
      </c>
      <c r="CG61" s="52" t="s">
        <v>98</v>
      </c>
      <c r="CH61" s="56" t="s">
        <v>229</v>
      </c>
      <c r="CI61" s="2" t="s">
        <v>223</v>
      </c>
      <c r="CJ61" s="2" t="s">
        <v>222</v>
      </c>
      <c r="CK61" s="2" t="s">
        <v>222</v>
      </c>
    </row>
    <row r="62" spans="1:89" s="11" customFormat="1">
      <c r="A62" s="48" t="s">
        <v>205</v>
      </c>
      <c r="B62" s="49" t="s">
        <v>206</v>
      </c>
      <c r="C62" s="49" t="s">
        <v>207</v>
      </c>
      <c r="D62" s="50">
        <v>1120256.7567567567</v>
      </c>
      <c r="E62" s="51">
        <v>1.0728476821192052</v>
      </c>
      <c r="F62" s="50">
        <f t="shared" si="148"/>
        <v>1201864.8648648646</v>
      </c>
      <c r="G62" s="50">
        <f t="shared" si="131"/>
        <v>1209283.7837837837</v>
      </c>
      <c r="H62" s="50">
        <v>347000</v>
      </c>
      <c r="I62" s="52">
        <f t="shared" si="132"/>
        <v>1556283.7837837837</v>
      </c>
      <c r="J62" s="52"/>
      <c r="K62" s="52">
        <f t="shared" si="47"/>
        <v>1135094.5945945946</v>
      </c>
      <c r="L62" s="52"/>
      <c r="M62" s="52">
        <f t="shared" si="133"/>
        <v>347000</v>
      </c>
      <c r="N62" s="52">
        <f t="shared" si="134"/>
        <v>1482094.5945945946</v>
      </c>
      <c r="O62" s="52"/>
      <c r="P62" s="52">
        <f t="shared" si="149"/>
        <v>1135094.5945945946</v>
      </c>
      <c r="Q62" s="52">
        <f t="shared" si="127"/>
        <v>1151281.3267813267</v>
      </c>
      <c r="R62" s="52"/>
      <c r="S62" s="53"/>
      <c r="T62" s="53">
        <v>1151281.3267813267</v>
      </c>
      <c r="U62" s="53">
        <v>1091748.1599999999</v>
      </c>
      <c r="V62" s="52">
        <f t="shared" si="129"/>
        <v>347000</v>
      </c>
      <c r="W62" s="53"/>
      <c r="X62" s="53">
        <f t="shared" si="150"/>
        <v>1101015.9712054329</v>
      </c>
      <c r="Y62" s="53">
        <v>447000</v>
      </c>
      <c r="Z62" s="52">
        <f t="shared" si="151"/>
        <v>1548015.9712054329</v>
      </c>
      <c r="AA62" s="54"/>
      <c r="AB62" s="54"/>
      <c r="AC62" s="54">
        <f t="shared" si="8"/>
        <v>1101015.9712054329</v>
      </c>
      <c r="AD62" s="54">
        <f t="shared" si="9"/>
        <v>1113990.9068930391</v>
      </c>
      <c r="AE62" s="54">
        <f t="shared" si="10"/>
        <v>447000</v>
      </c>
      <c r="AF62" s="52">
        <f t="shared" si="11"/>
        <v>1560990.9068930391</v>
      </c>
      <c r="AG62" s="52"/>
      <c r="AH62" s="52"/>
      <c r="AI62" s="55">
        <f t="shared" si="152"/>
        <v>1113990.9068930391</v>
      </c>
      <c r="AJ62" s="55">
        <f t="shared" si="135"/>
        <v>447000</v>
      </c>
      <c r="AK62" s="55">
        <f t="shared" si="136"/>
        <v>1560990.9068930391</v>
      </c>
      <c r="AL62" s="55">
        <f t="shared" si="153"/>
        <v>1121405.1558573854</v>
      </c>
      <c r="AM62" s="55">
        <f t="shared" si="154"/>
        <v>447000</v>
      </c>
      <c r="AN62" s="55">
        <f t="shared" si="155"/>
        <v>1568405.1558573854</v>
      </c>
      <c r="AO62" s="55"/>
      <c r="AP62" s="55"/>
      <c r="AQ62" s="55">
        <f t="shared" si="137"/>
        <v>1121405.1558573854</v>
      </c>
      <c r="AR62" s="55">
        <f t="shared" si="137"/>
        <v>447000</v>
      </c>
      <c r="AS62" s="55">
        <f t="shared" si="138"/>
        <v>1568405.1558573854</v>
      </c>
      <c r="AT62" s="55">
        <f t="shared" si="18"/>
        <v>1139940.7782682511</v>
      </c>
      <c r="AU62" s="55">
        <f t="shared" si="19"/>
        <v>1586940.7782682511</v>
      </c>
      <c r="AV62" s="55"/>
      <c r="AW62" s="55"/>
      <c r="AX62" s="55">
        <f t="shared" si="139"/>
        <v>1139940.7782682511</v>
      </c>
      <c r="AY62" s="55">
        <f t="shared" si="21"/>
        <v>1165890.6496434633</v>
      </c>
      <c r="AZ62" s="55">
        <f t="shared" si="156"/>
        <v>447000</v>
      </c>
      <c r="BA62" s="55">
        <f t="shared" si="23"/>
        <v>1612890.6496434633</v>
      </c>
      <c r="BB62" s="55"/>
      <c r="BC62" s="55"/>
      <c r="BD62" s="55">
        <f t="shared" si="140"/>
        <v>1165890.6496434633</v>
      </c>
      <c r="BE62" s="55">
        <f t="shared" si="140"/>
        <v>447000</v>
      </c>
      <c r="BF62" s="55">
        <f t="shared" si="141"/>
        <v>1612890.6496434633</v>
      </c>
      <c r="BG62" s="55">
        <f t="shared" si="26"/>
        <v>1310468.5044482171</v>
      </c>
      <c r="BH62" s="55">
        <f t="shared" si="27"/>
        <v>447000</v>
      </c>
      <c r="BI62" s="55">
        <f t="shared" si="28"/>
        <v>1757468.5044482171</v>
      </c>
      <c r="BJ62" s="55"/>
      <c r="BK62" s="55"/>
      <c r="BL62" s="55">
        <f t="shared" si="142"/>
        <v>1310468.5044482171</v>
      </c>
      <c r="BM62" s="55">
        <f t="shared" si="29"/>
        <v>1375991.9296706279</v>
      </c>
      <c r="BN62" s="55">
        <f t="shared" si="143"/>
        <v>447000</v>
      </c>
      <c r="BO62" s="55">
        <f t="shared" si="157"/>
        <v>1822991.9296706279</v>
      </c>
      <c r="BP62" s="55"/>
      <c r="BQ62" s="55"/>
      <c r="BR62" s="55">
        <f t="shared" si="144"/>
        <v>1375991.9296706279</v>
      </c>
      <c r="BS62" s="55">
        <f t="shared" si="158"/>
        <v>1415305.9848040743</v>
      </c>
      <c r="BT62" s="55">
        <f t="shared" si="145"/>
        <v>447000</v>
      </c>
      <c r="BU62" s="55">
        <f t="shared" si="35"/>
        <v>1862305.9848040743</v>
      </c>
      <c r="BV62" s="55"/>
      <c r="BW62" s="55"/>
      <c r="BX62" s="55">
        <f t="shared" si="146"/>
        <v>1415305.9848040743</v>
      </c>
      <c r="BY62" s="55">
        <f t="shared" si="146"/>
        <v>447000</v>
      </c>
      <c r="BZ62" s="55">
        <f t="shared" si="147"/>
        <v>1862305.9848040743</v>
      </c>
      <c r="CA62" s="55">
        <f t="shared" si="159"/>
        <v>1492623.626566519</v>
      </c>
      <c r="CB62" s="55">
        <f t="shared" si="160"/>
        <v>447000</v>
      </c>
      <c r="CC62" s="55">
        <v>2153800</v>
      </c>
      <c r="CD62" s="55">
        <v>414450</v>
      </c>
      <c r="CE62" s="55">
        <f t="shared" si="161"/>
        <v>2153800</v>
      </c>
      <c r="CF62" s="55">
        <f t="shared" si="162"/>
        <v>415761.55063291139</v>
      </c>
      <c r="CG62" s="52" t="s">
        <v>98</v>
      </c>
      <c r="CH62" s="56" t="s">
        <v>229</v>
      </c>
      <c r="CI62" s="2" t="s">
        <v>222</v>
      </c>
      <c r="CJ62" s="62" t="s">
        <v>222</v>
      </c>
      <c r="CK62" s="62" t="s">
        <v>222</v>
      </c>
    </row>
    <row r="63" spans="1:89" s="11" customFormat="1">
      <c r="A63" s="48" t="s">
        <v>208</v>
      </c>
      <c r="B63" s="49" t="s">
        <v>206</v>
      </c>
      <c r="C63" s="74" t="s">
        <v>168</v>
      </c>
      <c r="D63" s="50">
        <v>3239358.1081081079</v>
      </c>
      <c r="E63" s="51">
        <v>1.0728476821192052</v>
      </c>
      <c r="F63" s="50">
        <f t="shared" si="148"/>
        <v>3475337.8378378376</v>
      </c>
      <c r="G63" s="50">
        <f t="shared" si="131"/>
        <v>3496790.5405405406</v>
      </c>
      <c r="H63" s="50">
        <v>369000</v>
      </c>
      <c r="I63" s="52">
        <f t="shared" si="132"/>
        <v>3865790.5405405406</v>
      </c>
      <c r="J63" s="52"/>
      <c r="K63" s="52">
        <f t="shared" si="47"/>
        <v>3282263.5135135134</v>
      </c>
      <c r="L63" s="52"/>
      <c r="M63" s="52">
        <f t="shared" si="133"/>
        <v>369000</v>
      </c>
      <c r="N63" s="52">
        <f t="shared" si="134"/>
        <v>3651263.5135135134</v>
      </c>
      <c r="O63" s="52"/>
      <c r="P63" s="52">
        <f t="shared" si="149"/>
        <v>3282263.5135135134</v>
      </c>
      <c r="Q63" s="52">
        <f t="shared" si="127"/>
        <v>3329069.4103194098</v>
      </c>
      <c r="R63" s="52"/>
      <c r="S63" s="53"/>
      <c r="T63" s="53">
        <v>3329069.4103194098</v>
      </c>
      <c r="U63" s="53">
        <v>3296084.15</v>
      </c>
      <c r="V63" s="52">
        <f t="shared" si="129"/>
        <v>369000</v>
      </c>
      <c r="W63" s="53"/>
      <c r="X63" s="53">
        <f t="shared" si="150"/>
        <v>3324064.4908319181</v>
      </c>
      <c r="Y63" s="53">
        <v>519000</v>
      </c>
      <c r="Z63" s="52">
        <f t="shared" si="151"/>
        <v>3843064.4908319181</v>
      </c>
      <c r="AA63" s="54"/>
      <c r="AB63" s="54"/>
      <c r="AC63" s="54">
        <f t="shared" si="8"/>
        <v>3324064.4908319181</v>
      </c>
      <c r="AD63" s="54">
        <f t="shared" si="9"/>
        <v>3363236.9679966043</v>
      </c>
      <c r="AE63" s="54">
        <f t="shared" si="10"/>
        <v>519000</v>
      </c>
      <c r="AF63" s="52">
        <f t="shared" si="11"/>
        <v>3882236.9679966043</v>
      </c>
      <c r="AG63" s="52"/>
      <c r="AH63" s="52"/>
      <c r="AI63" s="55">
        <f t="shared" si="152"/>
        <v>3363236.9679966043</v>
      </c>
      <c r="AJ63" s="55">
        <f t="shared" si="135"/>
        <v>519000</v>
      </c>
      <c r="AK63" s="55">
        <f t="shared" si="136"/>
        <v>3882236.9679966043</v>
      </c>
      <c r="AL63" s="55">
        <f t="shared" si="153"/>
        <v>3385621.2406621389</v>
      </c>
      <c r="AM63" s="55">
        <f t="shared" si="154"/>
        <v>519000</v>
      </c>
      <c r="AN63" s="55">
        <f t="shared" si="155"/>
        <v>3904621.2406621389</v>
      </c>
      <c r="AO63" s="55"/>
      <c r="AP63" s="55"/>
      <c r="AQ63" s="55">
        <f t="shared" si="137"/>
        <v>3385621.2406621389</v>
      </c>
      <c r="AR63" s="55">
        <f t="shared" si="137"/>
        <v>519000</v>
      </c>
      <c r="AS63" s="55">
        <f t="shared" si="138"/>
        <v>3904621.2406621389</v>
      </c>
      <c r="AT63" s="55">
        <f t="shared" si="18"/>
        <v>3441581.9223259757</v>
      </c>
      <c r="AU63" s="55">
        <f t="shared" si="19"/>
        <v>3960581.9223259757</v>
      </c>
      <c r="AV63" s="55"/>
      <c r="AW63" s="55"/>
      <c r="AX63" s="55">
        <f t="shared" si="139"/>
        <v>3441581.9223259757</v>
      </c>
      <c r="AY63" s="55">
        <f t="shared" si="21"/>
        <v>3519926.8766553472</v>
      </c>
      <c r="AZ63" s="55">
        <f t="shared" si="156"/>
        <v>519000</v>
      </c>
      <c r="BA63" s="55">
        <f t="shared" si="23"/>
        <v>4038926.8766553472</v>
      </c>
      <c r="BB63" s="55"/>
      <c r="BC63" s="55"/>
      <c r="BD63" s="55">
        <f t="shared" si="140"/>
        <v>3519926.8766553472</v>
      </c>
      <c r="BE63" s="55">
        <f t="shared" si="140"/>
        <v>519000</v>
      </c>
      <c r="BF63" s="55">
        <f t="shared" si="141"/>
        <v>4038926.8766553472</v>
      </c>
      <c r="BG63" s="55">
        <f t="shared" si="26"/>
        <v>3956420.193633276</v>
      </c>
      <c r="BH63" s="55">
        <f t="shared" si="27"/>
        <v>519000</v>
      </c>
      <c r="BI63" s="55">
        <f t="shared" si="28"/>
        <v>4475420.193633276</v>
      </c>
      <c r="BJ63" s="55"/>
      <c r="BK63" s="55"/>
      <c r="BL63" s="55">
        <f t="shared" si="142"/>
        <v>3956420.193633276</v>
      </c>
      <c r="BM63" s="55">
        <f t="shared" si="29"/>
        <v>4154241.20331494</v>
      </c>
      <c r="BN63" s="55">
        <f t="shared" si="143"/>
        <v>519000</v>
      </c>
      <c r="BO63" s="55">
        <f t="shared" si="157"/>
        <v>4673241.2033149395</v>
      </c>
      <c r="BP63" s="55"/>
      <c r="BQ63" s="55"/>
      <c r="BR63" s="55">
        <f t="shared" si="144"/>
        <v>4154241.20331494</v>
      </c>
      <c r="BS63" s="55">
        <f t="shared" si="158"/>
        <v>4272933.809123938</v>
      </c>
      <c r="BT63" s="55">
        <f t="shared" si="145"/>
        <v>519000</v>
      </c>
      <c r="BU63" s="55">
        <f t="shared" si="35"/>
        <v>4791933.809123938</v>
      </c>
      <c r="BV63" s="55"/>
      <c r="BW63" s="55"/>
      <c r="BX63" s="55">
        <f t="shared" si="146"/>
        <v>4272933.809123938</v>
      </c>
      <c r="BY63" s="55">
        <f t="shared" si="146"/>
        <v>519000</v>
      </c>
      <c r="BZ63" s="55">
        <f t="shared" si="147"/>
        <v>4791933.809123938</v>
      </c>
      <c r="CA63" s="55">
        <f t="shared" si="159"/>
        <v>4506362.6005483009</v>
      </c>
      <c r="CB63" s="55">
        <f t="shared" si="160"/>
        <v>519000</v>
      </c>
      <c r="CC63" s="55">
        <v>6068150</v>
      </c>
      <c r="CD63" s="55">
        <v>665500</v>
      </c>
      <c r="CE63" s="55">
        <f t="shared" si="161"/>
        <v>6068150</v>
      </c>
      <c r="CF63" s="55">
        <f t="shared" si="162"/>
        <v>667606.01265822782</v>
      </c>
      <c r="CG63" s="52" t="s">
        <v>209</v>
      </c>
      <c r="CH63" s="56" t="s">
        <v>225</v>
      </c>
      <c r="CI63" s="2" t="s">
        <v>222</v>
      </c>
      <c r="CJ63" s="62" t="s">
        <v>222</v>
      </c>
      <c r="CK63" s="62" t="s">
        <v>222</v>
      </c>
    </row>
    <row r="64" spans="1:89" s="11" customFormat="1">
      <c r="A64" s="48" t="s">
        <v>210</v>
      </c>
      <c r="B64" s="49" t="s">
        <v>211</v>
      </c>
      <c r="C64" s="49" t="s">
        <v>183</v>
      </c>
      <c r="D64" s="50">
        <v>1058020.2702702701</v>
      </c>
      <c r="E64" s="51">
        <v>1.0728476821192052</v>
      </c>
      <c r="F64" s="50">
        <f t="shared" si="148"/>
        <v>1135094.5945945943</v>
      </c>
      <c r="G64" s="50">
        <f t="shared" si="131"/>
        <v>1142101.351351351</v>
      </c>
      <c r="H64" s="50">
        <v>204000</v>
      </c>
      <c r="I64" s="52">
        <f t="shared" si="132"/>
        <v>1346101.351351351</v>
      </c>
      <c r="J64" s="52"/>
      <c r="K64" s="52">
        <f t="shared" si="47"/>
        <v>1072033.7837837834</v>
      </c>
      <c r="L64" s="52"/>
      <c r="M64" s="52">
        <f t="shared" si="133"/>
        <v>204000</v>
      </c>
      <c r="N64" s="52">
        <f t="shared" si="134"/>
        <v>1276033.7837837834</v>
      </c>
      <c r="O64" s="52"/>
      <c r="P64" s="52">
        <f t="shared" si="149"/>
        <v>1072033.7837837834</v>
      </c>
      <c r="Q64" s="52">
        <f t="shared" si="127"/>
        <v>1087321.2530712527</v>
      </c>
      <c r="R64" s="52"/>
      <c r="S64" s="53"/>
      <c r="T64" s="53">
        <v>1087321.2530712527</v>
      </c>
      <c r="U64" s="53">
        <v>1025539.93</v>
      </c>
      <c r="V64" s="52">
        <f t="shared" si="129"/>
        <v>204000</v>
      </c>
      <c r="W64" s="53"/>
      <c r="X64" s="53">
        <f t="shared" si="150"/>
        <v>1034245.7019015281</v>
      </c>
      <c r="Y64" s="53">
        <v>304000</v>
      </c>
      <c r="Z64" s="52">
        <f t="shared" si="151"/>
        <v>1338245.7019015281</v>
      </c>
      <c r="AA64" s="54"/>
      <c r="AB64" s="54"/>
      <c r="AC64" s="54">
        <f t="shared" si="8"/>
        <v>1034245.7019015281</v>
      </c>
      <c r="AD64" s="54">
        <f t="shared" si="9"/>
        <v>1046433.7825636674</v>
      </c>
      <c r="AE64" s="54">
        <f t="shared" si="10"/>
        <v>304000</v>
      </c>
      <c r="AF64" s="52">
        <f t="shared" si="11"/>
        <v>1350433.7825636673</v>
      </c>
      <c r="AG64" s="52"/>
      <c r="AH64" s="52"/>
      <c r="AI64" s="55">
        <f t="shared" si="152"/>
        <v>1046433.7825636674</v>
      </c>
      <c r="AJ64" s="55">
        <f t="shared" si="135"/>
        <v>304000</v>
      </c>
      <c r="AK64" s="55">
        <f t="shared" si="136"/>
        <v>1350433.7825636673</v>
      </c>
      <c r="AL64" s="55">
        <f t="shared" si="153"/>
        <v>1053398.4000848897</v>
      </c>
      <c r="AM64" s="55">
        <f t="shared" si="154"/>
        <v>304000</v>
      </c>
      <c r="AN64" s="55">
        <f t="shared" si="155"/>
        <v>1357398.4000848897</v>
      </c>
      <c r="AO64" s="55"/>
      <c r="AP64" s="55"/>
      <c r="AQ64" s="55">
        <f t="shared" si="137"/>
        <v>1053398.4000848897</v>
      </c>
      <c r="AR64" s="55">
        <f t="shared" si="137"/>
        <v>304000</v>
      </c>
      <c r="AS64" s="55">
        <f t="shared" si="138"/>
        <v>1357398.4000848897</v>
      </c>
      <c r="AT64" s="55">
        <f t="shared" si="18"/>
        <v>1070809.9438879457</v>
      </c>
      <c r="AU64" s="55">
        <f t="shared" si="19"/>
        <v>1374809.9438879457</v>
      </c>
      <c r="AV64" s="55"/>
      <c r="AW64" s="55"/>
      <c r="AX64" s="55">
        <f t="shared" si="139"/>
        <v>1070809.9438879457</v>
      </c>
      <c r="AY64" s="55">
        <f t="shared" si="21"/>
        <v>1095186.1052122242</v>
      </c>
      <c r="AZ64" s="55">
        <f t="shared" si="156"/>
        <v>304000</v>
      </c>
      <c r="BA64" s="55">
        <f t="shared" si="23"/>
        <v>1399186.1052122242</v>
      </c>
      <c r="BB64" s="55"/>
      <c r="BC64" s="55"/>
      <c r="BD64" s="55">
        <f t="shared" si="140"/>
        <v>1095186.1052122242</v>
      </c>
      <c r="BE64" s="55">
        <f t="shared" si="140"/>
        <v>304000</v>
      </c>
      <c r="BF64" s="55">
        <f t="shared" si="141"/>
        <v>1399186.1052122242</v>
      </c>
      <c r="BG64" s="55">
        <f t="shared" si="26"/>
        <v>1230996.1468760613</v>
      </c>
      <c r="BH64" s="55">
        <f t="shared" si="27"/>
        <v>304000</v>
      </c>
      <c r="BI64" s="55">
        <f t="shared" si="28"/>
        <v>1534996.1468760613</v>
      </c>
      <c r="BJ64" s="55"/>
      <c r="BK64" s="55"/>
      <c r="BL64" s="55">
        <f t="shared" si="142"/>
        <v>1230996.1468760613</v>
      </c>
      <c r="BM64" s="55">
        <f t="shared" si="29"/>
        <v>1292545.9542198644</v>
      </c>
      <c r="BN64" s="55">
        <f t="shared" si="143"/>
        <v>304000</v>
      </c>
      <c r="BO64" s="55">
        <f t="shared" si="157"/>
        <v>1596545.9542198644</v>
      </c>
      <c r="BP64" s="55"/>
      <c r="BQ64" s="55"/>
      <c r="BR64" s="55">
        <f t="shared" si="144"/>
        <v>1292545.9542198644</v>
      </c>
      <c r="BS64" s="55">
        <f t="shared" si="158"/>
        <v>1329475.8386261461</v>
      </c>
      <c r="BT64" s="55">
        <f t="shared" si="145"/>
        <v>304000</v>
      </c>
      <c r="BU64" s="55">
        <f t="shared" si="35"/>
        <v>1633475.8386261461</v>
      </c>
      <c r="BV64" s="55"/>
      <c r="BW64" s="55"/>
      <c r="BX64" s="55">
        <f t="shared" si="146"/>
        <v>1329475.8386261461</v>
      </c>
      <c r="BY64" s="55">
        <f t="shared" si="146"/>
        <v>304000</v>
      </c>
      <c r="BZ64" s="55">
        <f t="shared" si="147"/>
        <v>1633475.8386261461</v>
      </c>
      <c r="CA64" s="55">
        <f t="shared" si="159"/>
        <v>1402104.6112918337</v>
      </c>
      <c r="CB64" s="55">
        <f t="shared" si="160"/>
        <v>304000</v>
      </c>
      <c r="CC64" s="55">
        <v>1700050</v>
      </c>
      <c r="CD64" s="55">
        <v>302500</v>
      </c>
      <c r="CE64" s="55">
        <f t="shared" si="161"/>
        <v>1700050</v>
      </c>
      <c r="CF64" s="55">
        <f t="shared" si="162"/>
        <v>303457.27848101268</v>
      </c>
      <c r="CG64" s="52" t="s">
        <v>98</v>
      </c>
      <c r="CH64" s="56" t="s">
        <v>229</v>
      </c>
      <c r="CI64" s="2" t="s">
        <v>222</v>
      </c>
      <c r="CJ64" s="62" t="s">
        <v>222</v>
      </c>
      <c r="CK64" s="62" t="s">
        <v>222</v>
      </c>
    </row>
    <row r="65" spans="1:89" s="11" customFormat="1">
      <c r="A65" s="48" t="s">
        <v>212</v>
      </c>
      <c r="B65" s="49" t="s">
        <v>213</v>
      </c>
      <c r="C65" s="74" t="s">
        <v>168</v>
      </c>
      <c r="D65" s="50">
        <v>5413554.0540540535</v>
      </c>
      <c r="E65" s="51">
        <v>1.0728476821192052</v>
      </c>
      <c r="F65" s="50">
        <f t="shared" si="148"/>
        <v>5807918.9189189179</v>
      </c>
      <c r="G65" s="50">
        <f t="shared" si="131"/>
        <v>5843770.2702702694</v>
      </c>
      <c r="H65" s="50">
        <v>645000</v>
      </c>
      <c r="I65" s="52">
        <f t="shared" si="132"/>
        <v>6488770.2702702694</v>
      </c>
      <c r="J65" s="52"/>
      <c r="K65" s="52">
        <f t="shared" si="47"/>
        <v>5485256.7567567565</v>
      </c>
      <c r="L65" s="52"/>
      <c r="M65" s="52">
        <f t="shared" si="133"/>
        <v>645000</v>
      </c>
      <c r="N65" s="52">
        <f t="shared" si="134"/>
        <v>6130256.7567567565</v>
      </c>
      <c r="O65" s="52"/>
      <c r="P65" s="52">
        <f>K65+O65</f>
        <v>5485256.7567567565</v>
      </c>
      <c r="Q65" s="52">
        <f t="shared" si="127"/>
        <v>5563477.8869778858</v>
      </c>
      <c r="R65" s="52"/>
      <c r="S65" s="53"/>
      <c r="T65" s="53">
        <v>5563477.8869778858</v>
      </c>
      <c r="U65" s="53">
        <v>5609030.71</v>
      </c>
      <c r="V65" s="52">
        <f t="shared" si="129"/>
        <v>645000</v>
      </c>
      <c r="W65" s="53"/>
      <c r="X65" s="53">
        <f t="shared" si="150"/>
        <v>5656645.571714771</v>
      </c>
      <c r="Y65" s="53">
        <v>795000</v>
      </c>
      <c r="Z65" s="52">
        <f t="shared" si="151"/>
        <v>6451645.571714771</v>
      </c>
      <c r="AA65" s="54"/>
      <c r="AB65" s="54"/>
      <c r="AC65" s="54">
        <f t="shared" si="8"/>
        <v>5656645.571714771</v>
      </c>
      <c r="AD65" s="54">
        <f t="shared" si="9"/>
        <v>5723306.378115451</v>
      </c>
      <c r="AE65" s="54">
        <f t="shared" si="10"/>
        <v>795000</v>
      </c>
      <c r="AF65" s="52">
        <f t="shared" si="11"/>
        <v>6518306.378115451</v>
      </c>
      <c r="AG65" s="52"/>
      <c r="AH65" s="52"/>
      <c r="AI65" s="55">
        <f t="shared" si="152"/>
        <v>5723306.378115451</v>
      </c>
      <c r="AJ65" s="55">
        <f t="shared" si="135"/>
        <v>795000</v>
      </c>
      <c r="AK65" s="55">
        <f t="shared" si="136"/>
        <v>6518306.378115451</v>
      </c>
      <c r="AL65" s="55">
        <f t="shared" si="153"/>
        <v>5761398.267487268</v>
      </c>
      <c r="AM65" s="55">
        <f t="shared" si="154"/>
        <v>795000</v>
      </c>
      <c r="AN65" s="55">
        <f t="shared" si="155"/>
        <v>6556398.267487268</v>
      </c>
      <c r="AO65" s="55"/>
      <c r="AP65" s="55"/>
      <c r="AQ65" s="55">
        <f t="shared" si="137"/>
        <v>5761398.267487268</v>
      </c>
      <c r="AR65" s="55">
        <f t="shared" si="137"/>
        <v>795000</v>
      </c>
      <c r="AS65" s="55">
        <f t="shared" si="138"/>
        <v>6556398.267487268</v>
      </c>
      <c r="AT65" s="55">
        <f t="shared" si="18"/>
        <v>5856627.9909168091</v>
      </c>
      <c r="AU65" s="55">
        <f t="shared" si="19"/>
        <v>6651627.9909168091</v>
      </c>
      <c r="AV65" s="55"/>
      <c r="AW65" s="55"/>
      <c r="AX65" s="55">
        <f t="shared" si="139"/>
        <v>5856627.9909168091</v>
      </c>
      <c r="AY65" s="55">
        <f t="shared" si="21"/>
        <v>5989949.6037181672</v>
      </c>
      <c r="AZ65" s="55">
        <f t="shared" si="156"/>
        <v>795000</v>
      </c>
      <c r="BA65" s="55">
        <f t="shared" si="23"/>
        <v>6784949.6037181672</v>
      </c>
      <c r="BB65" s="55"/>
      <c r="BC65" s="55"/>
      <c r="BD65" s="55">
        <f t="shared" si="140"/>
        <v>5989949.6037181672</v>
      </c>
      <c r="BE65" s="55">
        <f t="shared" si="140"/>
        <v>795000</v>
      </c>
      <c r="BF65" s="55">
        <f t="shared" si="141"/>
        <v>6784949.6037181672</v>
      </c>
      <c r="BG65" s="55">
        <f t="shared" si="26"/>
        <v>6732741.4464685917</v>
      </c>
      <c r="BH65" s="55">
        <f t="shared" si="27"/>
        <v>795000</v>
      </c>
      <c r="BI65" s="55">
        <f t="shared" si="28"/>
        <v>7527741.4464685917</v>
      </c>
      <c r="BJ65" s="55"/>
      <c r="BK65" s="55"/>
      <c r="BL65" s="55">
        <f t="shared" si="142"/>
        <v>6732741.4464685917</v>
      </c>
      <c r="BM65" s="55">
        <f t="shared" si="29"/>
        <v>7069378.518792022</v>
      </c>
      <c r="BN65" s="55">
        <f t="shared" si="143"/>
        <v>795000</v>
      </c>
      <c r="BO65" s="55">
        <f t="shared" si="157"/>
        <v>7864378.518792022</v>
      </c>
      <c r="BP65" s="55"/>
      <c r="BQ65" s="55"/>
      <c r="BR65" s="55">
        <f t="shared" si="144"/>
        <v>7069378.518792022</v>
      </c>
      <c r="BS65" s="55">
        <f t="shared" si="158"/>
        <v>7271360.7621860793</v>
      </c>
      <c r="BT65" s="55">
        <f t="shared" si="145"/>
        <v>795000</v>
      </c>
      <c r="BU65" s="55">
        <f t="shared" si="35"/>
        <v>8066360.7621860793</v>
      </c>
      <c r="BV65" s="55"/>
      <c r="BW65" s="55"/>
      <c r="BX65" s="55">
        <f t="shared" si="146"/>
        <v>7271360.7621860793</v>
      </c>
      <c r="BY65" s="55">
        <f t="shared" si="146"/>
        <v>795000</v>
      </c>
      <c r="BZ65" s="55">
        <f t="shared" si="147"/>
        <v>8066360.7621860793</v>
      </c>
      <c r="CA65" s="55">
        <f t="shared" si="159"/>
        <v>7668592.5075277258</v>
      </c>
      <c r="CB65" s="55">
        <f t="shared" si="160"/>
        <v>795000</v>
      </c>
      <c r="CC65" s="55">
        <v>7804500</v>
      </c>
      <c r="CD65" s="55">
        <v>508200</v>
      </c>
      <c r="CE65" s="55">
        <f t="shared" si="161"/>
        <v>7804500</v>
      </c>
      <c r="CF65" s="55">
        <f t="shared" si="162"/>
        <v>509808.22784810129</v>
      </c>
      <c r="CG65" s="52" t="s">
        <v>98</v>
      </c>
      <c r="CH65" s="56" t="s">
        <v>231</v>
      </c>
      <c r="CI65" s="2" t="s">
        <v>222</v>
      </c>
      <c r="CJ65" s="62" t="s">
        <v>222</v>
      </c>
      <c r="CK65" s="62" t="s">
        <v>222</v>
      </c>
    </row>
    <row r="66" spans="1:89" s="11" customFormat="1">
      <c r="A66" s="48" t="s">
        <v>214</v>
      </c>
      <c r="B66" s="49" t="s">
        <v>215</v>
      </c>
      <c r="C66" s="74" t="s">
        <v>168</v>
      </c>
      <c r="D66" s="50"/>
      <c r="E66" s="51"/>
      <c r="F66" s="50"/>
      <c r="G66" s="50"/>
      <c r="H66" s="50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3"/>
      <c r="T66" s="53"/>
      <c r="U66" s="53"/>
      <c r="V66" s="52"/>
      <c r="W66" s="53"/>
      <c r="X66" s="53"/>
      <c r="Y66" s="53"/>
      <c r="Z66" s="52"/>
      <c r="AA66" s="54"/>
      <c r="AB66" s="54"/>
      <c r="AC66" s="54"/>
      <c r="AD66" s="54"/>
      <c r="AE66" s="54"/>
      <c r="AF66" s="52"/>
      <c r="AG66" s="52"/>
      <c r="AH66" s="52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>
        <v>3800000</v>
      </c>
      <c r="BW66" s="55">
        <v>100000</v>
      </c>
      <c r="BX66" s="55">
        <f t="shared" si="146"/>
        <v>3800000</v>
      </c>
      <c r="BY66" s="55">
        <f t="shared" si="146"/>
        <v>100000</v>
      </c>
      <c r="BZ66" s="55">
        <f t="shared" si="147"/>
        <v>3900000</v>
      </c>
      <c r="CA66" s="55">
        <f t="shared" si="159"/>
        <v>4007592.5925925924</v>
      </c>
      <c r="CB66" s="55">
        <f t="shared" si="160"/>
        <v>100000</v>
      </c>
      <c r="CC66" s="55">
        <v>4392300</v>
      </c>
      <c r="CD66" s="55">
        <v>121000</v>
      </c>
      <c r="CE66" s="55">
        <f t="shared" si="161"/>
        <v>4392300</v>
      </c>
      <c r="CF66" s="55">
        <f t="shared" si="162"/>
        <v>121382.91139240506</v>
      </c>
      <c r="CG66" s="52" t="s">
        <v>233</v>
      </c>
      <c r="CH66" s="56" t="s">
        <v>231</v>
      </c>
      <c r="CI66" s="2" t="s">
        <v>222</v>
      </c>
      <c r="CJ66" s="62" t="s">
        <v>222</v>
      </c>
      <c r="CK66" s="62" t="s">
        <v>222</v>
      </c>
    </row>
    <row r="67" spans="1:89" s="11" customFormat="1">
      <c r="A67" s="48" t="s">
        <v>216</v>
      </c>
      <c r="B67" s="49" t="s">
        <v>217</v>
      </c>
      <c r="C67" s="49" t="s">
        <v>207</v>
      </c>
      <c r="D67" s="50">
        <v>738675.67567567562</v>
      </c>
      <c r="E67" s="51">
        <v>1.0728476821192052</v>
      </c>
      <c r="F67" s="50">
        <f t="shared" si="148"/>
        <v>792486.48648648639</v>
      </c>
      <c r="G67" s="50">
        <f t="shared" si="131"/>
        <v>797378.37837837834</v>
      </c>
      <c r="H67" s="50">
        <v>57000</v>
      </c>
      <c r="I67" s="52">
        <f t="shared" si="132"/>
        <v>854378.37837837834</v>
      </c>
      <c r="J67" s="52"/>
      <c r="K67" s="52">
        <f t="shared" si="47"/>
        <v>748459.45945945941</v>
      </c>
      <c r="L67" s="52"/>
      <c r="M67" s="52">
        <f t="shared" si="133"/>
        <v>57000</v>
      </c>
      <c r="N67" s="52">
        <f t="shared" si="134"/>
        <v>805459.45945945941</v>
      </c>
      <c r="O67" s="52"/>
      <c r="P67" s="52">
        <f t="shared" si="149"/>
        <v>748459.45945945941</v>
      </c>
      <c r="Q67" s="52">
        <f t="shared" si="127"/>
        <v>759132.67813267803</v>
      </c>
      <c r="R67" s="52"/>
      <c r="S67" s="53"/>
      <c r="T67" s="53">
        <v>759132.67813267803</v>
      </c>
      <c r="U67" s="53">
        <f t="shared" si="128"/>
        <v>785815.72481572465</v>
      </c>
      <c r="V67" s="52">
        <f t="shared" si="129"/>
        <v>57000</v>
      </c>
      <c r="W67" s="53"/>
      <c r="X67" s="53">
        <f t="shared" si="150"/>
        <v>792486.48648648628</v>
      </c>
      <c r="Y67" s="53">
        <v>57000</v>
      </c>
      <c r="Z67" s="52">
        <f t="shared" si="151"/>
        <v>849486.48648648628</v>
      </c>
      <c r="AA67" s="54"/>
      <c r="AB67" s="54"/>
      <c r="AC67" s="54">
        <f t="shared" si="8"/>
        <v>792486.48648648628</v>
      </c>
      <c r="AD67" s="54">
        <f t="shared" si="9"/>
        <v>801825.55282555264</v>
      </c>
      <c r="AE67" s="54">
        <f t="shared" si="10"/>
        <v>57000</v>
      </c>
      <c r="AF67" s="52">
        <f t="shared" si="11"/>
        <v>858825.55282555264</v>
      </c>
      <c r="AG67" s="52"/>
      <c r="AH67" s="52"/>
      <c r="AI67" s="55">
        <f t="shared" si="152"/>
        <v>801825.55282555264</v>
      </c>
      <c r="AJ67" s="55">
        <f t="shared" si="135"/>
        <v>57000</v>
      </c>
      <c r="AK67" s="55">
        <f t="shared" si="136"/>
        <v>858825.55282555264</v>
      </c>
      <c r="AL67" s="55">
        <f t="shared" si="153"/>
        <v>807162.16216216201</v>
      </c>
      <c r="AM67" s="55">
        <f t="shared" si="154"/>
        <v>57000</v>
      </c>
      <c r="AN67" s="55">
        <f t="shared" si="155"/>
        <v>864162.16216216201</v>
      </c>
      <c r="AO67" s="55"/>
      <c r="AP67" s="55"/>
      <c r="AQ67" s="55">
        <f t="shared" si="137"/>
        <v>807162.16216216201</v>
      </c>
      <c r="AR67" s="55">
        <f t="shared" si="137"/>
        <v>57000</v>
      </c>
      <c r="AS67" s="55">
        <f t="shared" si="138"/>
        <v>864162.16216216201</v>
      </c>
      <c r="AT67" s="55">
        <f t="shared" si="18"/>
        <v>820503.68550368526</v>
      </c>
      <c r="AU67" s="55">
        <f t="shared" si="19"/>
        <v>877503.68550368526</v>
      </c>
      <c r="AV67" s="55"/>
      <c r="AW67" s="55"/>
      <c r="AX67" s="55">
        <f t="shared" si="139"/>
        <v>820503.68550368526</v>
      </c>
      <c r="AY67" s="55">
        <f t="shared" si="21"/>
        <v>839181.81818181789</v>
      </c>
      <c r="AZ67" s="55">
        <f t="shared" si="156"/>
        <v>57000</v>
      </c>
      <c r="BA67" s="55">
        <f t="shared" si="23"/>
        <v>896181.81818181789</v>
      </c>
      <c r="BB67" s="55"/>
      <c r="BC67" s="55"/>
      <c r="BD67" s="55">
        <f t="shared" si="140"/>
        <v>839181.81818181789</v>
      </c>
      <c r="BE67" s="55">
        <f t="shared" si="140"/>
        <v>57000</v>
      </c>
      <c r="BF67" s="55">
        <f t="shared" si="141"/>
        <v>896181.81818181789</v>
      </c>
      <c r="BG67" s="55">
        <f t="shared" si="26"/>
        <v>943245.70024569996</v>
      </c>
      <c r="BH67" s="55">
        <f t="shared" si="27"/>
        <v>57000</v>
      </c>
      <c r="BI67" s="55">
        <f t="shared" si="28"/>
        <v>1000245.7002457</v>
      </c>
      <c r="BJ67" s="55"/>
      <c r="BK67" s="55"/>
      <c r="BL67" s="55">
        <f t="shared" si="142"/>
        <v>943245.70024569996</v>
      </c>
      <c r="BM67" s="55">
        <f t="shared" si="29"/>
        <v>990407.98525798495</v>
      </c>
      <c r="BN67" s="55">
        <f t="shared" si="143"/>
        <v>57000</v>
      </c>
      <c r="BO67" s="55">
        <f t="shared" si="157"/>
        <v>1047407.985257985</v>
      </c>
      <c r="BP67" s="55"/>
      <c r="BQ67" s="55"/>
      <c r="BR67" s="55">
        <f t="shared" si="144"/>
        <v>990407.98525798495</v>
      </c>
      <c r="BS67" s="55">
        <f t="shared" si="158"/>
        <v>1018705.3562653558</v>
      </c>
      <c r="BT67" s="55">
        <f t="shared" si="145"/>
        <v>57000</v>
      </c>
      <c r="BU67" s="55">
        <f t="shared" si="35"/>
        <v>1075705.3562653558</v>
      </c>
      <c r="BV67" s="55"/>
      <c r="BW67" s="55"/>
      <c r="BX67" s="55">
        <f t="shared" si="146"/>
        <v>1018705.3562653558</v>
      </c>
      <c r="BY67" s="55">
        <f t="shared" si="146"/>
        <v>57000</v>
      </c>
      <c r="BZ67" s="55">
        <f t="shared" si="147"/>
        <v>1075705.3562653558</v>
      </c>
      <c r="CA67" s="55">
        <f t="shared" si="159"/>
        <v>1074356.8525798521</v>
      </c>
      <c r="CB67" s="55">
        <f t="shared" si="160"/>
        <v>57000</v>
      </c>
      <c r="CC67" s="55">
        <v>919600</v>
      </c>
      <c r="CD67" s="55">
        <v>102850</v>
      </c>
      <c r="CE67" s="55">
        <f t="shared" si="161"/>
        <v>919600</v>
      </c>
      <c r="CF67" s="55">
        <f t="shared" si="162"/>
        <v>103175.47468354431</v>
      </c>
      <c r="CG67" s="52" t="s">
        <v>98</v>
      </c>
      <c r="CH67" s="56" t="s">
        <v>231</v>
      </c>
      <c r="CI67" s="2" t="s">
        <v>222</v>
      </c>
      <c r="CJ67" s="62" t="s">
        <v>222</v>
      </c>
      <c r="CK67" s="62" t="s">
        <v>222</v>
      </c>
    </row>
    <row r="68" spans="1:89" s="11" customFormat="1">
      <c r="A68" s="48" t="s">
        <v>216</v>
      </c>
      <c r="B68" s="49" t="s">
        <v>218</v>
      </c>
      <c r="C68" s="49" t="s">
        <v>183</v>
      </c>
      <c r="D68" s="50">
        <v>533601.35135135124</v>
      </c>
      <c r="E68" s="51">
        <v>1.0728476821192052</v>
      </c>
      <c r="F68" s="50">
        <f t="shared" si="148"/>
        <v>572472.97297297278</v>
      </c>
      <c r="G68" s="50">
        <f t="shared" si="131"/>
        <v>576006.75675675657</v>
      </c>
      <c r="H68" s="50">
        <v>46000</v>
      </c>
      <c r="I68" s="52">
        <f t="shared" si="132"/>
        <v>622006.75675675657</v>
      </c>
      <c r="J68" s="52"/>
      <c r="K68" s="52">
        <f t="shared" si="47"/>
        <v>540668.9189189187</v>
      </c>
      <c r="L68" s="52"/>
      <c r="M68" s="52">
        <f t="shared" si="133"/>
        <v>46000</v>
      </c>
      <c r="N68" s="52">
        <f t="shared" si="134"/>
        <v>586668.9189189187</v>
      </c>
      <c r="O68" s="52"/>
      <c r="P68" s="52">
        <f t="shared" si="149"/>
        <v>540668.9189189187</v>
      </c>
      <c r="Q68" s="52">
        <f t="shared" si="127"/>
        <v>548378.9926289923</v>
      </c>
      <c r="R68" s="52"/>
      <c r="S68" s="53"/>
      <c r="T68" s="53">
        <v>548378.9926289923</v>
      </c>
      <c r="U68" s="53">
        <f t="shared" si="128"/>
        <v>567654.17690417659</v>
      </c>
      <c r="V68" s="52">
        <f t="shared" si="129"/>
        <v>46000</v>
      </c>
      <c r="W68" s="53"/>
      <c r="X68" s="53">
        <f t="shared" si="150"/>
        <v>572472.97297297267</v>
      </c>
      <c r="Y68" s="53">
        <v>46000</v>
      </c>
      <c r="Z68" s="52">
        <f t="shared" si="151"/>
        <v>618472.97297297267</v>
      </c>
      <c r="AA68" s="54"/>
      <c r="AB68" s="54"/>
      <c r="AC68" s="54">
        <f t="shared" si="8"/>
        <v>572472.97297297267</v>
      </c>
      <c r="AD68" s="54">
        <f t="shared" si="9"/>
        <v>579219.28746928717</v>
      </c>
      <c r="AE68" s="54">
        <f t="shared" si="10"/>
        <v>46000</v>
      </c>
      <c r="AF68" s="52">
        <f t="shared" si="11"/>
        <v>625219.28746928717</v>
      </c>
      <c r="AG68" s="52"/>
      <c r="AH68" s="52"/>
      <c r="AI68" s="55">
        <f t="shared" si="152"/>
        <v>579219.28746928717</v>
      </c>
      <c r="AJ68" s="55">
        <f t="shared" si="135"/>
        <v>46000</v>
      </c>
      <c r="AK68" s="55">
        <f t="shared" si="136"/>
        <v>625219.28746928717</v>
      </c>
      <c r="AL68" s="55">
        <f t="shared" si="153"/>
        <v>583074.32432432403</v>
      </c>
      <c r="AM68" s="55">
        <f t="shared" si="154"/>
        <v>46000</v>
      </c>
      <c r="AN68" s="55">
        <f t="shared" si="155"/>
        <v>629074.32432432403</v>
      </c>
      <c r="AO68" s="55"/>
      <c r="AP68" s="55"/>
      <c r="AQ68" s="55">
        <f t="shared" si="137"/>
        <v>583074.32432432403</v>
      </c>
      <c r="AR68" s="55">
        <f t="shared" si="137"/>
        <v>46000</v>
      </c>
      <c r="AS68" s="55">
        <f t="shared" si="138"/>
        <v>629074.32432432403</v>
      </c>
      <c r="AT68" s="55">
        <f t="shared" si="18"/>
        <v>592711.91646191617</v>
      </c>
      <c r="AU68" s="55">
        <f t="shared" si="19"/>
        <v>638711.91646191617</v>
      </c>
      <c r="AV68" s="55"/>
      <c r="AW68" s="55"/>
      <c r="AX68" s="55">
        <f t="shared" si="139"/>
        <v>592711.91646191617</v>
      </c>
      <c r="AY68" s="55">
        <f t="shared" si="21"/>
        <v>606204.54545454518</v>
      </c>
      <c r="AZ68" s="55">
        <f t="shared" si="156"/>
        <v>46000</v>
      </c>
      <c r="BA68" s="55">
        <f t="shared" si="23"/>
        <v>652204.54545454518</v>
      </c>
      <c r="BB68" s="55"/>
      <c r="BC68" s="55"/>
      <c r="BD68" s="55">
        <f t="shared" si="140"/>
        <v>606204.54545454518</v>
      </c>
      <c r="BE68" s="55">
        <f t="shared" si="140"/>
        <v>46000</v>
      </c>
      <c r="BF68" s="55">
        <f t="shared" si="141"/>
        <v>652204.54545454518</v>
      </c>
      <c r="BG68" s="55">
        <f t="shared" si="26"/>
        <v>681377.7641277638</v>
      </c>
      <c r="BH68" s="55">
        <f t="shared" si="27"/>
        <v>46000</v>
      </c>
      <c r="BI68" s="55">
        <f t="shared" si="28"/>
        <v>727377.7641277638</v>
      </c>
      <c r="BJ68" s="55"/>
      <c r="BK68" s="55"/>
      <c r="BL68" s="55">
        <f t="shared" si="142"/>
        <v>681377.7641277638</v>
      </c>
      <c r="BM68" s="55">
        <f t="shared" si="29"/>
        <v>715446.65233415202</v>
      </c>
      <c r="BN68" s="55">
        <f t="shared" si="143"/>
        <v>46000</v>
      </c>
      <c r="BO68" s="55">
        <f t="shared" si="157"/>
        <v>761446.65233415202</v>
      </c>
      <c r="BP68" s="55"/>
      <c r="BQ68" s="55"/>
      <c r="BR68" s="55">
        <f t="shared" si="144"/>
        <v>715446.65233415202</v>
      </c>
      <c r="BS68" s="55">
        <f t="shared" si="158"/>
        <v>735887.98525798484</v>
      </c>
      <c r="BT68" s="55">
        <f t="shared" si="145"/>
        <v>46000</v>
      </c>
      <c r="BU68" s="55">
        <f t="shared" si="35"/>
        <v>781887.98525798484</v>
      </c>
      <c r="BV68" s="55"/>
      <c r="BW68" s="55"/>
      <c r="BX68" s="55">
        <f t="shared" si="146"/>
        <v>735887.98525798484</v>
      </c>
      <c r="BY68" s="55">
        <f t="shared" si="146"/>
        <v>46000</v>
      </c>
      <c r="BZ68" s="55">
        <f t="shared" si="147"/>
        <v>781887.98525798484</v>
      </c>
      <c r="CA68" s="55">
        <f t="shared" si="159"/>
        <v>776089.2733415229</v>
      </c>
      <c r="CB68" s="55">
        <f t="shared" si="160"/>
        <v>46000</v>
      </c>
      <c r="CC68" s="55">
        <v>586850</v>
      </c>
      <c r="CD68" s="55">
        <v>96800</v>
      </c>
      <c r="CE68" s="55">
        <f t="shared" si="161"/>
        <v>586850</v>
      </c>
      <c r="CF68" s="55">
        <f t="shared" si="162"/>
        <v>97106.329113924046</v>
      </c>
      <c r="CG68" s="52" t="s">
        <v>98</v>
      </c>
      <c r="CH68" s="56" t="s">
        <v>231</v>
      </c>
      <c r="CI68" s="2" t="s">
        <v>222</v>
      </c>
      <c r="CJ68" s="62" t="s">
        <v>222</v>
      </c>
      <c r="CK68" s="62" t="s">
        <v>223</v>
      </c>
    </row>
    <row r="69" spans="1:89" s="11" customFormat="1">
      <c r="A69" s="48" t="s">
        <v>216</v>
      </c>
      <c r="B69" s="49" t="s">
        <v>206</v>
      </c>
      <c r="C69" s="49" t="s">
        <v>168</v>
      </c>
      <c r="D69" s="50"/>
      <c r="E69" s="51"/>
      <c r="F69" s="50"/>
      <c r="G69" s="50"/>
      <c r="H69" s="50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3"/>
      <c r="T69" s="53">
        <v>430000</v>
      </c>
      <c r="U69" s="53">
        <v>430000</v>
      </c>
      <c r="V69" s="52"/>
      <c r="W69" s="53">
        <v>50000</v>
      </c>
      <c r="X69" s="53">
        <f t="shared" si="150"/>
        <v>433650.25466893037</v>
      </c>
      <c r="Y69" s="53">
        <v>50000</v>
      </c>
      <c r="Z69" s="52">
        <f t="shared" si="151"/>
        <v>483650.25466893037</v>
      </c>
      <c r="AA69" s="54"/>
      <c r="AB69" s="54"/>
      <c r="AC69" s="54">
        <f t="shared" si="8"/>
        <v>433650.25466893037</v>
      </c>
      <c r="AD69" s="54">
        <f t="shared" si="9"/>
        <v>438760.61120543297</v>
      </c>
      <c r="AE69" s="54">
        <f t="shared" si="10"/>
        <v>50000</v>
      </c>
      <c r="AF69" s="52">
        <f t="shared" si="11"/>
        <v>488760.61120543297</v>
      </c>
      <c r="AG69" s="52"/>
      <c r="AH69" s="52"/>
      <c r="AI69" s="55">
        <f t="shared" si="152"/>
        <v>438760.61120543297</v>
      </c>
      <c r="AJ69" s="55">
        <f t="shared" si="135"/>
        <v>50000</v>
      </c>
      <c r="AK69" s="55">
        <f t="shared" si="136"/>
        <v>488760.61120543297</v>
      </c>
      <c r="AL69" s="55">
        <f t="shared" si="153"/>
        <v>441680.81494057726</v>
      </c>
      <c r="AM69" s="55">
        <f t="shared" si="154"/>
        <v>50000</v>
      </c>
      <c r="AN69" s="55">
        <f t="shared" si="155"/>
        <v>491680.81494057726</v>
      </c>
      <c r="AO69" s="55"/>
      <c r="AP69" s="55"/>
      <c r="AQ69" s="55">
        <f t="shared" si="137"/>
        <v>441680.81494057726</v>
      </c>
      <c r="AR69" s="55">
        <f t="shared" si="137"/>
        <v>50000</v>
      </c>
      <c r="AS69" s="55">
        <f t="shared" si="138"/>
        <v>491680.81494057726</v>
      </c>
      <c r="AT69" s="55">
        <f t="shared" si="18"/>
        <v>448981.324278438</v>
      </c>
      <c r="AU69" s="55">
        <f t="shared" si="19"/>
        <v>498981.324278438</v>
      </c>
      <c r="AV69" s="55"/>
      <c r="AW69" s="55"/>
      <c r="AX69" s="55">
        <f t="shared" si="139"/>
        <v>448981.324278438</v>
      </c>
      <c r="AY69" s="55">
        <f t="shared" si="21"/>
        <v>459202.03735144308</v>
      </c>
      <c r="AZ69" s="55">
        <f t="shared" si="156"/>
        <v>50000</v>
      </c>
      <c r="BA69" s="55">
        <f t="shared" si="23"/>
        <v>509202.03735144308</v>
      </c>
      <c r="BB69" s="55"/>
      <c r="BC69" s="55"/>
      <c r="BD69" s="55">
        <f t="shared" si="140"/>
        <v>459202.03735144308</v>
      </c>
      <c r="BE69" s="55">
        <f t="shared" si="140"/>
        <v>50000</v>
      </c>
      <c r="BF69" s="55">
        <f t="shared" si="141"/>
        <v>509202.03735144308</v>
      </c>
      <c r="BG69" s="55">
        <f t="shared" si="26"/>
        <v>516146.01018675719</v>
      </c>
      <c r="BH69" s="55">
        <f t="shared" si="27"/>
        <v>50000</v>
      </c>
      <c r="BI69" s="55">
        <f t="shared" si="28"/>
        <v>566146.01018675719</v>
      </c>
      <c r="BJ69" s="55"/>
      <c r="BK69" s="55"/>
      <c r="BL69" s="55">
        <f t="shared" si="142"/>
        <v>516146.01018675719</v>
      </c>
      <c r="BM69" s="55">
        <f t="shared" si="29"/>
        <v>541953.31069609511</v>
      </c>
      <c r="BN69" s="55">
        <f t="shared" si="143"/>
        <v>50000</v>
      </c>
      <c r="BO69" s="55">
        <f t="shared" si="157"/>
        <v>591953.31069609511</v>
      </c>
      <c r="BP69" s="55"/>
      <c r="BQ69" s="55"/>
      <c r="BR69" s="55">
        <f t="shared" si="144"/>
        <v>541953.31069609511</v>
      </c>
      <c r="BS69" s="55">
        <f t="shared" si="158"/>
        <v>557437.69100169779</v>
      </c>
      <c r="BT69" s="55">
        <f t="shared" si="145"/>
        <v>50000</v>
      </c>
      <c r="BU69" s="55">
        <f t="shared" si="35"/>
        <v>607437.69100169779</v>
      </c>
      <c r="BV69" s="55"/>
      <c r="BW69" s="55"/>
      <c r="BX69" s="55">
        <f t="shared" si="146"/>
        <v>557437.69100169779</v>
      </c>
      <c r="BY69" s="55">
        <f t="shared" si="146"/>
        <v>50000</v>
      </c>
      <c r="BZ69" s="55">
        <f t="shared" si="147"/>
        <v>607437.69100169779</v>
      </c>
      <c r="CA69" s="55">
        <f t="shared" si="159"/>
        <v>587890.3056027164</v>
      </c>
      <c r="CB69" s="55">
        <f t="shared" si="160"/>
        <v>50000</v>
      </c>
      <c r="CC69" s="55">
        <v>0</v>
      </c>
      <c r="CD69" s="55">
        <v>0</v>
      </c>
      <c r="CE69" s="55">
        <f t="shared" si="161"/>
        <v>0</v>
      </c>
      <c r="CF69" s="55">
        <f t="shared" si="162"/>
        <v>0</v>
      </c>
      <c r="CG69" s="52" t="s">
        <v>219</v>
      </c>
      <c r="CH69" s="56"/>
      <c r="CI69" s="2"/>
      <c r="CJ69" s="2"/>
      <c r="CK69" s="2"/>
    </row>
    <row r="70" spans="1:89" s="11" customFormat="1">
      <c r="A70" s="75" t="s">
        <v>18</v>
      </c>
      <c r="B70" s="49"/>
      <c r="C70" s="49"/>
      <c r="D70" s="50">
        <f>SUM(D57:D69)</f>
        <v>20528387.763513513</v>
      </c>
      <c r="E70" s="51">
        <v>1.0728476821192052</v>
      </c>
      <c r="F70" s="60">
        <f>SUM(F57:F69)</f>
        <v>22327833.229729731</v>
      </c>
      <c r="G70" s="60">
        <f t="shared" ref="G70:AK70" si="163">SUM(G57:G69)</f>
        <v>22465659.360777445</v>
      </c>
      <c r="H70" s="60">
        <f t="shared" si="163"/>
        <v>2952000</v>
      </c>
      <c r="I70" s="60">
        <f t="shared" si="163"/>
        <v>25417659.360777445</v>
      </c>
      <c r="J70" s="60">
        <f t="shared" si="163"/>
        <v>0</v>
      </c>
      <c r="K70" s="60">
        <f t="shared" si="163"/>
        <v>21087398.050300296</v>
      </c>
      <c r="L70" s="60">
        <f t="shared" si="163"/>
        <v>0</v>
      </c>
      <c r="M70" s="60">
        <f t="shared" si="163"/>
        <v>2952000</v>
      </c>
      <c r="N70" s="60">
        <f t="shared" si="163"/>
        <v>24039398.050300296</v>
      </c>
      <c r="O70" s="60">
        <f t="shared" si="163"/>
        <v>-1011486.49</v>
      </c>
      <c r="P70" s="60">
        <f t="shared" si="163"/>
        <v>20075911.560300302</v>
      </c>
      <c r="Q70" s="60">
        <f t="shared" si="163"/>
        <v>20362199.069181584</v>
      </c>
      <c r="R70" s="60">
        <f t="shared" si="163"/>
        <v>0</v>
      </c>
      <c r="S70" s="60">
        <f t="shared" si="163"/>
        <v>0</v>
      </c>
      <c r="T70" s="60">
        <f t="shared" si="163"/>
        <v>20792199.069181584</v>
      </c>
      <c r="U70" s="60">
        <f t="shared" si="163"/>
        <v>20507917.851719901</v>
      </c>
      <c r="V70" s="60">
        <f t="shared" si="163"/>
        <v>2952000</v>
      </c>
      <c r="W70" s="60">
        <f t="shared" si="163"/>
        <v>50000</v>
      </c>
      <c r="X70" s="60">
        <f t="shared" si="163"/>
        <v>20682008.83518102</v>
      </c>
      <c r="Y70" s="60">
        <f t="shared" si="163"/>
        <v>4002000</v>
      </c>
      <c r="Z70" s="60">
        <f t="shared" si="163"/>
        <v>24684008.83518102</v>
      </c>
      <c r="AA70" s="60">
        <f t="shared" si="163"/>
        <v>0</v>
      </c>
      <c r="AB70" s="60">
        <f t="shared" si="163"/>
        <v>0</v>
      </c>
      <c r="AC70" s="60">
        <f t="shared" si="163"/>
        <v>20682008.83518102</v>
      </c>
      <c r="AD70" s="60">
        <f t="shared" si="163"/>
        <v>20925736.212026589</v>
      </c>
      <c r="AE70" s="60">
        <f t="shared" si="163"/>
        <v>4002000</v>
      </c>
      <c r="AF70" s="60">
        <f t="shared" si="163"/>
        <v>24927736.212026589</v>
      </c>
      <c r="AG70" s="60">
        <f t="shared" si="163"/>
        <v>0</v>
      </c>
      <c r="AH70" s="60">
        <f t="shared" si="163"/>
        <v>0</v>
      </c>
      <c r="AI70" s="60">
        <f t="shared" si="163"/>
        <v>20925736.212026589</v>
      </c>
      <c r="AJ70" s="60">
        <f t="shared" si="163"/>
        <v>4002000</v>
      </c>
      <c r="AK70" s="60">
        <f t="shared" si="163"/>
        <v>24927736.212026589</v>
      </c>
      <c r="AL70" s="60">
        <f>SUM(AL57:AL69)</f>
        <v>21065008.998795487</v>
      </c>
      <c r="AM70" s="60">
        <f>SUM(AM57:AM69)</f>
        <v>4002000</v>
      </c>
      <c r="AN70" s="60">
        <f>SUM(AN57:AN69)</f>
        <v>25067008.998795487</v>
      </c>
      <c r="AO70" s="60">
        <f t="shared" ref="AO70:AS70" si="164">SUM(AO57:AO69)</f>
        <v>0</v>
      </c>
      <c r="AP70" s="60">
        <f t="shared" si="164"/>
        <v>0</v>
      </c>
      <c r="AQ70" s="60">
        <f t="shared" si="164"/>
        <v>21065008.998795487</v>
      </c>
      <c r="AR70" s="60">
        <f t="shared" si="164"/>
        <v>4002000</v>
      </c>
      <c r="AS70" s="60">
        <f t="shared" si="164"/>
        <v>25067008.998795487</v>
      </c>
      <c r="AT70" s="76">
        <f t="shared" si="18"/>
        <v>21413190.965717725</v>
      </c>
      <c r="AU70" s="76">
        <f>AR70+AT70</f>
        <v>25415190.965717725</v>
      </c>
      <c r="AV70" s="76">
        <f t="shared" ref="AV70:AW70" si="165">SUM(AV57:AV69)</f>
        <v>0</v>
      </c>
      <c r="AW70" s="76">
        <f t="shared" si="165"/>
        <v>0</v>
      </c>
      <c r="AX70" s="76">
        <f>SUM(AX57:AX69)</f>
        <v>21413190.965717718</v>
      </c>
      <c r="AY70" s="76">
        <f t="shared" si="21"/>
        <v>21900645.719408851</v>
      </c>
      <c r="AZ70" s="76">
        <f t="shared" ref="AZ70" si="166">SUM(AZ57:AZ69)</f>
        <v>4002000</v>
      </c>
      <c r="BA70" s="76">
        <f t="shared" si="23"/>
        <v>25902645.719408851</v>
      </c>
      <c r="BB70" s="76">
        <f t="shared" ref="BB70:BC70" si="167">SUM(BB57:BB69)</f>
        <v>0</v>
      </c>
      <c r="BC70" s="76">
        <f t="shared" si="167"/>
        <v>0</v>
      </c>
      <c r="BD70" s="76">
        <f>SUM(BD57:BD69)</f>
        <v>21900645.719408859</v>
      </c>
      <c r="BE70" s="76">
        <f t="shared" ref="BE70:BF70" si="168">SUM(BE57:BE69)</f>
        <v>4002000</v>
      </c>
      <c r="BF70" s="76">
        <f t="shared" si="168"/>
        <v>25902645.719408859</v>
      </c>
      <c r="BG70" s="76">
        <f>SUM(BG57:BG69)</f>
        <v>24616465.061402328</v>
      </c>
      <c r="BH70" s="76">
        <f>SUM(BH57:BH69)</f>
        <v>4002000</v>
      </c>
      <c r="BI70" s="76">
        <f t="shared" si="28"/>
        <v>28618465.061402328</v>
      </c>
      <c r="BJ70" s="76">
        <f t="shared" ref="BJ70:BK70" si="169">SUM(BJ57:BJ69)</f>
        <v>0</v>
      </c>
      <c r="BK70" s="76">
        <f t="shared" si="169"/>
        <v>0</v>
      </c>
      <c r="BL70" s="76">
        <f>SUM(BL57:BL69)</f>
        <v>24616465.061402328</v>
      </c>
      <c r="BM70" s="76">
        <f>SUM(BM57:BM69)</f>
        <v>25847288.314472444</v>
      </c>
      <c r="BN70" s="76">
        <f t="shared" ref="BN70:BZ70" si="170">SUM(BN57:BN69)</f>
        <v>4002000</v>
      </c>
      <c r="BO70" s="76">
        <f t="shared" si="170"/>
        <v>29849288.314472441</v>
      </c>
      <c r="BP70" s="76">
        <f t="shared" si="170"/>
        <v>0</v>
      </c>
      <c r="BQ70" s="76">
        <f t="shared" si="170"/>
        <v>0</v>
      </c>
      <c r="BR70" s="76">
        <f t="shared" si="170"/>
        <v>25847288.314472444</v>
      </c>
      <c r="BS70" s="76">
        <f t="shared" si="158"/>
        <v>26585782.26631451</v>
      </c>
      <c r="BT70" s="76">
        <f t="shared" si="170"/>
        <v>4002000</v>
      </c>
      <c r="BU70" s="55">
        <f t="shared" si="35"/>
        <v>30587782.26631451</v>
      </c>
      <c r="BV70" s="76">
        <f t="shared" si="170"/>
        <v>3800000</v>
      </c>
      <c r="BW70" s="76">
        <f t="shared" si="170"/>
        <v>100000</v>
      </c>
      <c r="BX70" s="76">
        <f t="shared" si="170"/>
        <v>30385782.26631451</v>
      </c>
      <c r="BY70" s="76">
        <f t="shared" si="170"/>
        <v>4102000</v>
      </c>
      <c r="BZ70" s="76">
        <f t="shared" si="170"/>
        <v>34487782.266314514</v>
      </c>
      <c r="CA70" s="76">
        <f>SUM(CA57:CA69)</f>
        <v>32045746.297529835</v>
      </c>
      <c r="CB70" s="76">
        <f>SUM(CB57:CB69)</f>
        <v>4102000</v>
      </c>
      <c r="CC70" s="76">
        <f t="shared" ref="CC70:CD70" si="171">SUM(CC57:CC69)</f>
        <v>36965500</v>
      </c>
      <c r="CD70" s="76">
        <f t="shared" si="171"/>
        <v>4333645.4212454213</v>
      </c>
      <c r="CE70" s="76">
        <f>SUM(CE57:CE69)</f>
        <v>36965500</v>
      </c>
      <c r="CF70" s="76">
        <f>SUM(CF57:CF69)</f>
        <v>4347359.4890341721</v>
      </c>
      <c r="CG70" s="52"/>
      <c r="CH70" s="10"/>
    </row>
    <row r="71" spans="1:89" s="11" customFormat="1">
      <c r="A71" s="75"/>
      <c r="B71" s="49"/>
      <c r="C71" s="49"/>
      <c r="D71" s="50"/>
      <c r="E71" s="51"/>
      <c r="F71" s="60"/>
      <c r="G71" s="60"/>
      <c r="H71" s="60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8"/>
      <c r="T71" s="58"/>
      <c r="U71" s="58"/>
      <c r="V71" s="57"/>
      <c r="W71" s="58"/>
      <c r="X71" s="58"/>
      <c r="Y71" s="58"/>
      <c r="Z71" s="57"/>
      <c r="AA71" s="104"/>
      <c r="AB71" s="104"/>
      <c r="AC71" s="54"/>
      <c r="AD71" s="54"/>
      <c r="AE71" s="54"/>
      <c r="AF71" s="52"/>
      <c r="AG71" s="52"/>
      <c r="AH71" s="52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57"/>
      <c r="CH71" s="10"/>
    </row>
    <row r="72" spans="1:89" s="11" customFormat="1">
      <c r="A72" s="109" t="s">
        <v>220</v>
      </c>
      <c r="B72" s="49"/>
      <c r="C72" s="110"/>
      <c r="D72" s="50">
        <f>+D20+D39+D54+D70</f>
        <v>66962927.824054047</v>
      </c>
      <c r="E72" s="51"/>
      <c r="F72" s="60">
        <f>+F20+F39+F54+F70</f>
        <v>71932889.469897971</v>
      </c>
      <c r="G72" s="60">
        <f>+G20+G39+G54+G70</f>
        <v>72376919.651810914</v>
      </c>
      <c r="H72" s="32">
        <f>+H20+H39+H54+H70</f>
        <v>8344000</v>
      </c>
      <c r="I72" s="57">
        <f>+I20+I39+I54+I70</f>
        <v>80720919.651810914</v>
      </c>
      <c r="J72" s="57"/>
      <c r="K72" s="57"/>
      <c r="L72" s="57"/>
      <c r="M72" s="57"/>
      <c r="N72" s="57">
        <f>+N20+N39+N54+N70</f>
        <v>76274847.670953393</v>
      </c>
      <c r="O72" s="57"/>
      <c r="P72" s="57">
        <f>P20+P39+P54+P70</f>
        <v>78749361.180953398</v>
      </c>
      <c r="Q72" s="57">
        <f>Q20+Q39+Q54+Q70</f>
        <v>79872346.723640785</v>
      </c>
      <c r="R72" s="57"/>
      <c r="S72" s="58"/>
      <c r="T72" s="58"/>
      <c r="U72" s="58"/>
      <c r="V72" s="57">
        <f>V20+V39+V54+V70</f>
        <v>8973600</v>
      </c>
      <c r="W72" s="58"/>
      <c r="X72" s="58">
        <f>X20+X39+X54+X70</f>
        <v>75152217.534416974</v>
      </c>
      <c r="Y72" s="58">
        <f>Y20+Y39+Y54+Y70</f>
        <v>12098410</v>
      </c>
      <c r="Z72" s="57">
        <f>Z20+Z39+Z54+Z70</f>
        <v>87250627.534416974</v>
      </c>
      <c r="AA72" s="104">
        <f>AA20+AA39+AA54+AA70</f>
        <v>-2616263.5099999998</v>
      </c>
      <c r="AB72" s="104">
        <f>AB20+AB39+AB54+AB70</f>
        <v>-230000</v>
      </c>
      <c r="AC72" s="104">
        <f t="shared" si="8"/>
        <v>72535954.024416968</v>
      </c>
      <c r="AD72" s="104">
        <f>120.2/118.8*AC72</f>
        <v>73390754.829418525</v>
      </c>
      <c r="AE72" s="104">
        <f>Y72+AB72</f>
        <v>11868410</v>
      </c>
      <c r="AF72" s="57">
        <f>AD72+AE72</f>
        <v>85259164.829418525</v>
      </c>
      <c r="AG72" s="57">
        <f t="shared" ref="AG72:AM72" si="172">AG70+AG54+AG39+AG20</f>
        <v>3041918.3</v>
      </c>
      <c r="AH72" s="57">
        <f t="shared" si="172"/>
        <v>10000</v>
      </c>
      <c r="AI72" s="57">
        <f t="shared" si="172"/>
        <v>76432673.129418522</v>
      </c>
      <c r="AJ72" s="57">
        <f t="shared" si="172"/>
        <v>11878410</v>
      </c>
      <c r="AK72" s="57">
        <f t="shared" si="172"/>
        <v>88311083.129418522</v>
      </c>
      <c r="AL72" s="57">
        <f t="shared" si="172"/>
        <v>76921942.168580502</v>
      </c>
      <c r="AM72" s="57">
        <f t="shared" si="172"/>
        <v>11878410</v>
      </c>
      <c r="AN72" s="57">
        <f>AL72+AM72</f>
        <v>88800352.168580502</v>
      </c>
      <c r="AO72" s="57">
        <f>AO70+AO54+AO39+AO20</f>
        <v>-12304.050000000003</v>
      </c>
      <c r="AP72" s="57">
        <f>AP70+AP54+AP39+AP20</f>
        <v>0</v>
      </c>
      <c r="AQ72" s="57">
        <f>AQ70+AQ54+AQ39+AQ20</f>
        <v>76909638.118580505</v>
      </c>
      <c r="AR72" s="57">
        <f>AR70+AR54+AR39+AR20</f>
        <v>11878410</v>
      </c>
      <c r="AS72" s="57">
        <f>AS70+AS54+AS39+AS20</f>
        <v>88788048.118580505</v>
      </c>
      <c r="AT72" s="76">
        <f>(123/121)*AQ72</f>
        <v>78180871.806490928</v>
      </c>
      <c r="AU72" s="76">
        <f>AR72+AT72</f>
        <v>90059281.806490928</v>
      </c>
      <c r="AV72" s="76">
        <f t="shared" ref="AV72:BI72" si="173">AV70+AV54+AV39+AV20</f>
        <v>0</v>
      </c>
      <c r="AW72" s="76">
        <f t="shared" si="173"/>
        <v>0</v>
      </c>
      <c r="AX72" s="76">
        <f t="shared" si="173"/>
        <v>78180871.806490928</v>
      </c>
      <c r="AY72" s="76">
        <f t="shared" si="173"/>
        <v>79960598.969565511</v>
      </c>
      <c r="AZ72" s="76">
        <f t="shared" si="173"/>
        <v>11878410</v>
      </c>
      <c r="BA72" s="76">
        <f t="shared" si="173"/>
        <v>91839008.969565496</v>
      </c>
      <c r="BB72" s="76">
        <f t="shared" si="173"/>
        <v>0</v>
      </c>
      <c r="BC72" s="76">
        <f t="shared" si="173"/>
        <v>0</v>
      </c>
      <c r="BD72" s="76">
        <f t="shared" si="173"/>
        <v>79960598.969565511</v>
      </c>
      <c r="BE72" s="76">
        <f t="shared" si="173"/>
        <v>11878410</v>
      </c>
      <c r="BF72" s="76">
        <f t="shared" si="173"/>
        <v>91839008.969565496</v>
      </c>
      <c r="BG72" s="76">
        <f t="shared" si="173"/>
        <v>89876221.73526679</v>
      </c>
      <c r="BH72" s="76">
        <f t="shared" si="173"/>
        <v>11878410</v>
      </c>
      <c r="BI72" s="76">
        <f t="shared" si="173"/>
        <v>101754631.73526679</v>
      </c>
      <c r="BJ72" s="76"/>
      <c r="BK72" s="76"/>
      <c r="BL72" s="76"/>
      <c r="BM72" s="76"/>
      <c r="BN72" s="76"/>
      <c r="BO72" s="76">
        <f>BO70+BO54+BO39+BO20</f>
        <v>106248442.82203014</v>
      </c>
      <c r="BP72" s="76"/>
      <c r="BQ72" s="76"/>
      <c r="BR72" s="76"/>
      <c r="BS72" s="76"/>
      <c r="BT72" s="76"/>
      <c r="BU72" s="76">
        <f>BU70+BU54+BU39+BU20</f>
        <v>109973300.90265957</v>
      </c>
      <c r="BV72" s="76"/>
      <c r="BW72" s="76"/>
      <c r="BX72" s="76"/>
      <c r="BY72" s="76"/>
      <c r="BZ72" s="76"/>
      <c r="CA72" s="76">
        <f>CA20+CB20+CA39+CB39+CA54+CB54+CA70+CB70</f>
        <v>121432651.42419372</v>
      </c>
      <c r="CB72" s="76"/>
      <c r="CC72" s="76">
        <f>CC20+CD20+CC39+CD39+CC54+CD54+CC70+CD70</f>
        <v>181838549.58296862</v>
      </c>
      <c r="CD72" s="76"/>
      <c r="CE72" s="76">
        <f>CE20+CF20+CE39+CF39+CE54+CF54+CE70+CF70</f>
        <v>182138706.23433411</v>
      </c>
      <c r="CF72" s="76"/>
      <c r="CG72" s="57"/>
      <c r="CH72" s="10"/>
    </row>
    <row r="73" spans="1:89" s="106" customFormat="1">
      <c r="A73" s="81"/>
      <c r="B73" s="111"/>
      <c r="C73" s="112"/>
      <c r="D73" s="111"/>
      <c r="E73" s="111"/>
      <c r="F73" s="112"/>
      <c r="S73" s="105"/>
      <c r="T73" s="105"/>
      <c r="U73" s="105"/>
      <c r="W73" s="105"/>
      <c r="X73" s="105"/>
      <c r="Y73" s="105"/>
      <c r="AA73" s="113"/>
      <c r="AB73" s="113"/>
      <c r="AC73" s="113"/>
      <c r="AD73" s="113"/>
      <c r="AE73" s="113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H73" s="114"/>
    </row>
    <row r="74" spans="1:89" s="81" customFormat="1" ht="12">
      <c r="B74" s="111"/>
      <c r="C74" s="112"/>
      <c r="D74" s="111"/>
      <c r="E74" s="111"/>
      <c r="F74" s="112"/>
      <c r="S74" s="82"/>
      <c r="T74" s="82"/>
      <c r="U74" s="82"/>
      <c r="W74" s="82"/>
      <c r="X74" s="82"/>
      <c r="Y74" s="82"/>
      <c r="AA74" s="115"/>
      <c r="AB74" s="115"/>
      <c r="AC74" s="115"/>
      <c r="AD74" s="115"/>
      <c r="AE74" s="115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H74" s="116"/>
    </row>
    <row r="75" spans="1:89">
      <c r="B75" s="117"/>
      <c r="C75" s="118"/>
      <c r="D75" s="117"/>
      <c r="E75" s="117"/>
      <c r="F75" s="117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</row>
    <row r="76" spans="1:89">
      <c r="B76" s="117"/>
      <c r="C76" s="118"/>
      <c r="D76" s="117"/>
      <c r="E76" s="117"/>
      <c r="F76" s="117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</row>
    <row r="77" spans="1:89">
      <c r="B77" s="117"/>
      <c r="C77" s="118"/>
      <c r="D77" s="117"/>
      <c r="E77" s="117"/>
      <c r="F77" s="117"/>
    </row>
    <row r="78" spans="1:89">
      <c r="B78" s="117"/>
      <c r="C78" s="118"/>
      <c r="D78" s="117"/>
      <c r="E78" s="117"/>
      <c r="F78" s="117"/>
    </row>
    <row r="79" spans="1:89">
      <c r="B79" s="117"/>
      <c r="C79" s="118"/>
      <c r="D79" s="117"/>
      <c r="E79" s="117"/>
      <c r="F79" s="1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2024-07-23T10:28:39Z</dcterms:created>
  <dcterms:modified xsi:type="dcterms:W3CDTF">2024-09-25T10:20:35Z</dcterms:modified>
</cp:coreProperties>
</file>