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Europese Aanbestedingen\Aanbestedingen 2024\Regio Achterhoek\Doetinchem\2) Risico info\"/>
    </mc:Choice>
  </mc:AlternateContent>
  <bookViews>
    <workbookView xWindow="0" yWindow="0" windowWidth="28800" windowHeight="12300"/>
  </bookViews>
  <sheets>
    <sheet name="Opstallijst 2023" sheetId="1" r:id="rId1"/>
    <sheet name="Mutaties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V33" i="1" l="1"/>
  <c r="AV81" i="1"/>
  <c r="AV128" i="1"/>
  <c r="AS114" i="1" l="1"/>
  <c r="AV114" i="1" s="1"/>
  <c r="AR114" i="1"/>
  <c r="AQ114" i="1"/>
  <c r="X115" i="1"/>
  <c r="Y115" i="1" s="1"/>
  <c r="AF115" i="1" s="1"/>
  <c r="AG115" i="1" s="1"/>
  <c r="AA115" i="1"/>
  <c r="AT114" i="1" l="1"/>
  <c r="AU114" i="1"/>
  <c r="AB115" i="1"/>
  <c r="AK115" i="1"/>
  <c r="AH115" i="1"/>
  <c r="AI115" i="1" s="1"/>
  <c r="AL115" i="1" s="1"/>
  <c r="AP115" i="1" s="1"/>
  <c r="AS115" i="1" s="1"/>
  <c r="AV115" i="1" s="1"/>
  <c r="AP8" i="1"/>
  <c r="AS8" i="1" s="1"/>
  <c r="AV8" i="1" s="1"/>
  <c r="AP51" i="1"/>
  <c r="AS51" i="1" s="1"/>
  <c r="AV51" i="1" s="1"/>
  <c r="AO8" i="1"/>
  <c r="AM115" i="1" l="1"/>
  <c r="AO115" i="1"/>
  <c r="AJ115" i="1"/>
  <c r="AR8" i="1"/>
  <c r="AQ8" i="1"/>
  <c r="AM8" i="1"/>
  <c r="AL53" i="1"/>
  <c r="AP53" i="1" s="1"/>
  <c r="AS53" i="1" s="1"/>
  <c r="AV53" i="1" s="1"/>
  <c r="AL61" i="1"/>
  <c r="AP61" i="1" s="1"/>
  <c r="AS61" i="1" s="1"/>
  <c r="AV61" i="1" s="1"/>
  <c r="AL104" i="1"/>
  <c r="AP104" i="1" s="1"/>
  <c r="AS104" i="1" s="1"/>
  <c r="AV104" i="1" s="1"/>
  <c r="AL150" i="1"/>
  <c r="AP150" i="1" s="1"/>
  <c r="AS150" i="1" s="1"/>
  <c r="AV150" i="1" s="1"/>
  <c r="AL151" i="1"/>
  <c r="AP151" i="1" s="1"/>
  <c r="AS151" i="1" s="1"/>
  <c r="AV151" i="1" s="1"/>
  <c r="AK43" i="1"/>
  <c r="AO43" i="1" s="1"/>
  <c r="AK44" i="1"/>
  <c r="AO44" i="1" s="1"/>
  <c r="AK53" i="1"/>
  <c r="AO53" i="1" s="1"/>
  <c r="AK61" i="1"/>
  <c r="AO61" i="1" s="1"/>
  <c r="AK62" i="1"/>
  <c r="AO62" i="1" s="1"/>
  <c r="AK63" i="1"/>
  <c r="AO63" i="1" s="1"/>
  <c r="AK64" i="1"/>
  <c r="AO64" i="1" s="1"/>
  <c r="AK65" i="1"/>
  <c r="AO65" i="1" s="1"/>
  <c r="AK104" i="1"/>
  <c r="AO104" i="1" s="1"/>
  <c r="AK150" i="1"/>
  <c r="AO150" i="1" s="1"/>
  <c r="AT8" i="1" l="1"/>
  <c r="AU8" i="1"/>
  <c r="AQ115" i="1"/>
  <c r="AR115" i="1"/>
  <c r="AR65" i="1"/>
  <c r="AU65" i="1" s="1"/>
  <c r="AR64" i="1"/>
  <c r="AU64" i="1" s="1"/>
  <c r="AR63" i="1"/>
  <c r="AU63" i="1" s="1"/>
  <c r="AR62" i="1"/>
  <c r="AU62" i="1" s="1"/>
  <c r="AR44" i="1"/>
  <c r="AU44" i="1" s="1"/>
  <c r="AR61" i="1"/>
  <c r="AQ61" i="1"/>
  <c r="AR53" i="1"/>
  <c r="AQ53" i="1"/>
  <c r="AR150" i="1"/>
  <c r="AQ150" i="1"/>
  <c r="AR104" i="1"/>
  <c r="AT104" i="1" s="1"/>
  <c r="AQ104" i="1"/>
  <c r="AR43" i="1"/>
  <c r="AU43" i="1" s="1"/>
  <c r="AM150" i="1"/>
  <c r="AM61" i="1"/>
  <c r="AM53" i="1"/>
  <c r="AM104" i="1"/>
  <c r="AI105" i="1"/>
  <c r="AL105" i="1" s="1"/>
  <c r="AP105" i="1" s="1"/>
  <c r="AS105" i="1" s="1"/>
  <c r="AV105" i="1" s="1"/>
  <c r="AI119" i="1"/>
  <c r="AL119" i="1" s="1"/>
  <c r="AP119" i="1" s="1"/>
  <c r="AS119" i="1" s="1"/>
  <c r="AV119" i="1" s="1"/>
  <c r="AI146" i="1"/>
  <c r="AL146" i="1" s="1"/>
  <c r="AP146" i="1" s="1"/>
  <c r="AS146" i="1" s="1"/>
  <c r="AV146" i="1" s="1"/>
  <c r="AI149" i="1"/>
  <c r="AL149" i="1" s="1"/>
  <c r="AP149" i="1" s="1"/>
  <c r="AS149" i="1" s="1"/>
  <c r="AV149" i="1" s="1"/>
  <c r="AG7" i="1"/>
  <c r="AK7" i="1" s="1"/>
  <c r="AO7" i="1" s="1"/>
  <c r="AG8" i="1"/>
  <c r="AG105" i="1"/>
  <c r="AK105" i="1" s="1"/>
  <c r="AO105" i="1" s="1"/>
  <c r="AT150" i="1" l="1"/>
  <c r="AU150" i="1"/>
  <c r="AT53" i="1"/>
  <c r="AU53" i="1"/>
  <c r="AT115" i="1"/>
  <c r="AU115" i="1"/>
  <c r="AT61" i="1"/>
  <c r="AU61" i="1"/>
  <c r="AR105" i="1"/>
  <c r="AQ105" i="1"/>
  <c r="AR7" i="1"/>
  <c r="AU7" i="1" s="1"/>
  <c r="AM105" i="1"/>
  <c r="AJ105" i="1"/>
  <c r="V154" i="1"/>
  <c r="W153" i="1"/>
  <c r="Z152" i="1"/>
  <c r="P152" i="1"/>
  <c r="O152" i="1"/>
  <c r="N152" i="1"/>
  <c r="I152" i="1"/>
  <c r="Y151" i="1"/>
  <c r="AB151" i="1" s="1"/>
  <c r="U151" i="1"/>
  <c r="V151" i="1" s="1"/>
  <c r="W151" i="1" s="1"/>
  <c r="S151" i="1"/>
  <c r="R151" i="1"/>
  <c r="Q151" i="1"/>
  <c r="AE149" i="1"/>
  <c r="AA149" i="1"/>
  <c r="Y149" i="1"/>
  <c r="AF149" i="1" s="1"/>
  <c r="AG149" i="1" s="1"/>
  <c r="U149" i="1"/>
  <c r="R149" i="1"/>
  <c r="T149" i="1" s="1"/>
  <c r="Q149" i="1"/>
  <c r="AA148" i="1"/>
  <c r="AH148" i="1" s="1"/>
  <c r="AI148" i="1" s="1"/>
  <c r="AL148" i="1" s="1"/>
  <c r="AP148" i="1" s="1"/>
  <c r="AS148" i="1" s="1"/>
  <c r="AV148" i="1" s="1"/>
  <c r="Y148" i="1"/>
  <c r="AF148" i="1" s="1"/>
  <c r="AG148" i="1" s="1"/>
  <c r="AK148" i="1" s="1"/>
  <c r="U148" i="1"/>
  <c r="S148" i="1"/>
  <c r="R148" i="1"/>
  <c r="T148" i="1" s="1"/>
  <c r="Q148" i="1"/>
  <c r="J148" i="1"/>
  <c r="K148" i="1" s="1"/>
  <c r="AA147" i="1"/>
  <c r="AH147" i="1" s="1"/>
  <c r="AI147" i="1" s="1"/>
  <c r="AL147" i="1" s="1"/>
  <c r="AP147" i="1" s="1"/>
  <c r="AS147" i="1" s="1"/>
  <c r="AV147" i="1" s="1"/>
  <c r="Y147" i="1"/>
  <c r="AF147" i="1" s="1"/>
  <c r="AG147" i="1" s="1"/>
  <c r="AK147" i="1" s="1"/>
  <c r="U147" i="1"/>
  <c r="S147" i="1"/>
  <c r="R147" i="1"/>
  <c r="T147" i="1" s="1"/>
  <c r="Q147" i="1"/>
  <c r="J147" i="1"/>
  <c r="K147" i="1" s="1"/>
  <c r="AA146" i="1"/>
  <c r="Y146" i="1"/>
  <c r="U146" i="1"/>
  <c r="S146" i="1"/>
  <c r="R146" i="1"/>
  <c r="T146" i="1" s="1"/>
  <c r="Q146" i="1"/>
  <c r="J146" i="1"/>
  <c r="K146" i="1" s="1"/>
  <c r="AA145" i="1"/>
  <c r="AH145" i="1" s="1"/>
  <c r="AI145" i="1" s="1"/>
  <c r="AL145" i="1" s="1"/>
  <c r="AP145" i="1" s="1"/>
  <c r="AS145" i="1" s="1"/>
  <c r="AV145" i="1" s="1"/>
  <c r="Y145" i="1"/>
  <c r="AF145" i="1" s="1"/>
  <c r="AG145" i="1" s="1"/>
  <c r="AK145" i="1" s="1"/>
  <c r="U145" i="1"/>
  <c r="S145" i="1"/>
  <c r="R145" i="1"/>
  <c r="T145" i="1" s="1"/>
  <c r="Q145" i="1"/>
  <c r="J145" i="1"/>
  <c r="K145" i="1" s="1"/>
  <c r="AA144" i="1"/>
  <c r="AH144" i="1" s="1"/>
  <c r="AI144" i="1" s="1"/>
  <c r="AL144" i="1" s="1"/>
  <c r="AP144" i="1" s="1"/>
  <c r="AS144" i="1" s="1"/>
  <c r="AV144" i="1" s="1"/>
  <c r="Y144" i="1"/>
  <c r="AF144" i="1" s="1"/>
  <c r="AG144" i="1" s="1"/>
  <c r="AK144" i="1" s="1"/>
  <c r="AO144" i="1" s="1"/>
  <c r="U144" i="1"/>
  <c r="S144" i="1"/>
  <c r="R144" i="1"/>
  <c r="T144" i="1" s="1"/>
  <c r="Q144" i="1"/>
  <c r="J144" i="1"/>
  <c r="K144" i="1" s="1"/>
  <c r="AA143" i="1"/>
  <c r="AH143" i="1" s="1"/>
  <c r="AI143" i="1" s="1"/>
  <c r="AL143" i="1" s="1"/>
  <c r="AP143" i="1" s="1"/>
  <c r="AS143" i="1" s="1"/>
  <c r="AV143" i="1" s="1"/>
  <c r="Y143" i="1"/>
  <c r="U143" i="1"/>
  <c r="S143" i="1"/>
  <c r="R143" i="1"/>
  <c r="T143" i="1" s="1"/>
  <c r="Q143" i="1"/>
  <c r="J143" i="1"/>
  <c r="K143" i="1" s="1"/>
  <c r="AA142" i="1"/>
  <c r="AH142" i="1" s="1"/>
  <c r="AI142" i="1" s="1"/>
  <c r="AL142" i="1" s="1"/>
  <c r="AP142" i="1" s="1"/>
  <c r="AS142" i="1" s="1"/>
  <c r="AV142" i="1" s="1"/>
  <c r="Y142" i="1"/>
  <c r="AF142" i="1" s="1"/>
  <c r="AG142" i="1" s="1"/>
  <c r="AK142" i="1" s="1"/>
  <c r="U142" i="1"/>
  <c r="S142" i="1"/>
  <c r="R142" i="1"/>
  <c r="T142" i="1" s="1"/>
  <c r="Q142" i="1"/>
  <c r="J142" i="1"/>
  <c r="K142" i="1" s="1"/>
  <c r="AA141" i="1"/>
  <c r="AH141" i="1" s="1"/>
  <c r="AI141" i="1" s="1"/>
  <c r="AL141" i="1" s="1"/>
  <c r="AP141" i="1" s="1"/>
  <c r="AS141" i="1" s="1"/>
  <c r="AV141" i="1" s="1"/>
  <c r="Y141" i="1"/>
  <c r="U141" i="1"/>
  <c r="S141" i="1"/>
  <c r="R141" i="1"/>
  <c r="T141" i="1" s="1"/>
  <c r="Q141" i="1"/>
  <c r="J141" i="1"/>
  <c r="K141" i="1" s="1"/>
  <c r="AA140" i="1"/>
  <c r="AH140" i="1" s="1"/>
  <c r="AI140" i="1" s="1"/>
  <c r="AL140" i="1" s="1"/>
  <c r="AP140" i="1" s="1"/>
  <c r="AS140" i="1" s="1"/>
  <c r="AV140" i="1" s="1"/>
  <c r="Y140" i="1"/>
  <c r="AF140" i="1" s="1"/>
  <c r="AG140" i="1" s="1"/>
  <c r="AK140" i="1" s="1"/>
  <c r="AO140" i="1" s="1"/>
  <c r="U140" i="1"/>
  <c r="S140" i="1"/>
  <c r="R140" i="1"/>
  <c r="T140" i="1" s="1"/>
  <c r="Q140" i="1"/>
  <c r="J140" i="1"/>
  <c r="AA139" i="1"/>
  <c r="AH139" i="1" s="1"/>
  <c r="AI139" i="1" s="1"/>
  <c r="AL139" i="1" s="1"/>
  <c r="AP139" i="1" s="1"/>
  <c r="AS139" i="1" s="1"/>
  <c r="AV139" i="1" s="1"/>
  <c r="Y139" i="1"/>
  <c r="U139" i="1"/>
  <c r="S139" i="1"/>
  <c r="R139" i="1"/>
  <c r="T139" i="1" s="1"/>
  <c r="Q139" i="1"/>
  <c r="J139" i="1"/>
  <c r="K139" i="1" s="1"/>
  <c r="AA138" i="1"/>
  <c r="AH138" i="1" s="1"/>
  <c r="AI138" i="1" s="1"/>
  <c r="AL138" i="1" s="1"/>
  <c r="AP138" i="1" s="1"/>
  <c r="AS138" i="1" s="1"/>
  <c r="AV138" i="1" s="1"/>
  <c r="Y138" i="1"/>
  <c r="T138" i="1"/>
  <c r="V138" i="1" s="1"/>
  <c r="W138" i="1" s="1"/>
  <c r="AA137" i="1"/>
  <c r="AH137" i="1" s="1"/>
  <c r="AI137" i="1" s="1"/>
  <c r="AL137" i="1" s="1"/>
  <c r="AP137" i="1" s="1"/>
  <c r="AS137" i="1" s="1"/>
  <c r="AV137" i="1" s="1"/>
  <c r="Y137" i="1"/>
  <c r="AF137" i="1" s="1"/>
  <c r="AG137" i="1" s="1"/>
  <c r="AK137" i="1" s="1"/>
  <c r="AO137" i="1" s="1"/>
  <c r="U137" i="1"/>
  <c r="S137" i="1"/>
  <c r="R137" i="1"/>
  <c r="T137" i="1" s="1"/>
  <c r="Q137" i="1"/>
  <c r="J137" i="1"/>
  <c r="K137" i="1" s="1"/>
  <c r="AA136" i="1"/>
  <c r="AH136" i="1" s="1"/>
  <c r="AI136" i="1" s="1"/>
  <c r="AL136" i="1" s="1"/>
  <c r="AP136" i="1" s="1"/>
  <c r="AS136" i="1" s="1"/>
  <c r="AV136" i="1" s="1"/>
  <c r="Y136" i="1"/>
  <c r="U136" i="1"/>
  <c r="S136" i="1"/>
  <c r="R136" i="1"/>
  <c r="T136" i="1" s="1"/>
  <c r="Q136" i="1"/>
  <c r="J136" i="1"/>
  <c r="K136" i="1" s="1"/>
  <c r="AA135" i="1"/>
  <c r="Y135" i="1"/>
  <c r="AF135" i="1" s="1"/>
  <c r="AG135" i="1" s="1"/>
  <c r="AK135" i="1" s="1"/>
  <c r="AO135" i="1" s="1"/>
  <c r="U135" i="1"/>
  <c r="S135" i="1"/>
  <c r="R135" i="1"/>
  <c r="T135" i="1" s="1"/>
  <c r="Q135" i="1"/>
  <c r="J135" i="1"/>
  <c r="K135" i="1" s="1"/>
  <c r="AA134" i="1"/>
  <c r="AH134" i="1" s="1"/>
  <c r="AI134" i="1" s="1"/>
  <c r="AL134" i="1" s="1"/>
  <c r="AP134" i="1" s="1"/>
  <c r="AS134" i="1" s="1"/>
  <c r="AV134" i="1" s="1"/>
  <c r="Y134" i="1"/>
  <c r="U134" i="1"/>
  <c r="S134" i="1"/>
  <c r="R134" i="1"/>
  <c r="T134" i="1" s="1"/>
  <c r="Q134" i="1"/>
  <c r="J134" i="1"/>
  <c r="K134" i="1" s="1"/>
  <c r="AA133" i="1"/>
  <c r="AH133" i="1" s="1"/>
  <c r="AI133" i="1" s="1"/>
  <c r="AL133" i="1" s="1"/>
  <c r="AP133" i="1" s="1"/>
  <c r="AS133" i="1" s="1"/>
  <c r="AV133" i="1" s="1"/>
  <c r="Y133" i="1"/>
  <c r="U133" i="1"/>
  <c r="S133" i="1"/>
  <c r="R133" i="1"/>
  <c r="T133" i="1" s="1"/>
  <c r="Q133" i="1"/>
  <c r="J133" i="1"/>
  <c r="K133" i="1" s="1"/>
  <c r="H133" i="1"/>
  <c r="AA132" i="1"/>
  <c r="Y132" i="1"/>
  <c r="AF132" i="1" s="1"/>
  <c r="AG132" i="1" s="1"/>
  <c r="AK132" i="1" s="1"/>
  <c r="AO132" i="1" s="1"/>
  <c r="U132" i="1"/>
  <c r="S132" i="1"/>
  <c r="R132" i="1"/>
  <c r="T132" i="1" s="1"/>
  <c r="Q132" i="1"/>
  <c r="J132" i="1"/>
  <c r="K132" i="1" s="1"/>
  <c r="AA131" i="1"/>
  <c r="AH131" i="1" s="1"/>
  <c r="AI131" i="1" s="1"/>
  <c r="AL131" i="1" s="1"/>
  <c r="AP131" i="1" s="1"/>
  <c r="AS131" i="1" s="1"/>
  <c r="AV131" i="1" s="1"/>
  <c r="Y131" i="1"/>
  <c r="AF131" i="1" s="1"/>
  <c r="AG131" i="1" s="1"/>
  <c r="AK131" i="1" s="1"/>
  <c r="AO131" i="1" s="1"/>
  <c r="U131" i="1"/>
  <c r="S131" i="1"/>
  <c r="R131" i="1"/>
  <c r="T131" i="1" s="1"/>
  <c r="Q131" i="1"/>
  <c r="J131" i="1"/>
  <c r="K131" i="1" s="1"/>
  <c r="AA130" i="1"/>
  <c r="AH130" i="1" s="1"/>
  <c r="AI130" i="1" s="1"/>
  <c r="AL130" i="1" s="1"/>
  <c r="AP130" i="1" s="1"/>
  <c r="AS130" i="1" s="1"/>
  <c r="AV130" i="1" s="1"/>
  <c r="Y130" i="1"/>
  <c r="AF130" i="1" s="1"/>
  <c r="AG130" i="1" s="1"/>
  <c r="AK130" i="1" s="1"/>
  <c r="AO130" i="1" s="1"/>
  <c r="U130" i="1"/>
  <c r="S130" i="1"/>
  <c r="R130" i="1"/>
  <c r="T130" i="1" s="1"/>
  <c r="Q130" i="1"/>
  <c r="K130" i="1"/>
  <c r="AA129" i="1"/>
  <c r="AH129" i="1" s="1"/>
  <c r="AI129" i="1" s="1"/>
  <c r="AL129" i="1" s="1"/>
  <c r="AP129" i="1" s="1"/>
  <c r="AS129" i="1" s="1"/>
  <c r="AV129" i="1" s="1"/>
  <c r="Y129" i="1"/>
  <c r="U129" i="1"/>
  <c r="S129" i="1"/>
  <c r="R129" i="1"/>
  <c r="T129" i="1" s="1"/>
  <c r="Q129" i="1"/>
  <c r="K129" i="1"/>
  <c r="AA127" i="1"/>
  <c r="AH127" i="1" s="1"/>
  <c r="AI127" i="1" s="1"/>
  <c r="AL127" i="1" s="1"/>
  <c r="AP127" i="1" s="1"/>
  <c r="AS127" i="1" s="1"/>
  <c r="AV127" i="1" s="1"/>
  <c r="Y127" i="1"/>
  <c r="AF127" i="1" s="1"/>
  <c r="AG127" i="1" s="1"/>
  <c r="AK127" i="1" s="1"/>
  <c r="AO127" i="1" s="1"/>
  <c r="S127" i="1"/>
  <c r="U127" i="1" s="1"/>
  <c r="V127" i="1" s="1"/>
  <c r="R127" i="1"/>
  <c r="Q127" i="1"/>
  <c r="AA126" i="1"/>
  <c r="AH126" i="1" s="1"/>
  <c r="AI126" i="1" s="1"/>
  <c r="AL126" i="1" s="1"/>
  <c r="AP126" i="1" s="1"/>
  <c r="AS126" i="1" s="1"/>
  <c r="AV126" i="1" s="1"/>
  <c r="Y126" i="1"/>
  <c r="U126" i="1"/>
  <c r="S126" i="1"/>
  <c r="R126" i="1"/>
  <c r="T126" i="1" s="1"/>
  <c r="Q126" i="1"/>
  <c r="J126" i="1"/>
  <c r="K126" i="1" s="1"/>
  <c r="AA125" i="1"/>
  <c r="AH125" i="1" s="1"/>
  <c r="AI125" i="1" s="1"/>
  <c r="AL125" i="1" s="1"/>
  <c r="AP125" i="1" s="1"/>
  <c r="AS125" i="1" s="1"/>
  <c r="AV125" i="1" s="1"/>
  <c r="Y125" i="1"/>
  <c r="U125" i="1"/>
  <c r="S125" i="1"/>
  <c r="R125" i="1"/>
  <c r="T125" i="1" s="1"/>
  <c r="Q125" i="1"/>
  <c r="J125" i="1"/>
  <c r="K125" i="1" s="1"/>
  <c r="AA124" i="1"/>
  <c r="AH124" i="1" s="1"/>
  <c r="AI124" i="1" s="1"/>
  <c r="AL124" i="1" s="1"/>
  <c r="AP124" i="1" s="1"/>
  <c r="AS124" i="1" s="1"/>
  <c r="AV124" i="1" s="1"/>
  <c r="Y124" i="1"/>
  <c r="U124" i="1"/>
  <c r="S124" i="1"/>
  <c r="R124" i="1"/>
  <c r="T124" i="1" s="1"/>
  <c r="Q124" i="1"/>
  <c r="J124" i="1"/>
  <c r="K124" i="1" s="1"/>
  <c r="AA123" i="1"/>
  <c r="AH123" i="1" s="1"/>
  <c r="AI123" i="1" s="1"/>
  <c r="AL123" i="1" s="1"/>
  <c r="AP123" i="1" s="1"/>
  <c r="AS123" i="1" s="1"/>
  <c r="AV123" i="1" s="1"/>
  <c r="Y123" i="1"/>
  <c r="U123" i="1"/>
  <c r="T123" i="1"/>
  <c r="S123" i="1"/>
  <c r="Q123" i="1"/>
  <c r="J123" i="1"/>
  <c r="K123" i="1" s="1"/>
  <c r="AA122" i="1"/>
  <c r="AH122" i="1" s="1"/>
  <c r="AI122" i="1" s="1"/>
  <c r="AL122" i="1" s="1"/>
  <c r="AP122" i="1" s="1"/>
  <c r="AS122" i="1" s="1"/>
  <c r="AV122" i="1" s="1"/>
  <c r="Y122" i="1"/>
  <c r="AA121" i="1"/>
  <c r="Y121" i="1"/>
  <c r="AF121" i="1" s="1"/>
  <c r="AG121" i="1" s="1"/>
  <c r="AK121" i="1" s="1"/>
  <c r="AO121" i="1" s="1"/>
  <c r="U121" i="1"/>
  <c r="S121" i="1"/>
  <c r="R121" i="1"/>
  <c r="T121" i="1" s="1"/>
  <c r="Q121" i="1"/>
  <c r="J121" i="1"/>
  <c r="K121" i="1" s="1"/>
  <c r="AA120" i="1"/>
  <c r="AH120" i="1" s="1"/>
  <c r="AI120" i="1" s="1"/>
  <c r="AL120" i="1" s="1"/>
  <c r="AP120" i="1" s="1"/>
  <c r="AS120" i="1" s="1"/>
  <c r="AV120" i="1" s="1"/>
  <c r="Y120" i="1"/>
  <c r="AF119" i="1"/>
  <c r="AG119" i="1" s="1"/>
  <c r="AA118" i="1"/>
  <c r="AH118" i="1" s="1"/>
  <c r="AI118" i="1" s="1"/>
  <c r="AL118" i="1" s="1"/>
  <c r="AP118" i="1" s="1"/>
  <c r="AS118" i="1" s="1"/>
  <c r="AV118" i="1" s="1"/>
  <c r="Y118" i="1"/>
  <c r="AF118" i="1" s="1"/>
  <c r="AG118" i="1" s="1"/>
  <c r="AK118" i="1" s="1"/>
  <c r="AO118" i="1" s="1"/>
  <c r="AA117" i="1"/>
  <c r="AH117" i="1" s="1"/>
  <c r="AI117" i="1" s="1"/>
  <c r="AL117" i="1" s="1"/>
  <c r="AP117" i="1" s="1"/>
  <c r="AS117" i="1" s="1"/>
  <c r="AV117" i="1" s="1"/>
  <c r="Y117" i="1"/>
  <c r="U117" i="1"/>
  <c r="T117" i="1"/>
  <c r="S117" i="1"/>
  <c r="Q117" i="1"/>
  <c r="AA116" i="1"/>
  <c r="AH116" i="1" s="1"/>
  <c r="AI116" i="1" s="1"/>
  <c r="AL116" i="1" s="1"/>
  <c r="AS116" i="1" s="1"/>
  <c r="AV116" i="1" s="1"/>
  <c r="Y116" i="1"/>
  <c r="AA113" i="1"/>
  <c r="AH113" i="1" s="1"/>
  <c r="AI113" i="1" s="1"/>
  <c r="AL113" i="1" s="1"/>
  <c r="AP113" i="1" s="1"/>
  <c r="AS113" i="1" s="1"/>
  <c r="AV113" i="1" s="1"/>
  <c r="Y113" i="1"/>
  <c r="U113" i="1"/>
  <c r="S113" i="1"/>
  <c r="R113" i="1"/>
  <c r="T113" i="1" s="1"/>
  <c r="Q113" i="1"/>
  <c r="J113" i="1"/>
  <c r="K113" i="1" s="1"/>
  <c r="AA112" i="1"/>
  <c r="AH112" i="1" s="1"/>
  <c r="AI112" i="1" s="1"/>
  <c r="AL112" i="1" s="1"/>
  <c r="AP112" i="1" s="1"/>
  <c r="AS112" i="1" s="1"/>
  <c r="AV112" i="1" s="1"/>
  <c r="Y112" i="1"/>
  <c r="AF112" i="1" s="1"/>
  <c r="AG112" i="1" s="1"/>
  <c r="AK112" i="1" s="1"/>
  <c r="AO112" i="1" s="1"/>
  <c r="U112" i="1"/>
  <c r="S112" i="1"/>
  <c r="R112" i="1"/>
  <c r="T112" i="1" s="1"/>
  <c r="Q112" i="1"/>
  <c r="J112" i="1"/>
  <c r="K112" i="1" s="1"/>
  <c r="AA111" i="1"/>
  <c r="AH111" i="1" s="1"/>
  <c r="AI111" i="1" s="1"/>
  <c r="AL111" i="1" s="1"/>
  <c r="AP111" i="1" s="1"/>
  <c r="AS111" i="1" s="1"/>
  <c r="AV111" i="1" s="1"/>
  <c r="Y111" i="1"/>
  <c r="AF111" i="1" s="1"/>
  <c r="AG111" i="1" s="1"/>
  <c r="AK111" i="1" s="1"/>
  <c r="AO111" i="1" s="1"/>
  <c r="U111" i="1"/>
  <c r="S111" i="1"/>
  <c r="R111" i="1"/>
  <c r="T111" i="1" s="1"/>
  <c r="Q111" i="1"/>
  <c r="J111" i="1"/>
  <c r="K111" i="1" s="1"/>
  <c r="AA110" i="1"/>
  <c r="AH110" i="1" s="1"/>
  <c r="AI110" i="1" s="1"/>
  <c r="AL110" i="1" s="1"/>
  <c r="AP110" i="1" s="1"/>
  <c r="AS110" i="1" s="1"/>
  <c r="AV110" i="1" s="1"/>
  <c r="X110" i="1"/>
  <c r="Y110" i="1" s="1"/>
  <c r="U110" i="1"/>
  <c r="S110" i="1"/>
  <c r="R110" i="1"/>
  <c r="T110" i="1" s="1"/>
  <c r="Q110" i="1"/>
  <c r="J110" i="1"/>
  <c r="K110" i="1" s="1"/>
  <c r="AA109" i="1"/>
  <c r="Y109" i="1"/>
  <c r="AF109" i="1" s="1"/>
  <c r="AG109" i="1" s="1"/>
  <c r="AK109" i="1" s="1"/>
  <c r="AO109" i="1" s="1"/>
  <c r="U109" i="1"/>
  <c r="S109" i="1"/>
  <c r="R109" i="1"/>
  <c r="T109" i="1" s="1"/>
  <c r="Q109" i="1"/>
  <c r="J109" i="1"/>
  <c r="K109" i="1" s="1"/>
  <c r="AA108" i="1"/>
  <c r="AH108" i="1" s="1"/>
  <c r="AI108" i="1" s="1"/>
  <c r="AL108" i="1" s="1"/>
  <c r="AP108" i="1" s="1"/>
  <c r="AS108" i="1" s="1"/>
  <c r="AV108" i="1" s="1"/>
  <c r="Y108" i="1"/>
  <c r="AF108" i="1" s="1"/>
  <c r="AG108" i="1" s="1"/>
  <c r="AK108" i="1" s="1"/>
  <c r="AO108" i="1" s="1"/>
  <c r="U108" i="1"/>
  <c r="S108" i="1"/>
  <c r="R108" i="1"/>
  <c r="T108" i="1" s="1"/>
  <c r="Q108" i="1"/>
  <c r="J108" i="1"/>
  <c r="K108" i="1" s="1"/>
  <c r="AA107" i="1"/>
  <c r="AH107" i="1" s="1"/>
  <c r="AI107" i="1" s="1"/>
  <c r="AL107" i="1" s="1"/>
  <c r="AP107" i="1" s="1"/>
  <c r="AS107" i="1" s="1"/>
  <c r="AV107" i="1" s="1"/>
  <c r="Y107" i="1"/>
  <c r="U107" i="1"/>
  <c r="S107" i="1"/>
  <c r="R107" i="1"/>
  <c r="T107" i="1" s="1"/>
  <c r="Q107" i="1"/>
  <c r="J107" i="1"/>
  <c r="K107" i="1" s="1"/>
  <c r="AA106" i="1"/>
  <c r="AH106" i="1" s="1"/>
  <c r="AI106" i="1" s="1"/>
  <c r="AL106" i="1" s="1"/>
  <c r="AP106" i="1" s="1"/>
  <c r="AS106" i="1" s="1"/>
  <c r="AV106" i="1" s="1"/>
  <c r="Y106" i="1"/>
  <c r="AF106" i="1" s="1"/>
  <c r="AG106" i="1" s="1"/>
  <c r="AK106" i="1" s="1"/>
  <c r="AO106" i="1" s="1"/>
  <c r="S106" i="1"/>
  <c r="R106" i="1"/>
  <c r="T106" i="1" s="1"/>
  <c r="V106" i="1" s="1"/>
  <c r="W106" i="1" s="1"/>
  <c r="Q106" i="1"/>
  <c r="K106" i="1"/>
  <c r="AA103" i="1"/>
  <c r="AH103" i="1" s="1"/>
  <c r="AI103" i="1" s="1"/>
  <c r="AL103" i="1" s="1"/>
  <c r="AP103" i="1" s="1"/>
  <c r="AS103" i="1" s="1"/>
  <c r="AV103" i="1" s="1"/>
  <c r="Y103" i="1"/>
  <c r="U103" i="1"/>
  <c r="S103" i="1"/>
  <c r="R103" i="1"/>
  <c r="T103" i="1" s="1"/>
  <c r="Q103" i="1"/>
  <c r="J103" i="1"/>
  <c r="K103" i="1" s="1"/>
  <c r="AA102" i="1"/>
  <c r="AH102" i="1" s="1"/>
  <c r="AI102" i="1" s="1"/>
  <c r="AL102" i="1" s="1"/>
  <c r="AP102" i="1" s="1"/>
  <c r="AS102" i="1" s="1"/>
  <c r="AV102" i="1" s="1"/>
  <c r="Y102" i="1"/>
  <c r="AF102" i="1" s="1"/>
  <c r="AG102" i="1" s="1"/>
  <c r="AK102" i="1" s="1"/>
  <c r="AO102" i="1" s="1"/>
  <c r="U102" i="1"/>
  <c r="S102" i="1"/>
  <c r="R102" i="1"/>
  <c r="T102" i="1" s="1"/>
  <c r="Q102" i="1"/>
  <c r="J102" i="1"/>
  <c r="K102" i="1" s="1"/>
  <c r="AA101" i="1"/>
  <c r="AH101" i="1" s="1"/>
  <c r="AI101" i="1" s="1"/>
  <c r="AL101" i="1" s="1"/>
  <c r="AP101" i="1" s="1"/>
  <c r="AS101" i="1" s="1"/>
  <c r="AV101" i="1" s="1"/>
  <c r="Y101" i="1"/>
  <c r="AA100" i="1"/>
  <c r="AH100" i="1" s="1"/>
  <c r="AI100" i="1" s="1"/>
  <c r="AL100" i="1" s="1"/>
  <c r="AP100" i="1" s="1"/>
  <c r="AS100" i="1" s="1"/>
  <c r="AV100" i="1" s="1"/>
  <c r="Y100" i="1"/>
  <c r="U100" i="1"/>
  <c r="S100" i="1"/>
  <c r="R100" i="1"/>
  <c r="T100" i="1" s="1"/>
  <c r="Q100" i="1"/>
  <c r="J100" i="1"/>
  <c r="K100" i="1" s="1"/>
  <c r="AA99" i="1"/>
  <c r="AH99" i="1" s="1"/>
  <c r="AI99" i="1" s="1"/>
  <c r="AL99" i="1" s="1"/>
  <c r="AP99" i="1" s="1"/>
  <c r="AS99" i="1" s="1"/>
  <c r="AV99" i="1" s="1"/>
  <c r="Y99" i="1"/>
  <c r="U99" i="1"/>
  <c r="S99" i="1"/>
  <c r="R99" i="1"/>
  <c r="T99" i="1" s="1"/>
  <c r="Q99" i="1"/>
  <c r="K99" i="1"/>
  <c r="AA98" i="1"/>
  <c r="AH98" i="1" s="1"/>
  <c r="AI98" i="1" s="1"/>
  <c r="AL98" i="1" s="1"/>
  <c r="AP98" i="1" s="1"/>
  <c r="AS98" i="1" s="1"/>
  <c r="AV98" i="1" s="1"/>
  <c r="Y98" i="1"/>
  <c r="AF98" i="1" s="1"/>
  <c r="AG98" i="1" s="1"/>
  <c r="AK98" i="1" s="1"/>
  <c r="AO98" i="1" s="1"/>
  <c r="U98" i="1"/>
  <c r="S98" i="1"/>
  <c r="R98" i="1"/>
  <c r="T98" i="1" s="1"/>
  <c r="Q98" i="1"/>
  <c r="J98" i="1"/>
  <c r="K98" i="1" s="1"/>
  <c r="AA97" i="1"/>
  <c r="AH97" i="1" s="1"/>
  <c r="AI97" i="1" s="1"/>
  <c r="AL97" i="1" s="1"/>
  <c r="AP97" i="1" s="1"/>
  <c r="AS97" i="1" s="1"/>
  <c r="AV97" i="1" s="1"/>
  <c r="Y97" i="1"/>
  <c r="AF97" i="1" s="1"/>
  <c r="AG97" i="1" s="1"/>
  <c r="AK97" i="1" s="1"/>
  <c r="AO97" i="1" s="1"/>
  <c r="U97" i="1"/>
  <c r="S97" i="1"/>
  <c r="R97" i="1"/>
  <c r="T97" i="1" s="1"/>
  <c r="Q97" i="1"/>
  <c r="J97" i="1"/>
  <c r="K97" i="1" s="1"/>
  <c r="AA96" i="1"/>
  <c r="AH96" i="1" s="1"/>
  <c r="AI96" i="1" s="1"/>
  <c r="AL96" i="1" s="1"/>
  <c r="AP96" i="1" s="1"/>
  <c r="AS96" i="1" s="1"/>
  <c r="AV96" i="1" s="1"/>
  <c r="Y96" i="1"/>
  <c r="U96" i="1"/>
  <c r="S96" i="1"/>
  <c r="R96" i="1"/>
  <c r="T96" i="1" s="1"/>
  <c r="Q96" i="1"/>
  <c r="J96" i="1"/>
  <c r="K96" i="1" s="1"/>
  <c r="AA95" i="1"/>
  <c r="Y95" i="1"/>
  <c r="AF95" i="1" s="1"/>
  <c r="AG95" i="1" s="1"/>
  <c r="AK95" i="1" s="1"/>
  <c r="AO95" i="1" s="1"/>
  <c r="U95" i="1"/>
  <c r="S95" i="1"/>
  <c r="R95" i="1"/>
  <c r="T95" i="1" s="1"/>
  <c r="Q95" i="1"/>
  <c r="J95" i="1"/>
  <c r="K95" i="1" s="1"/>
  <c r="AA94" i="1"/>
  <c r="AH94" i="1" s="1"/>
  <c r="AI94" i="1" s="1"/>
  <c r="AL94" i="1" s="1"/>
  <c r="AP94" i="1" s="1"/>
  <c r="AS94" i="1" s="1"/>
  <c r="AV94" i="1" s="1"/>
  <c r="Y94" i="1"/>
  <c r="AF94" i="1" s="1"/>
  <c r="AG94" i="1" s="1"/>
  <c r="AK94" i="1" s="1"/>
  <c r="AO94" i="1" s="1"/>
  <c r="U94" i="1"/>
  <c r="S94" i="1"/>
  <c r="R94" i="1"/>
  <c r="T94" i="1" s="1"/>
  <c r="Q94" i="1"/>
  <c r="J94" i="1"/>
  <c r="K94" i="1" s="1"/>
  <c r="AA93" i="1"/>
  <c r="AH93" i="1" s="1"/>
  <c r="AI93" i="1" s="1"/>
  <c r="AL93" i="1" s="1"/>
  <c r="AP93" i="1" s="1"/>
  <c r="AS93" i="1" s="1"/>
  <c r="AV93" i="1" s="1"/>
  <c r="Y93" i="1"/>
  <c r="U93" i="1"/>
  <c r="S93" i="1"/>
  <c r="R93" i="1"/>
  <c r="T93" i="1" s="1"/>
  <c r="Q93" i="1"/>
  <c r="J93" i="1"/>
  <c r="K93" i="1" s="1"/>
  <c r="AA92" i="1"/>
  <c r="AH92" i="1" s="1"/>
  <c r="AI92" i="1" s="1"/>
  <c r="AL92" i="1" s="1"/>
  <c r="AP92" i="1" s="1"/>
  <c r="AS92" i="1" s="1"/>
  <c r="AV92" i="1" s="1"/>
  <c r="Y92" i="1"/>
  <c r="AF92" i="1" s="1"/>
  <c r="AG92" i="1" s="1"/>
  <c r="AK92" i="1" s="1"/>
  <c r="AO92" i="1" s="1"/>
  <c r="U92" i="1"/>
  <c r="S92" i="1"/>
  <c r="R92" i="1"/>
  <c r="T92" i="1" s="1"/>
  <c r="Q92" i="1"/>
  <c r="J92" i="1"/>
  <c r="K92" i="1" s="1"/>
  <c r="AA91" i="1"/>
  <c r="Y91" i="1"/>
  <c r="AF91" i="1" s="1"/>
  <c r="AG91" i="1" s="1"/>
  <c r="AK91" i="1" s="1"/>
  <c r="AO91" i="1" s="1"/>
  <c r="AA90" i="1"/>
  <c r="Y90" i="1"/>
  <c r="AF90" i="1" s="1"/>
  <c r="AG90" i="1" s="1"/>
  <c r="AK90" i="1" s="1"/>
  <c r="AO90" i="1" s="1"/>
  <c r="U90" i="1"/>
  <c r="S90" i="1"/>
  <c r="R90" i="1"/>
  <c r="T90" i="1" s="1"/>
  <c r="Q90" i="1"/>
  <c r="J90" i="1"/>
  <c r="K90" i="1" s="1"/>
  <c r="AA89" i="1"/>
  <c r="AH89" i="1" s="1"/>
  <c r="AI89" i="1" s="1"/>
  <c r="AL89" i="1" s="1"/>
  <c r="AP89" i="1" s="1"/>
  <c r="AS89" i="1" s="1"/>
  <c r="AV89" i="1" s="1"/>
  <c r="Y89" i="1"/>
  <c r="AF89" i="1" s="1"/>
  <c r="AG89" i="1" s="1"/>
  <c r="AK89" i="1" s="1"/>
  <c r="AO89" i="1" s="1"/>
  <c r="U89" i="1"/>
  <c r="S89" i="1"/>
  <c r="R89" i="1"/>
  <c r="T89" i="1" s="1"/>
  <c r="Q89" i="1"/>
  <c r="J89" i="1"/>
  <c r="K89" i="1" s="1"/>
  <c r="AA88" i="1"/>
  <c r="AH88" i="1" s="1"/>
  <c r="AI88" i="1" s="1"/>
  <c r="AL88" i="1" s="1"/>
  <c r="AP88" i="1" s="1"/>
  <c r="AS88" i="1" s="1"/>
  <c r="AV88" i="1" s="1"/>
  <c r="Y88" i="1"/>
  <c r="AF88" i="1" s="1"/>
  <c r="AG88" i="1" s="1"/>
  <c r="AK88" i="1" s="1"/>
  <c r="AO88" i="1" s="1"/>
  <c r="U88" i="1"/>
  <c r="S88" i="1"/>
  <c r="R88" i="1"/>
  <c r="T88" i="1" s="1"/>
  <c r="Q88" i="1"/>
  <c r="J88" i="1"/>
  <c r="K88" i="1" s="1"/>
  <c r="AA87" i="1"/>
  <c r="AH87" i="1" s="1"/>
  <c r="AI87" i="1" s="1"/>
  <c r="AL87" i="1" s="1"/>
  <c r="AP87" i="1" s="1"/>
  <c r="AS87" i="1" s="1"/>
  <c r="AV87" i="1" s="1"/>
  <c r="Y87" i="1"/>
  <c r="U87" i="1"/>
  <c r="S87" i="1"/>
  <c r="R87" i="1"/>
  <c r="T87" i="1" s="1"/>
  <c r="Q87" i="1"/>
  <c r="J87" i="1"/>
  <c r="K87" i="1" s="1"/>
  <c r="AA86" i="1"/>
  <c r="AH86" i="1" s="1"/>
  <c r="AI86" i="1" s="1"/>
  <c r="AL86" i="1" s="1"/>
  <c r="AP86" i="1" s="1"/>
  <c r="AS86" i="1" s="1"/>
  <c r="AV86" i="1" s="1"/>
  <c r="Y86" i="1"/>
  <c r="U86" i="1"/>
  <c r="S86" i="1"/>
  <c r="R86" i="1"/>
  <c r="T86" i="1" s="1"/>
  <c r="Q86" i="1"/>
  <c r="J86" i="1"/>
  <c r="K86" i="1" s="1"/>
  <c r="AA85" i="1"/>
  <c r="AH85" i="1" s="1"/>
  <c r="AI85" i="1" s="1"/>
  <c r="AL85" i="1" s="1"/>
  <c r="AP85" i="1" s="1"/>
  <c r="AS85" i="1" s="1"/>
  <c r="AV85" i="1" s="1"/>
  <c r="Y85" i="1"/>
  <c r="U85" i="1"/>
  <c r="S85" i="1"/>
  <c r="R85" i="1"/>
  <c r="T85" i="1" s="1"/>
  <c r="Q85" i="1"/>
  <c r="J85" i="1"/>
  <c r="K85" i="1" s="1"/>
  <c r="AA84" i="1"/>
  <c r="AH84" i="1" s="1"/>
  <c r="AI84" i="1" s="1"/>
  <c r="AL84" i="1" s="1"/>
  <c r="AP84" i="1" s="1"/>
  <c r="AS84" i="1" s="1"/>
  <c r="AV84" i="1" s="1"/>
  <c r="Y84" i="1"/>
  <c r="AF84" i="1" s="1"/>
  <c r="AG84" i="1" s="1"/>
  <c r="AK84" i="1" s="1"/>
  <c r="AO84" i="1" s="1"/>
  <c r="U84" i="1"/>
  <c r="S84" i="1"/>
  <c r="R84" i="1"/>
  <c r="T84" i="1" s="1"/>
  <c r="Q84" i="1"/>
  <c r="J84" i="1"/>
  <c r="K84" i="1" s="1"/>
  <c r="AA82" i="1"/>
  <c r="AH82" i="1" s="1"/>
  <c r="AI82" i="1" s="1"/>
  <c r="AL82" i="1" s="1"/>
  <c r="AP82" i="1" s="1"/>
  <c r="AS82" i="1" s="1"/>
  <c r="AV82" i="1" s="1"/>
  <c r="Y82" i="1"/>
  <c r="AF82" i="1" s="1"/>
  <c r="AG82" i="1" s="1"/>
  <c r="AK82" i="1" s="1"/>
  <c r="AO82" i="1" s="1"/>
  <c r="U82" i="1"/>
  <c r="S82" i="1"/>
  <c r="R82" i="1"/>
  <c r="T82" i="1" s="1"/>
  <c r="Q82" i="1"/>
  <c r="J82" i="1"/>
  <c r="K82" i="1" s="1"/>
  <c r="AA80" i="1"/>
  <c r="AH80" i="1" s="1"/>
  <c r="AI80" i="1" s="1"/>
  <c r="AL80" i="1" s="1"/>
  <c r="AP80" i="1" s="1"/>
  <c r="AS80" i="1" s="1"/>
  <c r="AV80" i="1" s="1"/>
  <c r="Y80" i="1"/>
  <c r="AF80" i="1" s="1"/>
  <c r="AG80" i="1" s="1"/>
  <c r="AK80" i="1" s="1"/>
  <c r="AO80" i="1" s="1"/>
  <c r="U80" i="1"/>
  <c r="S80" i="1"/>
  <c r="R80" i="1"/>
  <c r="T80" i="1" s="1"/>
  <c r="Q80" i="1"/>
  <c r="J80" i="1"/>
  <c r="K80" i="1" s="1"/>
  <c r="AA79" i="1"/>
  <c r="Y79" i="1"/>
  <c r="AF79" i="1" s="1"/>
  <c r="AG79" i="1" s="1"/>
  <c r="AK79" i="1" s="1"/>
  <c r="AO79" i="1" s="1"/>
  <c r="U79" i="1"/>
  <c r="S79" i="1"/>
  <c r="R79" i="1"/>
  <c r="T79" i="1" s="1"/>
  <c r="Q79" i="1"/>
  <c r="J79" i="1"/>
  <c r="K79" i="1" s="1"/>
  <c r="AA78" i="1"/>
  <c r="AH78" i="1" s="1"/>
  <c r="AI78" i="1" s="1"/>
  <c r="AL78" i="1" s="1"/>
  <c r="AP78" i="1" s="1"/>
  <c r="AS78" i="1" s="1"/>
  <c r="AV78" i="1" s="1"/>
  <c r="Y78" i="1"/>
  <c r="AF78" i="1" s="1"/>
  <c r="AG78" i="1" s="1"/>
  <c r="AK78" i="1" s="1"/>
  <c r="AO78" i="1" s="1"/>
  <c r="U78" i="1"/>
  <c r="S78" i="1"/>
  <c r="R78" i="1"/>
  <c r="T78" i="1" s="1"/>
  <c r="Q78" i="1"/>
  <c r="J78" i="1"/>
  <c r="K78" i="1" s="1"/>
  <c r="AA77" i="1"/>
  <c r="AH77" i="1" s="1"/>
  <c r="AI77" i="1" s="1"/>
  <c r="AL77" i="1" s="1"/>
  <c r="AP77" i="1" s="1"/>
  <c r="AS77" i="1" s="1"/>
  <c r="AV77" i="1" s="1"/>
  <c r="Y77" i="1"/>
  <c r="AF77" i="1" s="1"/>
  <c r="AG77" i="1" s="1"/>
  <c r="AK77" i="1" s="1"/>
  <c r="AO77" i="1" s="1"/>
  <c r="U77" i="1"/>
  <c r="S77" i="1"/>
  <c r="R77" i="1"/>
  <c r="T77" i="1" s="1"/>
  <c r="Q77" i="1"/>
  <c r="J77" i="1"/>
  <c r="K77" i="1" s="1"/>
  <c r="AA76" i="1"/>
  <c r="AH76" i="1" s="1"/>
  <c r="AI76" i="1" s="1"/>
  <c r="AL76" i="1" s="1"/>
  <c r="AP76" i="1" s="1"/>
  <c r="AS76" i="1" s="1"/>
  <c r="AV76" i="1" s="1"/>
  <c r="Y76" i="1"/>
  <c r="U76" i="1"/>
  <c r="S76" i="1"/>
  <c r="R76" i="1"/>
  <c r="T76" i="1" s="1"/>
  <c r="Q76" i="1"/>
  <c r="J76" i="1"/>
  <c r="K76" i="1" s="1"/>
  <c r="AA75" i="1"/>
  <c r="AH75" i="1" s="1"/>
  <c r="AI75" i="1" s="1"/>
  <c r="AL75" i="1" s="1"/>
  <c r="AP75" i="1" s="1"/>
  <c r="AS75" i="1" s="1"/>
  <c r="AV75" i="1" s="1"/>
  <c r="Y75" i="1"/>
  <c r="U75" i="1"/>
  <c r="S75" i="1"/>
  <c r="R75" i="1"/>
  <c r="T75" i="1" s="1"/>
  <c r="Q75" i="1"/>
  <c r="J75" i="1"/>
  <c r="K75" i="1" s="1"/>
  <c r="AA74" i="1"/>
  <c r="AH74" i="1" s="1"/>
  <c r="AI74" i="1" s="1"/>
  <c r="AL74" i="1" s="1"/>
  <c r="AP74" i="1" s="1"/>
  <c r="AS74" i="1" s="1"/>
  <c r="AV74" i="1" s="1"/>
  <c r="Y74" i="1"/>
  <c r="U74" i="1"/>
  <c r="S74" i="1"/>
  <c r="R74" i="1"/>
  <c r="T74" i="1" s="1"/>
  <c r="Q74" i="1"/>
  <c r="J74" i="1"/>
  <c r="K74" i="1" s="1"/>
  <c r="AA73" i="1"/>
  <c r="Y73" i="1"/>
  <c r="AF73" i="1" s="1"/>
  <c r="AG73" i="1" s="1"/>
  <c r="AK73" i="1" s="1"/>
  <c r="AO73" i="1" s="1"/>
  <c r="U73" i="1"/>
  <c r="S73" i="1"/>
  <c r="R73" i="1"/>
  <c r="T73" i="1" s="1"/>
  <c r="Q73" i="1"/>
  <c r="J73" i="1"/>
  <c r="K73" i="1" s="1"/>
  <c r="AA72" i="1"/>
  <c r="AH72" i="1" s="1"/>
  <c r="AI72" i="1" s="1"/>
  <c r="AL72" i="1" s="1"/>
  <c r="AP72" i="1" s="1"/>
  <c r="AS72" i="1" s="1"/>
  <c r="AV72" i="1" s="1"/>
  <c r="Y72" i="1"/>
  <c r="U72" i="1"/>
  <c r="S72" i="1"/>
  <c r="R72" i="1"/>
  <c r="T72" i="1" s="1"/>
  <c r="Q72" i="1"/>
  <c r="J72" i="1"/>
  <c r="K72" i="1" s="1"/>
  <c r="AA71" i="1"/>
  <c r="AH71" i="1" s="1"/>
  <c r="AI71" i="1" s="1"/>
  <c r="AL71" i="1" s="1"/>
  <c r="AP71" i="1" s="1"/>
  <c r="AS71" i="1" s="1"/>
  <c r="AV71" i="1" s="1"/>
  <c r="Y71" i="1"/>
  <c r="AF71" i="1" s="1"/>
  <c r="AG71" i="1" s="1"/>
  <c r="AK71" i="1" s="1"/>
  <c r="AO71" i="1" s="1"/>
  <c r="U71" i="1"/>
  <c r="S71" i="1"/>
  <c r="R71" i="1"/>
  <c r="T71" i="1" s="1"/>
  <c r="Q71" i="1"/>
  <c r="J71" i="1"/>
  <c r="K71" i="1" s="1"/>
  <c r="AA70" i="1"/>
  <c r="AH70" i="1" s="1"/>
  <c r="AI70" i="1" s="1"/>
  <c r="AL70" i="1" s="1"/>
  <c r="AP70" i="1" s="1"/>
  <c r="AS70" i="1" s="1"/>
  <c r="AV70" i="1" s="1"/>
  <c r="Y70" i="1"/>
  <c r="U70" i="1"/>
  <c r="S70" i="1"/>
  <c r="R70" i="1"/>
  <c r="T70" i="1" s="1"/>
  <c r="Q70" i="1"/>
  <c r="J70" i="1"/>
  <c r="K70" i="1" s="1"/>
  <c r="AA69" i="1"/>
  <c r="AH69" i="1" s="1"/>
  <c r="AI69" i="1" s="1"/>
  <c r="AL69" i="1" s="1"/>
  <c r="AP69" i="1" s="1"/>
  <c r="AS69" i="1" s="1"/>
  <c r="AV69" i="1" s="1"/>
  <c r="Y69" i="1"/>
  <c r="U69" i="1"/>
  <c r="S69" i="1"/>
  <c r="R69" i="1"/>
  <c r="T69" i="1" s="1"/>
  <c r="Q69" i="1"/>
  <c r="J69" i="1"/>
  <c r="K69" i="1" s="1"/>
  <c r="AA68" i="1"/>
  <c r="AH68" i="1" s="1"/>
  <c r="AI68" i="1" s="1"/>
  <c r="AL68" i="1" s="1"/>
  <c r="AP68" i="1" s="1"/>
  <c r="AS68" i="1" s="1"/>
  <c r="AV68" i="1" s="1"/>
  <c r="Y68" i="1"/>
  <c r="AF68" i="1" s="1"/>
  <c r="AG68" i="1" s="1"/>
  <c r="AK68" i="1" s="1"/>
  <c r="AO68" i="1" s="1"/>
  <c r="U68" i="1"/>
  <c r="S68" i="1"/>
  <c r="R68" i="1"/>
  <c r="T68" i="1" s="1"/>
  <c r="Q68" i="1"/>
  <c r="J68" i="1"/>
  <c r="K68" i="1" s="1"/>
  <c r="AA67" i="1"/>
  <c r="AH67" i="1" s="1"/>
  <c r="AI67" i="1" s="1"/>
  <c r="AL67" i="1" s="1"/>
  <c r="AP67" i="1" s="1"/>
  <c r="AS67" i="1" s="1"/>
  <c r="AV67" i="1" s="1"/>
  <c r="Y67" i="1"/>
  <c r="AF67" i="1" s="1"/>
  <c r="AG67" i="1" s="1"/>
  <c r="AK67" i="1" s="1"/>
  <c r="AO67" i="1" s="1"/>
  <c r="U67" i="1"/>
  <c r="S67" i="1"/>
  <c r="R67" i="1"/>
  <c r="T67" i="1" s="1"/>
  <c r="Q67" i="1"/>
  <c r="J67" i="1"/>
  <c r="K67" i="1" s="1"/>
  <c r="AA66" i="1"/>
  <c r="AH66" i="1" s="1"/>
  <c r="AI66" i="1" s="1"/>
  <c r="AL66" i="1" s="1"/>
  <c r="AP66" i="1" s="1"/>
  <c r="AS66" i="1" s="1"/>
  <c r="AV66" i="1" s="1"/>
  <c r="Y66" i="1"/>
  <c r="U66" i="1"/>
  <c r="S66" i="1"/>
  <c r="R66" i="1"/>
  <c r="T66" i="1" s="1"/>
  <c r="Q66" i="1"/>
  <c r="J66" i="1"/>
  <c r="K66" i="1" s="1"/>
  <c r="AA65" i="1"/>
  <c r="AH65" i="1" s="1"/>
  <c r="AI65" i="1" s="1"/>
  <c r="AL65" i="1" s="1"/>
  <c r="Y65" i="1"/>
  <c r="AE64" i="1"/>
  <c r="AA64" i="1"/>
  <c r="AH64" i="1" s="1"/>
  <c r="AI64" i="1" s="1"/>
  <c r="AL64" i="1" s="1"/>
  <c r="Y64" i="1"/>
  <c r="AF64" i="1" s="1"/>
  <c r="AA63" i="1"/>
  <c r="AH63" i="1" s="1"/>
  <c r="AI63" i="1" s="1"/>
  <c r="AL63" i="1" s="1"/>
  <c r="Y63" i="1"/>
  <c r="AF63" i="1" s="1"/>
  <c r="U63" i="1"/>
  <c r="S63" i="1"/>
  <c r="R63" i="1"/>
  <c r="T63" i="1" s="1"/>
  <c r="Q63" i="1"/>
  <c r="K63" i="1"/>
  <c r="AA62" i="1"/>
  <c r="AH62" i="1" s="1"/>
  <c r="AI62" i="1" s="1"/>
  <c r="AL62" i="1" s="1"/>
  <c r="Y62" i="1"/>
  <c r="U62" i="1"/>
  <c r="S62" i="1"/>
  <c r="R62" i="1"/>
  <c r="T62" i="1" s="1"/>
  <c r="Q62" i="1"/>
  <c r="K62" i="1"/>
  <c r="AA60" i="1"/>
  <c r="AH60" i="1" s="1"/>
  <c r="AI60" i="1" s="1"/>
  <c r="AL60" i="1" s="1"/>
  <c r="AP60" i="1" s="1"/>
  <c r="AS60" i="1" s="1"/>
  <c r="AV60" i="1" s="1"/>
  <c r="Y60" i="1"/>
  <c r="U60" i="1"/>
  <c r="S60" i="1"/>
  <c r="R60" i="1"/>
  <c r="T60" i="1" s="1"/>
  <c r="Q60" i="1"/>
  <c r="J60" i="1"/>
  <c r="K60" i="1" s="1"/>
  <c r="AA59" i="1"/>
  <c r="AH59" i="1" s="1"/>
  <c r="AI59" i="1" s="1"/>
  <c r="AL59" i="1" s="1"/>
  <c r="AP59" i="1" s="1"/>
  <c r="AS59" i="1" s="1"/>
  <c r="AV59" i="1" s="1"/>
  <c r="Y59" i="1"/>
  <c r="AF59" i="1" s="1"/>
  <c r="AG59" i="1" s="1"/>
  <c r="AK59" i="1" s="1"/>
  <c r="AO59" i="1" s="1"/>
  <c r="U59" i="1"/>
  <c r="S59" i="1"/>
  <c r="R59" i="1"/>
  <c r="T59" i="1" s="1"/>
  <c r="Q59" i="1"/>
  <c r="J59" i="1"/>
  <c r="K59" i="1" s="1"/>
  <c r="AA58" i="1"/>
  <c r="AH58" i="1" s="1"/>
  <c r="AI58" i="1" s="1"/>
  <c r="AL58" i="1" s="1"/>
  <c r="AP58" i="1" s="1"/>
  <c r="AS58" i="1" s="1"/>
  <c r="AV58" i="1" s="1"/>
  <c r="Y58" i="1"/>
  <c r="U58" i="1"/>
  <c r="S58" i="1"/>
  <c r="R58" i="1"/>
  <c r="T58" i="1" s="1"/>
  <c r="Q58" i="1"/>
  <c r="J58" i="1"/>
  <c r="K58" i="1" s="1"/>
  <c r="AA57" i="1"/>
  <c r="Y57" i="1"/>
  <c r="AF57" i="1" s="1"/>
  <c r="AG57" i="1" s="1"/>
  <c r="AK57" i="1" s="1"/>
  <c r="AO57" i="1" s="1"/>
  <c r="U57" i="1"/>
  <c r="S57" i="1"/>
  <c r="R57" i="1"/>
  <c r="T57" i="1" s="1"/>
  <c r="Q57" i="1"/>
  <c r="J57" i="1"/>
  <c r="K57" i="1" s="1"/>
  <c r="AA56" i="1"/>
  <c r="AH56" i="1" s="1"/>
  <c r="AI56" i="1" s="1"/>
  <c r="AL56" i="1" s="1"/>
  <c r="AP56" i="1" s="1"/>
  <c r="AS56" i="1" s="1"/>
  <c r="AV56" i="1" s="1"/>
  <c r="Y56" i="1"/>
  <c r="AF56" i="1" s="1"/>
  <c r="AG56" i="1" s="1"/>
  <c r="AK56" i="1" s="1"/>
  <c r="AO56" i="1" s="1"/>
  <c r="U56" i="1"/>
  <c r="S56" i="1"/>
  <c r="R56" i="1"/>
  <c r="T56" i="1" s="1"/>
  <c r="Q56" i="1"/>
  <c r="J56" i="1"/>
  <c r="K56" i="1" s="1"/>
  <c r="AA55" i="1"/>
  <c r="AH55" i="1" s="1"/>
  <c r="AI55" i="1" s="1"/>
  <c r="AL55" i="1" s="1"/>
  <c r="AP55" i="1" s="1"/>
  <c r="AS55" i="1" s="1"/>
  <c r="AV55" i="1" s="1"/>
  <c r="Y55" i="1"/>
  <c r="U55" i="1"/>
  <c r="S55" i="1"/>
  <c r="R55" i="1"/>
  <c r="T55" i="1" s="1"/>
  <c r="Q55" i="1"/>
  <c r="J55" i="1"/>
  <c r="K55" i="1" s="1"/>
  <c r="AA54" i="1"/>
  <c r="AH54" i="1" s="1"/>
  <c r="AI54" i="1" s="1"/>
  <c r="AL54" i="1" s="1"/>
  <c r="AP54" i="1" s="1"/>
  <c r="AS54" i="1" s="1"/>
  <c r="AV54" i="1" s="1"/>
  <c r="Y54" i="1"/>
  <c r="AF54" i="1" s="1"/>
  <c r="AG54" i="1" s="1"/>
  <c r="AK54" i="1" s="1"/>
  <c r="AO54" i="1" s="1"/>
  <c r="U54" i="1"/>
  <c r="S54" i="1"/>
  <c r="R54" i="1"/>
  <c r="T54" i="1" s="1"/>
  <c r="Q54" i="1"/>
  <c r="J54" i="1"/>
  <c r="K54" i="1" s="1"/>
  <c r="AA52" i="1"/>
  <c r="AH52" i="1" s="1"/>
  <c r="AI52" i="1" s="1"/>
  <c r="AL52" i="1" s="1"/>
  <c r="AP52" i="1" s="1"/>
  <c r="AS52" i="1" s="1"/>
  <c r="AV52" i="1" s="1"/>
  <c r="Y52" i="1"/>
  <c r="AA51" i="1"/>
  <c r="AH51" i="1" s="1"/>
  <c r="AI51" i="1" s="1"/>
  <c r="Y51" i="1"/>
  <c r="AF51" i="1" s="1"/>
  <c r="AG51" i="1" s="1"/>
  <c r="AK51" i="1" s="1"/>
  <c r="AO51" i="1" s="1"/>
  <c r="U51" i="1"/>
  <c r="S51" i="1"/>
  <c r="R51" i="1"/>
  <c r="T51" i="1" s="1"/>
  <c r="Q51" i="1"/>
  <c r="J51" i="1"/>
  <c r="K51" i="1" s="1"/>
  <c r="AA50" i="1"/>
  <c r="AH50" i="1" s="1"/>
  <c r="AI50" i="1" s="1"/>
  <c r="AL50" i="1" s="1"/>
  <c r="AP50" i="1" s="1"/>
  <c r="AS50" i="1" s="1"/>
  <c r="AV50" i="1" s="1"/>
  <c r="Y50" i="1"/>
  <c r="U50" i="1"/>
  <c r="S50" i="1"/>
  <c r="R50" i="1"/>
  <c r="T50" i="1" s="1"/>
  <c r="Q50" i="1"/>
  <c r="K50" i="1"/>
  <c r="AA49" i="1"/>
  <c r="AH49" i="1" s="1"/>
  <c r="AI49" i="1" s="1"/>
  <c r="AL49" i="1" s="1"/>
  <c r="AP49" i="1" s="1"/>
  <c r="AS49" i="1" s="1"/>
  <c r="AV49" i="1" s="1"/>
  <c r="Y49" i="1"/>
  <c r="U49" i="1"/>
  <c r="S49" i="1"/>
  <c r="R49" i="1"/>
  <c r="T49" i="1" s="1"/>
  <c r="Q49" i="1"/>
  <c r="J49" i="1"/>
  <c r="K49" i="1" s="1"/>
  <c r="AA48" i="1"/>
  <c r="AH48" i="1" s="1"/>
  <c r="AI48" i="1" s="1"/>
  <c r="AL48" i="1" s="1"/>
  <c r="AP48" i="1" s="1"/>
  <c r="AS48" i="1" s="1"/>
  <c r="AV48" i="1" s="1"/>
  <c r="Y48" i="1"/>
  <c r="U48" i="1"/>
  <c r="S48" i="1"/>
  <c r="R48" i="1"/>
  <c r="T48" i="1" s="1"/>
  <c r="Q48" i="1"/>
  <c r="J48" i="1"/>
  <c r="K48" i="1" s="1"/>
  <c r="AA47" i="1"/>
  <c r="AH47" i="1" s="1"/>
  <c r="AI47" i="1" s="1"/>
  <c r="AL47" i="1" s="1"/>
  <c r="AP47" i="1" s="1"/>
  <c r="AS47" i="1" s="1"/>
  <c r="AV47" i="1" s="1"/>
  <c r="Y47" i="1"/>
  <c r="U47" i="1"/>
  <c r="S47" i="1"/>
  <c r="R47" i="1"/>
  <c r="T47" i="1" s="1"/>
  <c r="Q47" i="1"/>
  <c r="J47" i="1"/>
  <c r="K47" i="1" s="1"/>
  <c r="AA46" i="1"/>
  <c r="AH46" i="1" s="1"/>
  <c r="AI46" i="1" s="1"/>
  <c r="AL46" i="1" s="1"/>
  <c r="AP46" i="1" s="1"/>
  <c r="AS46" i="1" s="1"/>
  <c r="AV46" i="1" s="1"/>
  <c r="Y46" i="1"/>
  <c r="AF46" i="1" s="1"/>
  <c r="AG46" i="1" s="1"/>
  <c r="AK46" i="1" s="1"/>
  <c r="AO46" i="1" s="1"/>
  <c r="AA45" i="1"/>
  <c r="AH45" i="1" s="1"/>
  <c r="AI45" i="1" s="1"/>
  <c r="AL45" i="1" s="1"/>
  <c r="AP45" i="1" s="1"/>
  <c r="AS45" i="1" s="1"/>
  <c r="AV45" i="1" s="1"/>
  <c r="X45" i="1"/>
  <c r="U45" i="1"/>
  <c r="S45" i="1"/>
  <c r="R45" i="1"/>
  <c r="T45" i="1" s="1"/>
  <c r="Q45" i="1"/>
  <c r="J45" i="1"/>
  <c r="AA44" i="1"/>
  <c r="AH44" i="1" s="1"/>
  <c r="AI44" i="1" s="1"/>
  <c r="AL44" i="1" s="1"/>
  <c r="Y44" i="1"/>
  <c r="AF44" i="1" s="1"/>
  <c r="U44" i="1"/>
  <c r="S44" i="1"/>
  <c r="R44" i="1"/>
  <c r="T44" i="1" s="1"/>
  <c r="Q44" i="1"/>
  <c r="J44" i="1"/>
  <c r="K44" i="1" s="1"/>
  <c r="AA43" i="1"/>
  <c r="AH43" i="1" s="1"/>
  <c r="AI43" i="1" s="1"/>
  <c r="AL43" i="1" s="1"/>
  <c r="Y43" i="1"/>
  <c r="AF43" i="1" s="1"/>
  <c r="U43" i="1"/>
  <c r="S43" i="1"/>
  <c r="R43" i="1"/>
  <c r="T43" i="1" s="1"/>
  <c r="Q43" i="1"/>
  <c r="J43" i="1"/>
  <c r="K43" i="1" s="1"/>
  <c r="AA42" i="1"/>
  <c r="AH42" i="1" s="1"/>
  <c r="AI42" i="1" s="1"/>
  <c r="AL42" i="1" s="1"/>
  <c r="AP42" i="1" s="1"/>
  <c r="AS42" i="1" s="1"/>
  <c r="AV42" i="1" s="1"/>
  <c r="Y42" i="1"/>
  <c r="AF42" i="1" s="1"/>
  <c r="AG42" i="1" s="1"/>
  <c r="AK42" i="1" s="1"/>
  <c r="AO42" i="1" s="1"/>
  <c r="U42" i="1"/>
  <c r="S42" i="1"/>
  <c r="R42" i="1"/>
  <c r="T42" i="1" s="1"/>
  <c r="J42" i="1"/>
  <c r="K42" i="1" s="1"/>
  <c r="AH41" i="1"/>
  <c r="AI41" i="1" s="1"/>
  <c r="AL41" i="1" s="1"/>
  <c r="AP41" i="1" s="1"/>
  <c r="AS41" i="1" s="1"/>
  <c r="AV41" i="1" s="1"/>
  <c r="Y41" i="1"/>
  <c r="U41" i="1"/>
  <c r="S41" i="1"/>
  <c r="R41" i="1"/>
  <c r="T41" i="1" s="1"/>
  <c r="Q41" i="1"/>
  <c r="J41" i="1"/>
  <c r="K41" i="1" s="1"/>
  <c r="AA40" i="1"/>
  <c r="AH40" i="1" s="1"/>
  <c r="AI40" i="1" s="1"/>
  <c r="AL40" i="1" s="1"/>
  <c r="AP40" i="1" s="1"/>
  <c r="AS40" i="1" s="1"/>
  <c r="AV40" i="1" s="1"/>
  <c r="Y40" i="1"/>
  <c r="AF40" i="1" s="1"/>
  <c r="AG40" i="1" s="1"/>
  <c r="AK40" i="1" s="1"/>
  <c r="AO40" i="1" s="1"/>
  <c r="U40" i="1"/>
  <c r="S40" i="1"/>
  <c r="R40" i="1"/>
  <c r="T40" i="1" s="1"/>
  <c r="Q40" i="1"/>
  <c r="J40" i="1"/>
  <c r="K40" i="1" s="1"/>
  <c r="AA39" i="1"/>
  <c r="AH39" i="1" s="1"/>
  <c r="AI39" i="1" s="1"/>
  <c r="AL39" i="1" s="1"/>
  <c r="AP39" i="1" s="1"/>
  <c r="AS39" i="1" s="1"/>
  <c r="AV39" i="1" s="1"/>
  <c r="Y39" i="1"/>
  <c r="AF39" i="1" s="1"/>
  <c r="AG39" i="1" s="1"/>
  <c r="AK39" i="1" s="1"/>
  <c r="AO39" i="1" s="1"/>
  <c r="V39" i="1"/>
  <c r="AA38" i="1"/>
  <c r="AH38" i="1" s="1"/>
  <c r="AI38" i="1" s="1"/>
  <c r="AL38" i="1" s="1"/>
  <c r="AP38" i="1" s="1"/>
  <c r="AS38" i="1" s="1"/>
  <c r="AV38" i="1" s="1"/>
  <c r="Y38" i="1"/>
  <c r="U38" i="1"/>
  <c r="S38" i="1"/>
  <c r="R38" i="1"/>
  <c r="T38" i="1" s="1"/>
  <c r="Q38" i="1"/>
  <c r="J38" i="1"/>
  <c r="AA37" i="1"/>
  <c r="AH37" i="1" s="1"/>
  <c r="AI37" i="1" s="1"/>
  <c r="AL37" i="1" s="1"/>
  <c r="AP37" i="1" s="1"/>
  <c r="AS37" i="1" s="1"/>
  <c r="AV37" i="1" s="1"/>
  <c r="Y37" i="1"/>
  <c r="U37" i="1"/>
  <c r="S37" i="1"/>
  <c r="R37" i="1"/>
  <c r="T37" i="1" s="1"/>
  <c r="Q37" i="1"/>
  <c r="J37" i="1"/>
  <c r="K37" i="1" s="1"/>
  <c r="AA36" i="1"/>
  <c r="AH36" i="1" s="1"/>
  <c r="AI36" i="1" s="1"/>
  <c r="AL36" i="1" s="1"/>
  <c r="AP36" i="1" s="1"/>
  <c r="AS36" i="1" s="1"/>
  <c r="AV36" i="1" s="1"/>
  <c r="Y36" i="1"/>
  <c r="AF36" i="1" s="1"/>
  <c r="AG36" i="1" s="1"/>
  <c r="AK36" i="1" s="1"/>
  <c r="U36" i="1"/>
  <c r="S36" i="1"/>
  <c r="R36" i="1"/>
  <c r="T36" i="1" s="1"/>
  <c r="Q36" i="1"/>
  <c r="J36" i="1"/>
  <c r="K36" i="1" s="1"/>
  <c r="AA35" i="1"/>
  <c r="AH35" i="1" s="1"/>
  <c r="AI35" i="1" s="1"/>
  <c r="AL35" i="1" s="1"/>
  <c r="AP35" i="1" s="1"/>
  <c r="AS35" i="1" s="1"/>
  <c r="AV35" i="1" s="1"/>
  <c r="Y35" i="1"/>
  <c r="U35" i="1"/>
  <c r="S35" i="1"/>
  <c r="R35" i="1"/>
  <c r="T35" i="1" s="1"/>
  <c r="Q35" i="1"/>
  <c r="J35" i="1"/>
  <c r="K35" i="1" s="1"/>
  <c r="AA34" i="1"/>
  <c r="AH34" i="1" s="1"/>
  <c r="AI34" i="1" s="1"/>
  <c r="AL34" i="1" s="1"/>
  <c r="AP34" i="1" s="1"/>
  <c r="AS34" i="1" s="1"/>
  <c r="AV34" i="1" s="1"/>
  <c r="Y34" i="1"/>
  <c r="U34" i="1"/>
  <c r="S34" i="1"/>
  <c r="R34" i="1"/>
  <c r="T34" i="1" s="1"/>
  <c r="Q34" i="1"/>
  <c r="J34" i="1"/>
  <c r="K34" i="1" s="1"/>
  <c r="AA32" i="1"/>
  <c r="AH32" i="1" s="1"/>
  <c r="AI32" i="1" s="1"/>
  <c r="AL32" i="1" s="1"/>
  <c r="AP32" i="1" s="1"/>
  <c r="AS32" i="1" s="1"/>
  <c r="AV32" i="1" s="1"/>
  <c r="Y32" i="1"/>
  <c r="U32" i="1"/>
  <c r="S32" i="1"/>
  <c r="R32" i="1"/>
  <c r="T32" i="1" s="1"/>
  <c r="Q32" i="1"/>
  <c r="J32" i="1"/>
  <c r="K32" i="1" s="1"/>
  <c r="AA31" i="1"/>
  <c r="AH31" i="1" s="1"/>
  <c r="AI31" i="1" s="1"/>
  <c r="AL31" i="1" s="1"/>
  <c r="AP31" i="1" s="1"/>
  <c r="AS31" i="1" s="1"/>
  <c r="AV31" i="1" s="1"/>
  <c r="Y31" i="1"/>
  <c r="AF31" i="1" s="1"/>
  <c r="AG31" i="1" s="1"/>
  <c r="AK31" i="1" s="1"/>
  <c r="AO31" i="1" s="1"/>
  <c r="U31" i="1"/>
  <c r="S31" i="1"/>
  <c r="R31" i="1"/>
  <c r="T31" i="1" s="1"/>
  <c r="Q31" i="1"/>
  <c r="J31" i="1"/>
  <c r="K31" i="1" s="1"/>
  <c r="AA30" i="1"/>
  <c r="AH30" i="1" s="1"/>
  <c r="AI30" i="1" s="1"/>
  <c r="AL30" i="1" s="1"/>
  <c r="AP30" i="1" s="1"/>
  <c r="AS30" i="1" s="1"/>
  <c r="AV30" i="1" s="1"/>
  <c r="Y30" i="1"/>
  <c r="AF30" i="1" s="1"/>
  <c r="AG30" i="1" s="1"/>
  <c r="AK30" i="1" s="1"/>
  <c r="AO30" i="1" s="1"/>
  <c r="U30" i="1"/>
  <c r="S30" i="1"/>
  <c r="R30" i="1"/>
  <c r="T30" i="1" s="1"/>
  <c r="Q30" i="1"/>
  <c r="J30" i="1"/>
  <c r="K30" i="1" s="1"/>
  <c r="AA29" i="1"/>
  <c r="AH29" i="1" s="1"/>
  <c r="AI29" i="1" s="1"/>
  <c r="AL29" i="1" s="1"/>
  <c r="AP29" i="1" s="1"/>
  <c r="AS29" i="1" s="1"/>
  <c r="AV29" i="1" s="1"/>
  <c r="Y29" i="1"/>
  <c r="U29" i="1"/>
  <c r="S29" i="1"/>
  <c r="R29" i="1"/>
  <c r="T29" i="1" s="1"/>
  <c r="Q29" i="1"/>
  <c r="J29" i="1"/>
  <c r="K29" i="1" s="1"/>
  <c r="AA28" i="1"/>
  <c r="AH28" i="1" s="1"/>
  <c r="AI28" i="1" s="1"/>
  <c r="AL28" i="1" s="1"/>
  <c r="AP28" i="1" s="1"/>
  <c r="AS28" i="1" s="1"/>
  <c r="AV28" i="1" s="1"/>
  <c r="Y28" i="1"/>
  <c r="U28" i="1"/>
  <c r="S28" i="1"/>
  <c r="R28" i="1"/>
  <c r="T28" i="1" s="1"/>
  <c r="Q28" i="1"/>
  <c r="J28" i="1"/>
  <c r="K28" i="1" s="1"/>
  <c r="AA27" i="1"/>
  <c r="AH27" i="1" s="1"/>
  <c r="AI27" i="1" s="1"/>
  <c r="AL27" i="1" s="1"/>
  <c r="AP27" i="1" s="1"/>
  <c r="AS27" i="1" s="1"/>
  <c r="AV27" i="1" s="1"/>
  <c r="Y27" i="1"/>
  <c r="AF27" i="1" s="1"/>
  <c r="AG27" i="1" s="1"/>
  <c r="AK27" i="1" s="1"/>
  <c r="U27" i="1"/>
  <c r="S27" i="1"/>
  <c r="R27" i="1"/>
  <c r="T27" i="1" s="1"/>
  <c r="Q27" i="1"/>
  <c r="J27" i="1"/>
  <c r="K27" i="1" s="1"/>
  <c r="AA26" i="1"/>
  <c r="AH26" i="1" s="1"/>
  <c r="AI26" i="1" s="1"/>
  <c r="AL26" i="1" s="1"/>
  <c r="AP26" i="1" s="1"/>
  <c r="AS26" i="1" s="1"/>
  <c r="AV26" i="1" s="1"/>
  <c r="Y26" i="1"/>
  <c r="AF26" i="1" s="1"/>
  <c r="AG26" i="1" s="1"/>
  <c r="AK26" i="1" s="1"/>
  <c r="AO26" i="1" s="1"/>
  <c r="U26" i="1"/>
  <c r="T26" i="1"/>
  <c r="S26" i="1"/>
  <c r="AA25" i="1"/>
  <c r="AH25" i="1" s="1"/>
  <c r="AI25" i="1" s="1"/>
  <c r="AL25" i="1" s="1"/>
  <c r="AP25" i="1" s="1"/>
  <c r="AS25" i="1" s="1"/>
  <c r="AV25" i="1" s="1"/>
  <c r="Y25" i="1"/>
  <c r="AF25" i="1" s="1"/>
  <c r="AG25" i="1" s="1"/>
  <c r="AK25" i="1" s="1"/>
  <c r="AO25" i="1" s="1"/>
  <c r="U25" i="1"/>
  <c r="S25" i="1"/>
  <c r="R25" i="1"/>
  <c r="T25" i="1" s="1"/>
  <c r="Q25" i="1"/>
  <c r="J25" i="1"/>
  <c r="K25" i="1" s="1"/>
  <c r="AA24" i="1"/>
  <c r="AH24" i="1" s="1"/>
  <c r="AI24" i="1" s="1"/>
  <c r="AL24" i="1" s="1"/>
  <c r="AP24" i="1" s="1"/>
  <c r="AS24" i="1" s="1"/>
  <c r="AV24" i="1" s="1"/>
  <c r="Y24" i="1"/>
  <c r="U24" i="1"/>
  <c r="S24" i="1"/>
  <c r="R24" i="1"/>
  <c r="T24" i="1" s="1"/>
  <c r="Q24" i="1"/>
  <c r="J24" i="1"/>
  <c r="K24" i="1" s="1"/>
  <c r="AA23" i="1"/>
  <c r="AH23" i="1" s="1"/>
  <c r="AI23" i="1" s="1"/>
  <c r="AL23" i="1" s="1"/>
  <c r="AP23" i="1" s="1"/>
  <c r="AS23" i="1" s="1"/>
  <c r="AV23" i="1" s="1"/>
  <c r="Y23" i="1"/>
  <c r="U23" i="1"/>
  <c r="S23" i="1"/>
  <c r="R23" i="1"/>
  <c r="T23" i="1" s="1"/>
  <c r="Q23" i="1"/>
  <c r="K23" i="1"/>
  <c r="AA22" i="1"/>
  <c r="AH22" i="1" s="1"/>
  <c r="AI22" i="1" s="1"/>
  <c r="AL22" i="1" s="1"/>
  <c r="AP22" i="1" s="1"/>
  <c r="AS22" i="1" s="1"/>
  <c r="AV22" i="1" s="1"/>
  <c r="Y22" i="1"/>
  <c r="U22" i="1"/>
  <c r="S22" i="1"/>
  <c r="R22" i="1"/>
  <c r="T22" i="1" s="1"/>
  <c r="Q22" i="1"/>
  <c r="J22" i="1"/>
  <c r="K22" i="1" s="1"/>
  <c r="AA21" i="1"/>
  <c r="AH21" i="1" s="1"/>
  <c r="AI21" i="1" s="1"/>
  <c r="AL21" i="1" s="1"/>
  <c r="AP21" i="1" s="1"/>
  <c r="AS21" i="1" s="1"/>
  <c r="AV21" i="1" s="1"/>
  <c r="Y21" i="1"/>
  <c r="U21" i="1"/>
  <c r="S21" i="1"/>
  <c r="R21" i="1"/>
  <c r="T21" i="1" s="1"/>
  <c r="Q21" i="1"/>
  <c r="J21" i="1"/>
  <c r="K21" i="1" s="1"/>
  <c r="AA20" i="1"/>
  <c r="AH20" i="1" s="1"/>
  <c r="AI20" i="1" s="1"/>
  <c r="AL20" i="1" s="1"/>
  <c r="AP20" i="1" s="1"/>
  <c r="AS20" i="1" s="1"/>
  <c r="AV20" i="1" s="1"/>
  <c r="Y20" i="1"/>
  <c r="AF20" i="1" s="1"/>
  <c r="AG20" i="1" s="1"/>
  <c r="AK20" i="1" s="1"/>
  <c r="AO20" i="1" s="1"/>
  <c r="U20" i="1"/>
  <c r="S20" i="1"/>
  <c r="R20" i="1"/>
  <c r="T20" i="1" s="1"/>
  <c r="Q20" i="1"/>
  <c r="J20" i="1"/>
  <c r="K20" i="1" s="1"/>
  <c r="AA19" i="1"/>
  <c r="AH19" i="1" s="1"/>
  <c r="AI19" i="1" s="1"/>
  <c r="AL19" i="1" s="1"/>
  <c r="AP19" i="1" s="1"/>
  <c r="AS19" i="1" s="1"/>
  <c r="AV19" i="1" s="1"/>
  <c r="Y19" i="1"/>
  <c r="AF19" i="1" s="1"/>
  <c r="AG19" i="1" s="1"/>
  <c r="AK19" i="1" s="1"/>
  <c r="U19" i="1"/>
  <c r="S19" i="1"/>
  <c r="R19" i="1"/>
  <c r="T19" i="1" s="1"/>
  <c r="Q19" i="1"/>
  <c r="K19" i="1"/>
  <c r="AA18" i="1"/>
  <c r="AH18" i="1" s="1"/>
  <c r="AI18" i="1" s="1"/>
  <c r="AL18" i="1" s="1"/>
  <c r="AP18" i="1" s="1"/>
  <c r="AS18" i="1" s="1"/>
  <c r="AV18" i="1" s="1"/>
  <c r="Y18" i="1"/>
  <c r="U18" i="1"/>
  <c r="S18" i="1"/>
  <c r="R18" i="1"/>
  <c r="T18" i="1" s="1"/>
  <c r="Q18" i="1"/>
  <c r="J18" i="1"/>
  <c r="K18" i="1" s="1"/>
  <c r="AA17" i="1"/>
  <c r="Y17" i="1"/>
  <c r="AF17" i="1" s="1"/>
  <c r="AG17" i="1" s="1"/>
  <c r="AK17" i="1" s="1"/>
  <c r="AO17" i="1" s="1"/>
  <c r="U17" i="1"/>
  <c r="S17" i="1"/>
  <c r="R17" i="1"/>
  <c r="T17" i="1" s="1"/>
  <c r="Q17" i="1"/>
  <c r="J17" i="1"/>
  <c r="K17" i="1" s="1"/>
  <c r="AA16" i="1"/>
  <c r="AH16" i="1" s="1"/>
  <c r="AI16" i="1" s="1"/>
  <c r="AL16" i="1" s="1"/>
  <c r="AP16" i="1" s="1"/>
  <c r="AS16" i="1" s="1"/>
  <c r="AV16" i="1" s="1"/>
  <c r="Y16" i="1"/>
  <c r="AF16" i="1" s="1"/>
  <c r="AG16" i="1" s="1"/>
  <c r="AK16" i="1" s="1"/>
  <c r="AO16" i="1" s="1"/>
  <c r="U16" i="1"/>
  <c r="S16" i="1"/>
  <c r="R16" i="1"/>
  <c r="T16" i="1" s="1"/>
  <c r="Q16" i="1"/>
  <c r="J16" i="1"/>
  <c r="K16" i="1" s="1"/>
  <c r="AA15" i="1"/>
  <c r="AH15" i="1" s="1"/>
  <c r="AI15" i="1" s="1"/>
  <c r="AL15" i="1" s="1"/>
  <c r="AP15" i="1" s="1"/>
  <c r="AS15" i="1" s="1"/>
  <c r="AV15" i="1" s="1"/>
  <c r="Y15" i="1"/>
  <c r="AF15" i="1" s="1"/>
  <c r="AG15" i="1" s="1"/>
  <c r="AK15" i="1" s="1"/>
  <c r="AO15" i="1" s="1"/>
  <c r="U15" i="1"/>
  <c r="T15" i="1"/>
  <c r="S15" i="1"/>
  <c r="AA14" i="1"/>
  <c r="AH14" i="1" s="1"/>
  <c r="AI14" i="1" s="1"/>
  <c r="AL14" i="1" s="1"/>
  <c r="AP14" i="1" s="1"/>
  <c r="AS14" i="1" s="1"/>
  <c r="AV14" i="1" s="1"/>
  <c r="Y14" i="1"/>
  <c r="AF14" i="1" s="1"/>
  <c r="AG14" i="1" s="1"/>
  <c r="AK14" i="1" s="1"/>
  <c r="AO14" i="1" s="1"/>
  <c r="U14" i="1"/>
  <c r="S14" i="1"/>
  <c r="R14" i="1"/>
  <c r="T14" i="1" s="1"/>
  <c r="Q14" i="1"/>
  <c r="J14" i="1"/>
  <c r="K14" i="1" s="1"/>
  <c r="AA13" i="1"/>
  <c r="AH13" i="1" s="1"/>
  <c r="AI13" i="1" s="1"/>
  <c r="AL13" i="1" s="1"/>
  <c r="AP13" i="1" s="1"/>
  <c r="AS13" i="1" s="1"/>
  <c r="AV13" i="1" s="1"/>
  <c r="Y13" i="1"/>
  <c r="AF13" i="1" s="1"/>
  <c r="AG13" i="1" s="1"/>
  <c r="AK13" i="1" s="1"/>
  <c r="AO13" i="1" s="1"/>
  <c r="U13" i="1"/>
  <c r="S13" i="1"/>
  <c r="R13" i="1"/>
  <c r="T13" i="1" s="1"/>
  <c r="Q13" i="1"/>
  <c r="J13" i="1"/>
  <c r="K13" i="1" s="1"/>
  <c r="AA12" i="1"/>
  <c r="AH12" i="1" s="1"/>
  <c r="AI12" i="1" s="1"/>
  <c r="AL12" i="1" s="1"/>
  <c r="AP12" i="1" s="1"/>
  <c r="AS12" i="1" s="1"/>
  <c r="AV12" i="1" s="1"/>
  <c r="Y12" i="1"/>
  <c r="AF12" i="1" s="1"/>
  <c r="AG12" i="1" s="1"/>
  <c r="AK12" i="1" s="1"/>
  <c r="AO12" i="1" s="1"/>
  <c r="U12" i="1"/>
  <c r="S12" i="1"/>
  <c r="R12" i="1"/>
  <c r="T12" i="1" s="1"/>
  <c r="Q12" i="1"/>
  <c r="J12" i="1"/>
  <c r="K12" i="1" s="1"/>
  <c r="AA11" i="1"/>
  <c r="AH11" i="1" s="1"/>
  <c r="AI11" i="1" s="1"/>
  <c r="AL11" i="1" s="1"/>
  <c r="AP11" i="1" s="1"/>
  <c r="AS11" i="1" s="1"/>
  <c r="AV11" i="1" s="1"/>
  <c r="Y11" i="1"/>
  <c r="AF11" i="1" s="1"/>
  <c r="AG11" i="1" s="1"/>
  <c r="AK11" i="1" s="1"/>
  <c r="AO11" i="1" s="1"/>
  <c r="U11" i="1"/>
  <c r="T11" i="1"/>
  <c r="S11" i="1"/>
  <c r="AA10" i="1"/>
  <c r="AH10" i="1" s="1"/>
  <c r="AI10" i="1" s="1"/>
  <c r="AL10" i="1" s="1"/>
  <c r="AP10" i="1" s="1"/>
  <c r="AS10" i="1" s="1"/>
  <c r="AV10" i="1" s="1"/>
  <c r="Y10" i="1"/>
  <c r="U10" i="1"/>
  <c r="S10" i="1"/>
  <c r="R10" i="1"/>
  <c r="T10" i="1" s="1"/>
  <c r="Q10" i="1"/>
  <c r="J10" i="1"/>
  <c r="K10" i="1" s="1"/>
  <c r="AA9" i="1"/>
  <c r="AH9" i="1" s="1"/>
  <c r="AI9" i="1" s="1"/>
  <c r="AL9" i="1" s="1"/>
  <c r="AP9" i="1" s="1"/>
  <c r="AS9" i="1" s="1"/>
  <c r="AV9" i="1" s="1"/>
  <c r="Y9" i="1"/>
  <c r="AF9" i="1" s="1"/>
  <c r="AG9" i="1" s="1"/>
  <c r="AK9" i="1" s="1"/>
  <c r="AO9" i="1" s="1"/>
  <c r="AA8" i="1"/>
  <c r="Y8" i="1"/>
  <c r="U8" i="1"/>
  <c r="S8" i="1"/>
  <c r="R8" i="1"/>
  <c r="T8" i="1" s="1"/>
  <c r="Q8" i="1"/>
  <c r="K8" i="1"/>
  <c r="AA7" i="1"/>
  <c r="AH7" i="1" s="1"/>
  <c r="AI7" i="1" s="1"/>
  <c r="Y7" i="1"/>
  <c r="U7" i="1"/>
  <c r="S7" i="1"/>
  <c r="R7" i="1"/>
  <c r="T7" i="1" s="1"/>
  <c r="Q7" i="1"/>
  <c r="J7" i="1"/>
  <c r="K7" i="1" s="1"/>
  <c r="AA6" i="1"/>
  <c r="Y6" i="1"/>
  <c r="AF6" i="1" s="1"/>
  <c r="AG6" i="1" s="1"/>
  <c r="AK6" i="1" s="1"/>
  <c r="AO6" i="1" s="1"/>
  <c r="U6" i="1"/>
  <c r="S6" i="1"/>
  <c r="R6" i="1"/>
  <c r="T6" i="1" s="1"/>
  <c r="Q6" i="1"/>
  <c r="J6" i="1"/>
  <c r="AT105" i="1" l="1"/>
  <c r="AU105" i="1"/>
  <c r="V133" i="1"/>
  <c r="W133" i="1" s="1"/>
  <c r="AR12" i="1"/>
  <c r="AQ12" i="1"/>
  <c r="AR31" i="1"/>
  <c r="AQ31" i="1"/>
  <c r="AR140" i="1"/>
  <c r="AQ140" i="1"/>
  <c r="AR57" i="1"/>
  <c r="AU57" i="1" s="1"/>
  <c r="AR92" i="1"/>
  <c r="AQ92" i="1"/>
  <c r="AR135" i="1"/>
  <c r="AU135" i="1" s="1"/>
  <c r="AR16" i="1"/>
  <c r="AQ16" i="1"/>
  <c r="AR56" i="1"/>
  <c r="AQ56" i="1"/>
  <c r="AR71" i="1"/>
  <c r="AQ71" i="1"/>
  <c r="AR79" i="1"/>
  <c r="AU79" i="1" s="1"/>
  <c r="AR88" i="1"/>
  <c r="AQ88" i="1"/>
  <c r="AR91" i="1"/>
  <c r="AU91" i="1" s="1"/>
  <c r="AR102" i="1"/>
  <c r="AQ102" i="1"/>
  <c r="AR111" i="1"/>
  <c r="AQ111" i="1"/>
  <c r="AR90" i="1"/>
  <c r="AU90" i="1" s="1"/>
  <c r="AR17" i="1"/>
  <c r="AU17" i="1" s="1"/>
  <c r="AM147" i="1"/>
  <c r="AO147" i="1"/>
  <c r="AR51" i="1"/>
  <c r="AQ51" i="1"/>
  <c r="AR78" i="1"/>
  <c r="AQ78" i="1"/>
  <c r="AR98" i="1"/>
  <c r="AQ98" i="1"/>
  <c r="AR132" i="1"/>
  <c r="AU132" i="1" s="1"/>
  <c r="AM145" i="1"/>
  <c r="AO145" i="1"/>
  <c r="AR11" i="1"/>
  <c r="AQ11" i="1"/>
  <c r="AM43" i="1"/>
  <c r="AP43" i="1"/>
  <c r="AR112" i="1"/>
  <c r="AQ112" i="1"/>
  <c r="AR15" i="1"/>
  <c r="AQ15" i="1"/>
  <c r="AR36" i="1"/>
  <c r="AQ36" i="1"/>
  <c r="AR40" i="1"/>
  <c r="AQ40" i="1"/>
  <c r="AR54" i="1"/>
  <c r="AQ54" i="1"/>
  <c r="AM63" i="1"/>
  <c r="AP63" i="1"/>
  <c r="AR77" i="1"/>
  <c r="AQ77" i="1"/>
  <c r="AR97" i="1"/>
  <c r="AQ97" i="1"/>
  <c r="AR109" i="1"/>
  <c r="AU109" i="1" s="1"/>
  <c r="AR118" i="1"/>
  <c r="AQ118" i="1"/>
  <c r="AR131" i="1"/>
  <c r="AQ131" i="1"/>
  <c r="AR144" i="1"/>
  <c r="AQ144" i="1"/>
  <c r="AR25" i="1"/>
  <c r="AQ25" i="1"/>
  <c r="AM44" i="1"/>
  <c r="AP44" i="1"/>
  <c r="AR82" i="1"/>
  <c r="AQ82" i="1"/>
  <c r="AR89" i="1"/>
  <c r="AQ89" i="1"/>
  <c r="AR27" i="1"/>
  <c r="AQ27" i="1"/>
  <c r="AR6" i="1"/>
  <c r="AU6" i="1" s="1"/>
  <c r="AR9" i="1"/>
  <c r="AQ9" i="1"/>
  <c r="AR26" i="1"/>
  <c r="AQ26" i="1"/>
  <c r="AR39" i="1"/>
  <c r="AQ39" i="1"/>
  <c r="AM62" i="1"/>
  <c r="AP62" i="1"/>
  <c r="AR68" i="1"/>
  <c r="AQ68" i="1"/>
  <c r="AR108" i="1"/>
  <c r="AQ108" i="1"/>
  <c r="AR130" i="1"/>
  <c r="AQ130" i="1"/>
  <c r="AR46" i="1"/>
  <c r="AQ46" i="1"/>
  <c r="AR73" i="1"/>
  <c r="AU73" i="1" s="1"/>
  <c r="AM148" i="1"/>
  <c r="AO148" i="1"/>
  <c r="AR30" i="1"/>
  <c r="AQ30" i="1"/>
  <c r="AR80" i="1"/>
  <c r="AQ80" i="1"/>
  <c r="AR14" i="1"/>
  <c r="AQ14" i="1"/>
  <c r="AR67" i="1"/>
  <c r="AQ67" i="1"/>
  <c r="AR95" i="1"/>
  <c r="AU95" i="1" s="1"/>
  <c r="AR121" i="1"/>
  <c r="AU121" i="1" s="1"/>
  <c r="AM142" i="1"/>
  <c r="AO142" i="1"/>
  <c r="AR42" i="1"/>
  <c r="AQ42" i="1"/>
  <c r="AM65" i="1"/>
  <c r="AP65" i="1"/>
  <c r="AR127" i="1"/>
  <c r="AQ127" i="1"/>
  <c r="AR20" i="1"/>
  <c r="AQ20" i="1"/>
  <c r="AR59" i="1"/>
  <c r="AQ59" i="1"/>
  <c r="AM64" i="1"/>
  <c r="AP64" i="1"/>
  <c r="AR13" i="1"/>
  <c r="AQ13" i="1"/>
  <c r="AM19" i="1"/>
  <c r="AO19" i="1"/>
  <c r="AR84" i="1"/>
  <c r="AQ84" i="1"/>
  <c r="AR94" i="1"/>
  <c r="AQ94" i="1"/>
  <c r="AR106" i="1"/>
  <c r="AQ106" i="1"/>
  <c r="AR137" i="1"/>
  <c r="AQ137" i="1"/>
  <c r="AM84" i="1"/>
  <c r="AM94" i="1"/>
  <c r="AM106" i="1"/>
  <c r="AM9" i="1"/>
  <c r="AM26" i="1"/>
  <c r="AM39" i="1"/>
  <c r="AM68" i="1"/>
  <c r="AM108" i="1"/>
  <c r="AM130" i="1"/>
  <c r="AM12" i="1"/>
  <c r="AM25" i="1"/>
  <c r="AM31" i="1"/>
  <c r="AM46" i="1"/>
  <c r="AM82" i="1"/>
  <c r="AM140" i="1"/>
  <c r="AM15" i="1"/>
  <c r="AM30" i="1"/>
  <c r="AM42" i="1"/>
  <c r="AM80" i="1"/>
  <c r="AM89" i="1"/>
  <c r="AM92" i="1"/>
  <c r="AM112" i="1"/>
  <c r="AM16" i="1"/>
  <c r="AM56" i="1"/>
  <c r="AM71" i="1"/>
  <c r="AM88" i="1"/>
  <c r="AM102" i="1"/>
  <c r="AM111" i="1"/>
  <c r="AM13" i="1"/>
  <c r="AM27" i="1"/>
  <c r="AM36" i="1"/>
  <c r="AM40" i="1"/>
  <c r="AM54" i="1"/>
  <c r="AM77" i="1"/>
  <c r="AM97" i="1"/>
  <c r="AM118" i="1"/>
  <c r="AM11" i="1"/>
  <c r="AM20" i="1"/>
  <c r="AM59" i="1"/>
  <c r="AM67" i="1"/>
  <c r="AJ119" i="1"/>
  <c r="AK119" i="1"/>
  <c r="AM137" i="1"/>
  <c r="AM127" i="1"/>
  <c r="AJ7" i="1"/>
  <c r="AL7" i="1"/>
  <c r="AJ149" i="1"/>
  <c r="AK149" i="1"/>
  <c r="AM14" i="1"/>
  <c r="AM51" i="1"/>
  <c r="AM78" i="1"/>
  <c r="AM98" i="1"/>
  <c r="AM131" i="1"/>
  <c r="AM144" i="1"/>
  <c r="V40" i="1"/>
  <c r="W40" i="1" s="1"/>
  <c r="V62" i="1"/>
  <c r="W62" i="1" s="1"/>
  <c r="AJ144" i="1"/>
  <c r="AJ106" i="1"/>
  <c r="AJ148" i="1"/>
  <c r="V129" i="1"/>
  <c r="W129" i="1" s="1"/>
  <c r="AJ112" i="1"/>
  <c r="V109" i="1"/>
  <c r="W109" i="1" s="1"/>
  <c r="V85" i="1"/>
  <c r="W85" i="1" s="1"/>
  <c r="AB76" i="1"/>
  <c r="AJ108" i="1"/>
  <c r="X152" i="1"/>
  <c r="V99" i="1"/>
  <c r="W99" i="1" s="1"/>
  <c r="AB109" i="1"/>
  <c r="V113" i="1"/>
  <c r="W113" i="1" s="1"/>
  <c r="V121" i="1"/>
  <c r="W121" i="1" s="1"/>
  <c r="AJ131" i="1"/>
  <c r="AJ140" i="1"/>
  <c r="V141" i="1"/>
  <c r="W141" i="1" s="1"/>
  <c r="AJ9" i="1"/>
  <c r="V78" i="1"/>
  <c r="W78" i="1" s="1"/>
  <c r="AJ137" i="1"/>
  <c r="AJ147" i="1"/>
  <c r="AJ71" i="1"/>
  <c r="AJ111" i="1"/>
  <c r="V8" i="1"/>
  <c r="W8" i="1" s="1"/>
  <c r="V107" i="1"/>
  <c r="W107" i="1" s="1"/>
  <c r="AJ127" i="1"/>
  <c r="AJ130" i="1"/>
  <c r="AB149" i="1"/>
  <c r="V76" i="1"/>
  <c r="W76" i="1" s="1"/>
  <c r="V111" i="1"/>
  <c r="W111" i="1" s="1"/>
  <c r="V144" i="1"/>
  <c r="W144" i="1" s="1"/>
  <c r="AJ51" i="1"/>
  <c r="AJ63" i="1"/>
  <c r="V75" i="1"/>
  <c r="W75" i="1" s="1"/>
  <c r="V112" i="1"/>
  <c r="W112" i="1" s="1"/>
  <c r="AJ118" i="1"/>
  <c r="AJ142" i="1"/>
  <c r="AJ145" i="1"/>
  <c r="AJ94" i="1"/>
  <c r="AJ11" i="1"/>
  <c r="AJ44" i="1"/>
  <c r="AJ64" i="1"/>
  <c r="V32" i="1"/>
  <c r="W32" i="1" s="1"/>
  <c r="V57" i="1"/>
  <c r="W57" i="1" s="1"/>
  <c r="AJ92" i="1"/>
  <c r="AJ84" i="1"/>
  <c r="V54" i="1"/>
  <c r="W54" i="1" s="1"/>
  <c r="AJ25" i="1"/>
  <c r="AJ27" i="1"/>
  <c r="AJ43" i="1"/>
  <c r="AJ13" i="1"/>
  <c r="AJ15" i="1"/>
  <c r="AJ39" i="1"/>
  <c r="V58" i="1"/>
  <c r="W58" i="1" s="1"/>
  <c r="AJ68" i="1"/>
  <c r="AJ102" i="1"/>
  <c r="V77" i="1"/>
  <c r="W77" i="1" s="1"/>
  <c r="V82" i="1"/>
  <c r="W82" i="1" s="1"/>
  <c r="AJ98" i="1"/>
  <c r="AJ31" i="1"/>
  <c r="AJ20" i="1"/>
  <c r="AJ26" i="1"/>
  <c r="V29" i="1"/>
  <c r="W29" i="1" s="1"/>
  <c r="AJ40" i="1"/>
  <c r="AJ12" i="1"/>
  <c r="AJ36" i="1"/>
  <c r="AJ54" i="1"/>
  <c r="AJ59" i="1"/>
  <c r="AJ67" i="1"/>
  <c r="AJ77" i="1"/>
  <c r="AJ82" i="1"/>
  <c r="AJ88" i="1"/>
  <c r="AJ14" i="1"/>
  <c r="AJ16" i="1"/>
  <c r="AJ19" i="1"/>
  <c r="AJ30" i="1"/>
  <c r="AJ42" i="1"/>
  <c r="AJ46" i="1"/>
  <c r="AJ56" i="1"/>
  <c r="AJ78" i="1"/>
  <c r="AJ89" i="1"/>
  <c r="AJ97" i="1"/>
  <c r="V23" i="1"/>
  <c r="W23" i="1" s="1"/>
  <c r="AB31" i="1"/>
  <c r="V50" i="1"/>
  <c r="W50" i="1" s="1"/>
  <c r="AJ80" i="1"/>
  <c r="V90" i="1"/>
  <c r="W90" i="1" s="1"/>
  <c r="V136" i="1"/>
  <c r="W136" i="1" s="1"/>
  <c r="V148" i="1"/>
  <c r="W148" i="1" s="1"/>
  <c r="V11" i="1"/>
  <c r="W11" i="1" s="1"/>
  <c r="V20" i="1"/>
  <c r="W20" i="1" s="1"/>
  <c r="V25" i="1"/>
  <c r="W25" i="1" s="1"/>
  <c r="V38" i="1"/>
  <c r="W38" i="1" s="1"/>
  <c r="V74" i="1"/>
  <c r="W74" i="1" s="1"/>
  <c r="V87" i="1"/>
  <c r="W87" i="1" s="1"/>
  <c r="AB122" i="1"/>
  <c r="V135" i="1"/>
  <c r="W135" i="1" s="1"/>
  <c r="V147" i="1"/>
  <c r="W147" i="1" s="1"/>
  <c r="AB140" i="1"/>
  <c r="V35" i="1"/>
  <c r="W35" i="1" s="1"/>
  <c r="V12" i="1"/>
  <c r="W12" i="1" s="1"/>
  <c r="V79" i="1"/>
  <c r="W79" i="1" s="1"/>
  <c r="V96" i="1"/>
  <c r="W96" i="1" s="1"/>
  <c r="AB132" i="1"/>
  <c r="V15" i="1"/>
  <c r="W15" i="1" s="1"/>
  <c r="V22" i="1"/>
  <c r="W22" i="1" s="1"/>
  <c r="AB9" i="1"/>
  <c r="V44" i="1"/>
  <c r="W44" i="1" s="1"/>
  <c r="AB69" i="1"/>
  <c r="AB148" i="1"/>
  <c r="V10" i="1"/>
  <c r="W10" i="1" s="1"/>
  <c r="AB15" i="1"/>
  <c r="V19" i="1"/>
  <c r="W19" i="1" s="1"/>
  <c r="AB20" i="1"/>
  <c r="V26" i="1"/>
  <c r="W26" i="1" s="1"/>
  <c r="AB28" i="1"/>
  <c r="V37" i="1"/>
  <c r="W37" i="1" s="1"/>
  <c r="Q42" i="1"/>
  <c r="Y45" i="1"/>
  <c r="AB45" i="1" s="1"/>
  <c r="AB54" i="1"/>
  <c r="V60" i="1"/>
  <c r="W60" i="1" s="1"/>
  <c r="AB64" i="1"/>
  <c r="V73" i="1"/>
  <c r="W73" i="1" s="1"/>
  <c r="AB80" i="1"/>
  <c r="V86" i="1"/>
  <c r="W86" i="1" s="1"/>
  <c r="V103" i="1"/>
  <c r="W103" i="1" s="1"/>
  <c r="AB141" i="1"/>
  <c r="AB147" i="1"/>
  <c r="AB68" i="1"/>
  <c r="V69" i="1"/>
  <c r="W69" i="1" s="1"/>
  <c r="AB106" i="1"/>
  <c r="V117" i="1"/>
  <c r="W117" i="1" s="1"/>
  <c r="AH132" i="1"/>
  <c r="AI132" i="1" s="1"/>
  <c r="V31" i="1"/>
  <c r="W31" i="1" s="1"/>
  <c r="AB40" i="1"/>
  <c r="V51" i="1"/>
  <c r="W51" i="1" s="1"/>
  <c r="V72" i="1"/>
  <c r="W72" i="1" s="1"/>
  <c r="V80" i="1"/>
  <c r="W80" i="1" s="1"/>
  <c r="V94" i="1"/>
  <c r="W94" i="1" s="1"/>
  <c r="V123" i="1"/>
  <c r="W123" i="1" s="1"/>
  <c r="AF151" i="1"/>
  <c r="AG151" i="1" s="1"/>
  <c r="V24" i="1"/>
  <c r="W24" i="1" s="1"/>
  <c r="AB32" i="1"/>
  <c r="AB87" i="1"/>
  <c r="AF122" i="1"/>
  <c r="AG122" i="1" s="1"/>
  <c r="AB123" i="1"/>
  <c r="AF41" i="1"/>
  <c r="AG41" i="1" s="1"/>
  <c r="AB41" i="1"/>
  <c r="AB7" i="1"/>
  <c r="V13" i="1"/>
  <c r="W13" i="1" s="1"/>
  <c r="AB23" i="1"/>
  <c r="AF23" i="1"/>
  <c r="AG23" i="1" s="1"/>
  <c r="V28" i="1"/>
  <c r="W28" i="1" s="1"/>
  <c r="V36" i="1"/>
  <c r="W36" i="1" s="1"/>
  <c r="AB55" i="1"/>
  <c r="AF55" i="1"/>
  <c r="AG55" i="1" s="1"/>
  <c r="AF62" i="1"/>
  <c r="AJ62" i="1" s="1"/>
  <c r="AB62" i="1"/>
  <c r="V108" i="1"/>
  <c r="W108" i="1" s="1"/>
  <c r="AF125" i="1"/>
  <c r="AG125" i="1" s="1"/>
  <c r="AB125" i="1"/>
  <c r="V139" i="1"/>
  <c r="W139" i="1" s="1"/>
  <c r="V17" i="1"/>
  <c r="W17" i="1" s="1"/>
  <c r="AB52" i="1"/>
  <c r="AF52" i="1"/>
  <c r="AG52" i="1" s="1"/>
  <c r="V56" i="1"/>
  <c r="W56" i="1" s="1"/>
  <c r="AB70" i="1"/>
  <c r="AF70" i="1"/>
  <c r="AG70" i="1" s="1"/>
  <c r="AB89" i="1"/>
  <c r="AF101" i="1"/>
  <c r="AG101" i="1" s="1"/>
  <c r="AB101" i="1"/>
  <c r="AF117" i="1"/>
  <c r="AG117" i="1" s="1"/>
  <c r="AB117" i="1"/>
  <c r="AB12" i="1"/>
  <c r="AB48" i="1"/>
  <c r="AF48" i="1"/>
  <c r="AG48" i="1" s="1"/>
  <c r="AF50" i="1"/>
  <c r="AG50" i="1" s="1"/>
  <c r="AB50" i="1"/>
  <c r="AF99" i="1"/>
  <c r="AG99" i="1" s="1"/>
  <c r="AB99" i="1"/>
  <c r="AF139" i="1"/>
  <c r="AG139" i="1" s="1"/>
  <c r="AB139" i="1"/>
  <c r="AF58" i="1"/>
  <c r="AG58" i="1" s="1"/>
  <c r="AB58" i="1"/>
  <c r="AF120" i="1"/>
  <c r="AG120" i="1" s="1"/>
  <c r="AB120" i="1"/>
  <c r="AF136" i="1"/>
  <c r="AG136" i="1" s="1"/>
  <c r="AB136" i="1"/>
  <c r="AA152" i="1"/>
  <c r="V7" i="1"/>
  <c r="W7" i="1" s="1"/>
  <c r="AB8" i="1"/>
  <c r="V47" i="1"/>
  <c r="W47" i="1" s="1"/>
  <c r="V49" i="1"/>
  <c r="W49" i="1" s="1"/>
  <c r="AB63" i="1"/>
  <c r="V66" i="1"/>
  <c r="W66" i="1" s="1"/>
  <c r="V67" i="1"/>
  <c r="W67" i="1" s="1"/>
  <c r="AB93" i="1"/>
  <c r="AF93" i="1"/>
  <c r="AG93" i="1" s="1"/>
  <c r="V145" i="1"/>
  <c r="W145" i="1" s="1"/>
  <c r="AB146" i="1"/>
  <c r="AF146" i="1"/>
  <c r="AG146" i="1" s="1"/>
  <c r="AF85" i="1"/>
  <c r="AG85" i="1" s="1"/>
  <c r="AB85" i="1"/>
  <c r="S152" i="1"/>
  <c r="V16" i="1"/>
  <c r="W16" i="1" s="1"/>
  <c r="AF28" i="1"/>
  <c r="AG28" i="1" s="1"/>
  <c r="AF32" i="1"/>
  <c r="AG32" i="1" s="1"/>
  <c r="V41" i="1"/>
  <c r="W41" i="1" s="1"/>
  <c r="AB56" i="1"/>
  <c r="V63" i="1"/>
  <c r="W63" i="1" s="1"/>
  <c r="AB65" i="1"/>
  <c r="AF65" i="1"/>
  <c r="AJ65" i="1" s="1"/>
  <c r="AB75" i="1"/>
  <c r="AF75" i="1"/>
  <c r="AG75" i="1" s="1"/>
  <c r="V88" i="1"/>
  <c r="W88" i="1" s="1"/>
  <c r="AF100" i="1"/>
  <c r="AG100" i="1" s="1"/>
  <c r="AB100" i="1"/>
  <c r="AB102" i="1"/>
  <c r="AB118" i="1"/>
  <c r="V132" i="1"/>
  <c r="W132" i="1" s="1"/>
  <c r="AB137" i="1"/>
  <c r="J152" i="1"/>
  <c r="AB17" i="1"/>
  <c r="V18" i="1"/>
  <c r="W18" i="1" s="1"/>
  <c r="V30" i="1"/>
  <c r="W30" i="1" s="1"/>
  <c r="AB44" i="1"/>
  <c r="V45" i="1"/>
  <c r="W45" i="1" s="1"/>
  <c r="AF69" i="1"/>
  <c r="AG69" i="1" s="1"/>
  <c r="AB82" i="1"/>
  <c r="AB97" i="1"/>
  <c r="AB98" i="1"/>
  <c r="AH109" i="1"/>
  <c r="AI109" i="1" s="1"/>
  <c r="AB112" i="1"/>
  <c r="AB127" i="1"/>
  <c r="AF141" i="1"/>
  <c r="AG141" i="1" s="1"/>
  <c r="AB10" i="1"/>
  <c r="V14" i="1"/>
  <c r="W14" i="1" s="1"/>
  <c r="AB18" i="1"/>
  <c r="V21" i="1"/>
  <c r="W21" i="1" s="1"/>
  <c r="V27" i="1"/>
  <c r="W27" i="1" s="1"/>
  <c r="V43" i="1"/>
  <c r="W43" i="1" s="1"/>
  <c r="V55" i="1"/>
  <c r="W55" i="1" s="1"/>
  <c r="AB59" i="1"/>
  <c r="V71" i="1"/>
  <c r="W71" i="1" s="1"/>
  <c r="AB88" i="1"/>
  <c r="V89" i="1"/>
  <c r="W89" i="1" s="1"/>
  <c r="V92" i="1"/>
  <c r="W92" i="1" s="1"/>
  <c r="V110" i="1"/>
  <c r="W110" i="1" s="1"/>
  <c r="V124" i="1"/>
  <c r="W124" i="1" s="1"/>
  <c r="V126" i="1"/>
  <c r="W126" i="1" s="1"/>
  <c r="AB131" i="1"/>
  <c r="AB142" i="1"/>
  <c r="V97" i="1"/>
  <c r="W97" i="1" s="1"/>
  <c r="V140" i="1"/>
  <c r="W140" i="1" s="1"/>
  <c r="V143" i="1"/>
  <c r="W143" i="1" s="1"/>
  <c r="AB145" i="1"/>
  <c r="V146" i="1"/>
  <c r="W146" i="1" s="1"/>
  <c r="V70" i="1"/>
  <c r="W70" i="1" s="1"/>
  <c r="V100" i="1"/>
  <c r="W100" i="1" s="1"/>
  <c r="V134" i="1"/>
  <c r="W134" i="1" s="1"/>
  <c r="V137" i="1"/>
  <c r="W137" i="1" s="1"/>
  <c r="V142" i="1"/>
  <c r="W142" i="1" s="1"/>
  <c r="AF10" i="1"/>
  <c r="AG10" i="1" s="1"/>
  <c r="AH17" i="1"/>
  <c r="AI17" i="1" s="1"/>
  <c r="AF18" i="1"/>
  <c r="AG18" i="1" s="1"/>
  <c r="AF21" i="1"/>
  <c r="AG21" i="1" s="1"/>
  <c r="AB21" i="1"/>
  <c r="AF22" i="1"/>
  <c r="AG22" i="1" s="1"/>
  <c r="AB22" i="1"/>
  <c r="AB24" i="1"/>
  <c r="AF24" i="1"/>
  <c r="AG24" i="1" s="1"/>
  <c r="AF47" i="1"/>
  <c r="AG47" i="1" s="1"/>
  <c r="AB47" i="1"/>
  <c r="R152" i="1"/>
  <c r="AH6" i="1"/>
  <c r="AI6" i="1" s="1"/>
  <c r="AL6" i="1" s="1"/>
  <c r="AH8" i="1"/>
  <c r="AI8" i="1" s="1"/>
  <c r="AJ8" i="1" s="1"/>
  <c r="AB11" i="1"/>
  <c r="AB14" i="1"/>
  <c r="AB25" i="1"/>
  <c r="AB34" i="1"/>
  <c r="AF34" i="1"/>
  <c r="AG34" i="1" s="1"/>
  <c r="AF49" i="1"/>
  <c r="AG49" i="1" s="1"/>
  <c r="AB49" i="1"/>
  <c r="AH73" i="1"/>
  <c r="AI73" i="1" s="1"/>
  <c r="AB73" i="1"/>
  <c r="T152" i="1"/>
  <c r="AB26" i="1"/>
  <c r="AB36" i="1"/>
  <c r="AB38" i="1"/>
  <c r="AF38" i="1"/>
  <c r="AG38" i="1" s="1"/>
  <c r="AF72" i="1"/>
  <c r="AG72" i="1" s="1"/>
  <c r="AB72" i="1"/>
  <c r="AB19" i="1"/>
  <c r="AB57" i="1"/>
  <c r="AH57" i="1"/>
  <c r="AI57" i="1" s="1"/>
  <c r="AF35" i="1"/>
  <c r="AG35" i="1" s="1"/>
  <c r="AB35" i="1"/>
  <c r="K6" i="1"/>
  <c r="AB6" i="1"/>
  <c r="U152" i="1"/>
  <c r="AB13" i="1"/>
  <c r="AB27" i="1"/>
  <c r="AB29" i="1"/>
  <c r="AF29" i="1"/>
  <c r="AG29" i="1" s="1"/>
  <c r="AF37" i="1"/>
  <c r="AG37" i="1" s="1"/>
  <c r="AB37" i="1"/>
  <c r="V6" i="1"/>
  <c r="AB16" i="1"/>
  <c r="AB51" i="1"/>
  <c r="AF74" i="1"/>
  <c r="AG74" i="1" s="1"/>
  <c r="AB74" i="1"/>
  <c r="AB30" i="1"/>
  <c r="AB39" i="1"/>
  <c r="V42" i="1"/>
  <c r="W42" i="1" s="1"/>
  <c r="AB43" i="1"/>
  <c r="V48" i="1"/>
  <c r="W48" i="1" s="1"/>
  <c r="V59" i="1"/>
  <c r="W59" i="1" s="1"/>
  <c r="AB60" i="1"/>
  <c r="AF60" i="1"/>
  <c r="AG60" i="1" s="1"/>
  <c r="V68" i="1"/>
  <c r="W68" i="1" s="1"/>
  <c r="AH79" i="1"/>
  <c r="AI79" i="1" s="1"/>
  <c r="AB79" i="1"/>
  <c r="V34" i="1"/>
  <c r="W34" i="1" s="1"/>
  <c r="AB42" i="1"/>
  <c r="AF66" i="1"/>
  <c r="AG66" i="1" s="1"/>
  <c r="AB66" i="1"/>
  <c r="AB78" i="1"/>
  <c r="AB46" i="1"/>
  <c r="AF76" i="1"/>
  <c r="AG76" i="1" s="1"/>
  <c r="AB77" i="1"/>
  <c r="V84" i="1"/>
  <c r="W84" i="1" s="1"/>
  <c r="AB86" i="1"/>
  <c r="AF86" i="1"/>
  <c r="AG86" i="1" s="1"/>
  <c r="V95" i="1"/>
  <c r="W95" i="1" s="1"/>
  <c r="AB71" i="1"/>
  <c r="AB67" i="1"/>
  <c r="AB84" i="1"/>
  <c r="AF87" i="1"/>
  <c r="AG87" i="1" s="1"/>
  <c r="AB90" i="1"/>
  <c r="AH90" i="1"/>
  <c r="AI90" i="1" s="1"/>
  <c r="AB92" i="1"/>
  <c r="AB94" i="1"/>
  <c r="AF96" i="1"/>
  <c r="AG96" i="1" s="1"/>
  <c r="AB96" i="1"/>
  <c r="AB91" i="1"/>
  <c r="AH91" i="1"/>
  <c r="AI91" i="1" s="1"/>
  <c r="V102" i="1"/>
  <c r="W102" i="1" s="1"/>
  <c r="AB113" i="1"/>
  <c r="AF113" i="1"/>
  <c r="AG113" i="1" s="1"/>
  <c r="AB133" i="1"/>
  <c r="AF133" i="1"/>
  <c r="AG133" i="1" s="1"/>
  <c r="AH135" i="1"/>
  <c r="AI135" i="1" s="1"/>
  <c r="AB135" i="1"/>
  <c r="V93" i="1"/>
  <c r="W93" i="1" s="1"/>
  <c r="AB95" i="1"/>
  <c r="AH95" i="1"/>
  <c r="AI95" i="1" s="1"/>
  <c r="AB110" i="1"/>
  <c r="AF110" i="1"/>
  <c r="AG110" i="1" s="1"/>
  <c r="AB116" i="1"/>
  <c r="AF116" i="1"/>
  <c r="AG116" i="1" s="1"/>
  <c r="AF124" i="1"/>
  <c r="AG124" i="1" s="1"/>
  <c r="AB124" i="1"/>
  <c r="AB143" i="1"/>
  <c r="AF143" i="1"/>
  <c r="AG143" i="1" s="1"/>
  <c r="V125" i="1"/>
  <c r="W125" i="1" s="1"/>
  <c r="V131" i="1"/>
  <c r="W131" i="1" s="1"/>
  <c r="AB103" i="1"/>
  <c r="AF103" i="1"/>
  <c r="AG103" i="1" s="1"/>
  <c r="AB107" i="1"/>
  <c r="AF107" i="1"/>
  <c r="AG107" i="1" s="1"/>
  <c r="AH121" i="1"/>
  <c r="AI121" i="1" s="1"/>
  <c r="AB121" i="1"/>
  <c r="AB126" i="1"/>
  <c r="AF126" i="1"/>
  <c r="AG126" i="1" s="1"/>
  <c r="V130" i="1"/>
  <c r="W130" i="1" s="1"/>
  <c r="AB144" i="1"/>
  <c r="V98" i="1"/>
  <c r="W98" i="1" s="1"/>
  <c r="AB108" i="1"/>
  <c r="AB111" i="1"/>
  <c r="AB134" i="1"/>
  <c r="AF134" i="1"/>
  <c r="AG134" i="1" s="1"/>
  <c r="AB129" i="1"/>
  <c r="AB130" i="1"/>
  <c r="AF123" i="1"/>
  <c r="AG123" i="1" s="1"/>
  <c r="AF129" i="1"/>
  <c r="AG129" i="1" s="1"/>
  <c r="AB138" i="1"/>
  <c r="AF138" i="1"/>
  <c r="AG138" i="1" s="1"/>
  <c r="V149" i="1"/>
  <c r="W149" i="1" s="1"/>
  <c r="AT140" i="1" l="1"/>
  <c r="AU140" i="1"/>
  <c r="AT68" i="1"/>
  <c r="AU68" i="1"/>
  <c r="AT9" i="1"/>
  <c r="AU9" i="1"/>
  <c r="AT15" i="1"/>
  <c r="AU15" i="1"/>
  <c r="AT137" i="1"/>
  <c r="AU137" i="1"/>
  <c r="AT59" i="1"/>
  <c r="AU59" i="1"/>
  <c r="AT42" i="1"/>
  <c r="AU42" i="1"/>
  <c r="AT14" i="1"/>
  <c r="AU14" i="1"/>
  <c r="AT118" i="1"/>
  <c r="AU118" i="1"/>
  <c r="AT16" i="1"/>
  <c r="AU16" i="1"/>
  <c r="AT31" i="1"/>
  <c r="AU31" i="1"/>
  <c r="AT84" i="1"/>
  <c r="AU84" i="1"/>
  <c r="AT131" i="1"/>
  <c r="AU131" i="1"/>
  <c r="AT102" i="1"/>
  <c r="AU102" i="1"/>
  <c r="AT46" i="1"/>
  <c r="AU46" i="1"/>
  <c r="AT54" i="1"/>
  <c r="AU54" i="1"/>
  <c r="AT112" i="1"/>
  <c r="AU112" i="1"/>
  <c r="AT88" i="1"/>
  <c r="AU88" i="1"/>
  <c r="AT106" i="1"/>
  <c r="AU106" i="1"/>
  <c r="AT20" i="1"/>
  <c r="AU20" i="1"/>
  <c r="AT80" i="1"/>
  <c r="AU80" i="1"/>
  <c r="AT27" i="1"/>
  <c r="AU27" i="1"/>
  <c r="AT25" i="1"/>
  <c r="AU25" i="1"/>
  <c r="AT98" i="1"/>
  <c r="AU98" i="1"/>
  <c r="AT12" i="1"/>
  <c r="AU12" i="1"/>
  <c r="AT56" i="1"/>
  <c r="AU56" i="1"/>
  <c r="AT130" i="1"/>
  <c r="AU130" i="1"/>
  <c r="AT39" i="1"/>
  <c r="AU39" i="1"/>
  <c r="AT97" i="1"/>
  <c r="AU97" i="1"/>
  <c r="AT40" i="1"/>
  <c r="AU40" i="1"/>
  <c r="AT92" i="1"/>
  <c r="AU92" i="1"/>
  <c r="AT67" i="1"/>
  <c r="AU67" i="1"/>
  <c r="AT82" i="1"/>
  <c r="AU82" i="1"/>
  <c r="AT51" i="1"/>
  <c r="AU51" i="1"/>
  <c r="AT94" i="1"/>
  <c r="AU94" i="1"/>
  <c r="AT13" i="1"/>
  <c r="AU13" i="1"/>
  <c r="AT127" i="1"/>
  <c r="AU127" i="1"/>
  <c r="AT30" i="1"/>
  <c r="AU30" i="1"/>
  <c r="AT89" i="1"/>
  <c r="AU89" i="1"/>
  <c r="AT144" i="1"/>
  <c r="AU144" i="1"/>
  <c r="AT78" i="1"/>
  <c r="AU78" i="1"/>
  <c r="AT111" i="1"/>
  <c r="AU111" i="1"/>
  <c r="AT71" i="1"/>
  <c r="AU71" i="1"/>
  <c r="AT108" i="1"/>
  <c r="AU108" i="1"/>
  <c r="AT26" i="1"/>
  <c r="AU26" i="1"/>
  <c r="AT77" i="1"/>
  <c r="AU77" i="1"/>
  <c r="AT36" i="1"/>
  <c r="AU36" i="1"/>
  <c r="AT11" i="1"/>
  <c r="AU11" i="1"/>
  <c r="AM149" i="1"/>
  <c r="AO149" i="1"/>
  <c r="AS65" i="1"/>
  <c r="AQ65" i="1"/>
  <c r="AS62" i="1"/>
  <c r="AQ62" i="1"/>
  <c r="AM7" i="1"/>
  <c r="AP7" i="1"/>
  <c r="AR148" i="1"/>
  <c r="AQ148" i="1"/>
  <c r="AS64" i="1"/>
  <c r="AQ64" i="1"/>
  <c r="AS43" i="1"/>
  <c r="AQ43" i="1"/>
  <c r="AS44" i="1"/>
  <c r="AQ44" i="1"/>
  <c r="AR19" i="1"/>
  <c r="AQ19" i="1"/>
  <c r="AR142" i="1"/>
  <c r="AQ142" i="1"/>
  <c r="AS63" i="1"/>
  <c r="AQ63" i="1"/>
  <c r="AR145" i="1"/>
  <c r="AQ145" i="1"/>
  <c r="AM6" i="1"/>
  <c r="AP6" i="1"/>
  <c r="AM119" i="1"/>
  <c r="AO119" i="1"/>
  <c r="AR147" i="1"/>
  <c r="AQ147" i="1"/>
  <c r="AJ74" i="1"/>
  <c r="AK74" i="1"/>
  <c r="AJ139" i="1"/>
  <c r="AK139" i="1"/>
  <c r="AJ76" i="1"/>
  <c r="AK76" i="1"/>
  <c r="AJ135" i="1"/>
  <c r="AL135" i="1"/>
  <c r="AJ136" i="1"/>
  <c r="AK136" i="1"/>
  <c r="AJ117" i="1"/>
  <c r="AK117" i="1"/>
  <c r="AJ52" i="1"/>
  <c r="AK52" i="1"/>
  <c r="AJ151" i="1"/>
  <c r="AK151" i="1"/>
  <c r="AJ57" i="1"/>
  <c r="AL57" i="1"/>
  <c r="AJ47" i="1"/>
  <c r="AK47" i="1"/>
  <c r="AJ99" i="1"/>
  <c r="AK99" i="1"/>
  <c r="AJ55" i="1"/>
  <c r="AK55" i="1"/>
  <c r="AJ132" i="1"/>
  <c r="AL132" i="1"/>
  <c r="AJ107" i="1"/>
  <c r="AK107" i="1"/>
  <c r="AJ18" i="1"/>
  <c r="AK18" i="1"/>
  <c r="AJ103" i="1"/>
  <c r="AK103" i="1"/>
  <c r="AJ79" i="1"/>
  <c r="AL79" i="1"/>
  <c r="AJ146" i="1"/>
  <c r="AK146" i="1"/>
  <c r="AJ120" i="1"/>
  <c r="AK120" i="1"/>
  <c r="AJ101" i="1"/>
  <c r="AK101" i="1"/>
  <c r="AJ41" i="1"/>
  <c r="AK41" i="1"/>
  <c r="AJ91" i="1"/>
  <c r="AL91" i="1"/>
  <c r="AJ34" i="1"/>
  <c r="AK34" i="1"/>
  <c r="AJ69" i="1"/>
  <c r="AK69" i="1"/>
  <c r="AJ17" i="1"/>
  <c r="AL17" i="1"/>
  <c r="AJ133" i="1"/>
  <c r="AK133" i="1"/>
  <c r="AJ126" i="1"/>
  <c r="AK126" i="1"/>
  <c r="AJ109" i="1"/>
  <c r="AL109" i="1"/>
  <c r="AJ37" i="1"/>
  <c r="AK37" i="1"/>
  <c r="AJ73" i="1"/>
  <c r="AL73" i="1"/>
  <c r="AJ22" i="1"/>
  <c r="AK22" i="1"/>
  <c r="AJ50" i="1"/>
  <c r="AK50" i="1"/>
  <c r="AJ87" i="1"/>
  <c r="AK87" i="1"/>
  <c r="AJ141" i="1"/>
  <c r="AK141" i="1"/>
  <c r="AJ116" i="1"/>
  <c r="AK116" i="1"/>
  <c r="AJ24" i="1"/>
  <c r="AK24" i="1"/>
  <c r="AJ134" i="1"/>
  <c r="AK134" i="1"/>
  <c r="AJ96" i="1"/>
  <c r="AK96" i="1"/>
  <c r="AJ110" i="1"/>
  <c r="AK110" i="1"/>
  <c r="AJ100" i="1"/>
  <c r="AK100" i="1"/>
  <c r="AJ138" i="1"/>
  <c r="AK138" i="1"/>
  <c r="AJ66" i="1"/>
  <c r="AK66" i="1"/>
  <c r="AJ143" i="1"/>
  <c r="AK143" i="1"/>
  <c r="AJ29" i="1"/>
  <c r="AK29" i="1"/>
  <c r="AJ72" i="1"/>
  <c r="AK72" i="1"/>
  <c r="AJ32" i="1"/>
  <c r="AK32" i="1"/>
  <c r="AJ58" i="1"/>
  <c r="AK58" i="1"/>
  <c r="AJ48" i="1"/>
  <c r="AK48" i="1"/>
  <c r="AJ70" i="1"/>
  <c r="AK70" i="1"/>
  <c r="AJ122" i="1"/>
  <c r="AK122" i="1"/>
  <c r="AJ123" i="1"/>
  <c r="AK123" i="1"/>
  <c r="AJ124" i="1"/>
  <c r="AK124" i="1"/>
  <c r="AJ10" i="1"/>
  <c r="AK10" i="1"/>
  <c r="AO10" i="1" s="1"/>
  <c r="AJ85" i="1"/>
  <c r="AK85" i="1"/>
  <c r="AJ113" i="1"/>
  <c r="AK113" i="1"/>
  <c r="AJ86" i="1"/>
  <c r="AK86" i="1"/>
  <c r="AJ95" i="1"/>
  <c r="AL95" i="1"/>
  <c r="AJ90" i="1"/>
  <c r="AL90" i="1"/>
  <c r="AJ60" i="1"/>
  <c r="AK60" i="1"/>
  <c r="AJ129" i="1"/>
  <c r="AK129" i="1"/>
  <c r="AJ121" i="1"/>
  <c r="AL121" i="1"/>
  <c r="AJ35" i="1"/>
  <c r="AK35" i="1"/>
  <c r="AJ38" i="1"/>
  <c r="AK38" i="1"/>
  <c r="AJ49" i="1"/>
  <c r="AK49" i="1"/>
  <c r="AJ21" i="1"/>
  <c r="AK21" i="1"/>
  <c r="AJ75" i="1"/>
  <c r="AK75" i="1"/>
  <c r="AJ28" i="1"/>
  <c r="AK28" i="1"/>
  <c r="AJ93" i="1"/>
  <c r="AK93" i="1"/>
  <c r="AJ125" i="1"/>
  <c r="AK125" i="1"/>
  <c r="AJ23" i="1"/>
  <c r="AK23" i="1"/>
  <c r="Y152" i="1"/>
  <c r="X155" i="1" s="1"/>
  <c r="Q152" i="1"/>
  <c r="AI152" i="1"/>
  <c r="AJ6" i="1"/>
  <c r="AF45" i="1"/>
  <c r="AG45" i="1" s="1"/>
  <c r="V152" i="1"/>
  <c r="W6" i="1"/>
  <c r="W152" i="1" s="1"/>
  <c r="K152" i="1"/>
  <c r="AH152" i="1"/>
  <c r="AB152" i="1"/>
  <c r="AT43" i="1" l="1"/>
  <c r="AV43" i="1"/>
  <c r="AT65" i="1"/>
  <c r="AV65" i="1"/>
  <c r="AT63" i="1"/>
  <c r="AV63" i="1"/>
  <c r="AT64" i="1"/>
  <c r="AV64" i="1"/>
  <c r="AT44" i="1"/>
  <c r="AV44" i="1"/>
  <c r="AT62" i="1"/>
  <c r="AV62" i="1"/>
  <c r="AT147" i="1"/>
  <c r="AU147" i="1"/>
  <c r="AT142" i="1"/>
  <c r="AU142" i="1"/>
  <c r="AT19" i="1"/>
  <c r="AU19" i="1"/>
  <c r="AT148" i="1"/>
  <c r="AU148" i="1"/>
  <c r="AT145" i="1"/>
  <c r="AU145" i="1"/>
  <c r="AC19" i="1"/>
  <c r="AE19" i="1" s="1"/>
  <c r="AC115" i="1"/>
  <c r="AE115" i="1" s="1"/>
  <c r="AM100" i="1"/>
  <c r="AO100" i="1"/>
  <c r="AM28" i="1"/>
  <c r="AO28" i="1"/>
  <c r="AM113" i="1"/>
  <c r="AO113" i="1"/>
  <c r="AM48" i="1"/>
  <c r="AO48" i="1"/>
  <c r="AM37" i="1"/>
  <c r="AO37" i="1"/>
  <c r="AM47" i="1"/>
  <c r="AO47" i="1"/>
  <c r="AM110" i="1"/>
  <c r="AO110" i="1"/>
  <c r="AM74" i="1"/>
  <c r="AO74" i="1"/>
  <c r="AM35" i="1"/>
  <c r="AO35" i="1"/>
  <c r="AM143" i="1"/>
  <c r="AM79" i="1"/>
  <c r="AP79" i="1"/>
  <c r="AM123" i="1"/>
  <c r="AO123" i="1"/>
  <c r="AM50" i="1"/>
  <c r="AO50" i="1"/>
  <c r="AM41" i="1"/>
  <c r="AO41" i="1"/>
  <c r="AM136" i="1"/>
  <c r="AO136" i="1"/>
  <c r="AM21" i="1"/>
  <c r="AO21" i="1"/>
  <c r="AM22" i="1"/>
  <c r="AO22" i="1"/>
  <c r="AM103" i="1"/>
  <c r="AO103" i="1"/>
  <c r="AM135" i="1"/>
  <c r="AP135" i="1"/>
  <c r="AS6" i="1"/>
  <c r="AV6" i="1" s="1"/>
  <c r="AQ6" i="1"/>
  <c r="AS7" i="1"/>
  <c r="AQ7" i="1"/>
  <c r="AM124" i="1"/>
  <c r="AO124" i="1"/>
  <c r="AM87" i="1"/>
  <c r="AO87" i="1"/>
  <c r="AM146" i="1"/>
  <c r="AO146" i="1"/>
  <c r="AM117" i="1"/>
  <c r="AO117" i="1"/>
  <c r="AM75" i="1"/>
  <c r="AO75" i="1"/>
  <c r="AM85" i="1"/>
  <c r="AO85" i="1"/>
  <c r="AM24" i="1"/>
  <c r="AO24" i="1"/>
  <c r="AM17" i="1"/>
  <c r="AP17" i="1"/>
  <c r="AM57" i="1"/>
  <c r="AP57" i="1"/>
  <c r="AR119" i="1"/>
  <c r="AQ119" i="1"/>
  <c r="AR10" i="1"/>
  <c r="AU10" i="1" s="1"/>
  <c r="AQ10" i="1"/>
  <c r="AM69" i="1"/>
  <c r="AO69" i="1"/>
  <c r="AM38" i="1"/>
  <c r="AO38" i="1"/>
  <c r="AM29" i="1"/>
  <c r="AO29" i="1"/>
  <c r="AM90" i="1"/>
  <c r="AP90" i="1"/>
  <c r="AM125" i="1"/>
  <c r="AO125" i="1"/>
  <c r="AM95" i="1"/>
  <c r="AP95" i="1"/>
  <c r="AM32" i="1"/>
  <c r="AO32" i="1"/>
  <c r="AM126" i="1"/>
  <c r="AO126" i="1"/>
  <c r="AM151" i="1"/>
  <c r="AO151" i="1"/>
  <c r="AM86" i="1"/>
  <c r="AO86" i="1"/>
  <c r="AM70" i="1"/>
  <c r="AO70" i="1"/>
  <c r="AM72" i="1"/>
  <c r="AO72" i="1"/>
  <c r="AM138" i="1"/>
  <c r="AO138" i="1"/>
  <c r="AM96" i="1"/>
  <c r="AO96" i="1"/>
  <c r="AM141" i="1"/>
  <c r="AO141" i="1"/>
  <c r="AM73" i="1"/>
  <c r="AP73" i="1"/>
  <c r="AM133" i="1"/>
  <c r="AO133" i="1"/>
  <c r="AM34" i="1"/>
  <c r="AM120" i="1"/>
  <c r="AO120" i="1"/>
  <c r="AM18" i="1"/>
  <c r="AO18" i="1"/>
  <c r="AM99" i="1"/>
  <c r="AO99" i="1"/>
  <c r="AM52" i="1"/>
  <c r="AO52" i="1"/>
  <c r="AM76" i="1"/>
  <c r="AO76" i="1"/>
  <c r="AR149" i="1"/>
  <c r="AQ149" i="1"/>
  <c r="AM60" i="1"/>
  <c r="AO60" i="1"/>
  <c r="AM134" i="1"/>
  <c r="AO134" i="1"/>
  <c r="AM91" i="1"/>
  <c r="AP91" i="1"/>
  <c r="AM107" i="1"/>
  <c r="AO107" i="1"/>
  <c r="AM139" i="1"/>
  <c r="AO139" i="1"/>
  <c r="AM23" i="1"/>
  <c r="AO23" i="1"/>
  <c r="AM58" i="1"/>
  <c r="AO58" i="1"/>
  <c r="AM109" i="1"/>
  <c r="AP109" i="1"/>
  <c r="AM132" i="1"/>
  <c r="AP132" i="1"/>
  <c r="AM121" i="1"/>
  <c r="AP121" i="1"/>
  <c r="AM122" i="1"/>
  <c r="AO122" i="1"/>
  <c r="AM66" i="1"/>
  <c r="AO66" i="1"/>
  <c r="AM116" i="1"/>
  <c r="AO116" i="1"/>
  <c r="AM101" i="1"/>
  <c r="AO101" i="1"/>
  <c r="AM55" i="1"/>
  <c r="AO55" i="1"/>
  <c r="AM93" i="1"/>
  <c r="AO93" i="1"/>
  <c r="AM49" i="1"/>
  <c r="AO49" i="1"/>
  <c r="AM129" i="1"/>
  <c r="AO129" i="1"/>
  <c r="AM10" i="1"/>
  <c r="AJ45" i="1"/>
  <c r="AJ152" i="1" s="1"/>
  <c r="AK45" i="1"/>
  <c r="AL152" i="1"/>
  <c r="AF152" i="1"/>
  <c r="AC6" i="1"/>
  <c r="AE6" i="1" s="1"/>
  <c r="AG152" i="1"/>
  <c r="AC113" i="1"/>
  <c r="AE113" i="1" s="1"/>
  <c r="AC14" i="1"/>
  <c r="AE14" i="1" s="1"/>
  <c r="AC16" i="1"/>
  <c r="AE16" i="1" s="1"/>
  <c r="AC30" i="1"/>
  <c r="AE30" i="1" s="1"/>
  <c r="AC57" i="1"/>
  <c r="AE57" i="1" s="1"/>
  <c r="AC77" i="1"/>
  <c r="AE77" i="1" s="1"/>
  <c r="AC22" i="1"/>
  <c r="AE22" i="1" s="1"/>
  <c r="AC108" i="1"/>
  <c r="AE108" i="1" s="1"/>
  <c r="AC38" i="1"/>
  <c r="AE38" i="1" s="1"/>
  <c r="AC143" i="1"/>
  <c r="AE143" i="1" s="1"/>
  <c r="AC42" i="1"/>
  <c r="AE42" i="1" s="1"/>
  <c r="AC124" i="1"/>
  <c r="AE124" i="1" s="1"/>
  <c r="AC34" i="1"/>
  <c r="AE34" i="1" s="1"/>
  <c r="AC71" i="1"/>
  <c r="AE71" i="1" s="1"/>
  <c r="AC73" i="1"/>
  <c r="AE73" i="1" s="1"/>
  <c r="AC46" i="1"/>
  <c r="AD46" i="1" s="1"/>
  <c r="AC138" i="1"/>
  <c r="AE138" i="1" s="1"/>
  <c r="AC96" i="1"/>
  <c r="AE96" i="1" s="1"/>
  <c r="AC121" i="1"/>
  <c r="AE121" i="1" s="1"/>
  <c r="AC35" i="1"/>
  <c r="AE35" i="1" s="1"/>
  <c r="AC103" i="1"/>
  <c r="AE103" i="1" s="1"/>
  <c r="AC91" i="1"/>
  <c r="AE91" i="1" s="1"/>
  <c r="AC51" i="1"/>
  <c r="AE51" i="1" s="1"/>
  <c r="AC107" i="1"/>
  <c r="AE107" i="1" s="1"/>
  <c r="AC24" i="1"/>
  <c r="AE24" i="1" s="1"/>
  <c r="AC66" i="1"/>
  <c r="AE66" i="1" s="1"/>
  <c r="AC130" i="1"/>
  <c r="AE130" i="1" s="1"/>
  <c r="AC60" i="1"/>
  <c r="AE60" i="1" s="1"/>
  <c r="AC21" i="1"/>
  <c r="AE21" i="1" s="1"/>
  <c r="L137" i="1"/>
  <c r="M137" i="1" s="1"/>
  <c r="L129" i="1"/>
  <c r="M129" i="1" s="1"/>
  <c r="L140" i="1"/>
  <c r="M140" i="1" s="1"/>
  <c r="L136" i="1"/>
  <c r="M136" i="1" s="1"/>
  <c r="L109" i="1"/>
  <c r="M109" i="1" s="1"/>
  <c r="L112" i="1"/>
  <c r="M112" i="1" s="1"/>
  <c r="L107" i="1"/>
  <c r="M107" i="1" s="1"/>
  <c r="L38" i="1"/>
  <c r="M38" i="1" s="1"/>
  <c r="L69" i="1"/>
  <c r="M69" i="1" s="1"/>
  <c r="L68" i="1"/>
  <c r="M68" i="1" s="1"/>
  <c r="L86" i="1"/>
  <c r="M86" i="1" s="1"/>
  <c r="L103" i="1"/>
  <c r="M103" i="1" s="1"/>
  <c r="L73" i="1"/>
  <c r="M73" i="1" s="1"/>
  <c r="L37" i="1"/>
  <c r="M37" i="1" s="1"/>
  <c r="L30" i="1"/>
  <c r="M30" i="1" s="1"/>
  <c r="L43" i="1"/>
  <c r="M43" i="1" s="1"/>
  <c r="L22" i="1"/>
  <c r="M22" i="1" s="1"/>
  <c r="L75" i="1"/>
  <c r="M75" i="1" s="1"/>
  <c r="L45" i="1"/>
  <c r="M45" i="1" s="1"/>
  <c r="L24" i="1"/>
  <c r="M24" i="1" s="1"/>
  <c r="L74" i="1"/>
  <c r="M74" i="1" s="1"/>
  <c r="L51" i="1"/>
  <c r="M51" i="1" s="1"/>
  <c r="L42" i="1"/>
  <c r="M42" i="1" s="1"/>
  <c r="L10" i="1"/>
  <c r="M10" i="1" s="1"/>
  <c r="L12" i="1"/>
  <c r="M12" i="1" s="1"/>
  <c r="L34" i="1"/>
  <c r="M34" i="1" s="1"/>
  <c r="L32" i="1"/>
  <c r="M32" i="1" s="1"/>
  <c r="L7" i="1"/>
  <c r="M7" i="1" s="1"/>
  <c r="L41" i="1"/>
  <c r="M41" i="1" s="1"/>
  <c r="L79" i="1"/>
  <c r="M79" i="1" s="1"/>
  <c r="L28" i="1"/>
  <c r="M28" i="1" s="1"/>
  <c r="L23" i="1"/>
  <c r="M23" i="1" s="1"/>
  <c r="L95" i="1"/>
  <c r="M95" i="1" s="1"/>
  <c r="L63" i="1"/>
  <c r="M63" i="1" s="1"/>
  <c r="L92" i="1"/>
  <c r="M92" i="1" s="1"/>
  <c r="L96" i="1"/>
  <c r="M96" i="1" s="1"/>
  <c r="L145" i="1"/>
  <c r="M145" i="1" s="1"/>
  <c r="L106" i="1"/>
  <c r="M106" i="1" s="1"/>
  <c r="L48" i="1"/>
  <c r="M48" i="1" s="1"/>
  <c r="L90" i="1"/>
  <c r="M90" i="1" s="1"/>
  <c r="L71" i="1"/>
  <c r="M71" i="1" s="1"/>
  <c r="L40" i="1"/>
  <c r="M40" i="1" s="1"/>
  <c r="L66" i="1"/>
  <c r="M66" i="1" s="1"/>
  <c r="L60" i="1"/>
  <c r="M60" i="1" s="1"/>
  <c r="L87" i="1"/>
  <c r="M87" i="1" s="1"/>
  <c r="L97" i="1"/>
  <c r="M97" i="1" s="1"/>
  <c r="L126" i="1"/>
  <c r="M126" i="1" s="1"/>
  <c r="L142" i="1"/>
  <c r="M142" i="1" s="1"/>
  <c r="L13" i="1"/>
  <c r="M13" i="1" s="1"/>
  <c r="L18" i="1"/>
  <c r="M18" i="1" s="1"/>
  <c r="L59" i="1"/>
  <c r="M59" i="1" s="1"/>
  <c r="L36" i="1"/>
  <c r="M36" i="1" s="1"/>
  <c r="L25" i="1"/>
  <c r="M25" i="1" s="1"/>
  <c r="L54" i="1"/>
  <c r="M54" i="1" s="1"/>
  <c r="L77" i="1"/>
  <c r="M77" i="1" s="1"/>
  <c r="L29" i="1"/>
  <c r="M29" i="1" s="1"/>
  <c r="L139" i="1"/>
  <c r="M139" i="1" s="1"/>
  <c r="L134" i="1"/>
  <c r="M134" i="1" s="1"/>
  <c r="L44" i="1"/>
  <c r="M44" i="1" s="1"/>
  <c r="L55" i="1"/>
  <c r="M55" i="1" s="1"/>
  <c r="L14" i="1"/>
  <c r="M14" i="1" s="1"/>
  <c r="L17" i="1"/>
  <c r="M17" i="1" s="1"/>
  <c r="L67" i="1"/>
  <c r="M67" i="1" s="1"/>
  <c r="L125" i="1"/>
  <c r="M125" i="1" s="1"/>
  <c r="L80" i="1"/>
  <c r="M80" i="1" s="1"/>
  <c r="L31" i="1"/>
  <c r="M31" i="1" s="1"/>
  <c r="L35" i="1"/>
  <c r="M35" i="1" s="1"/>
  <c r="L47" i="1"/>
  <c r="M47" i="1" s="1"/>
  <c r="L57" i="1"/>
  <c r="M57" i="1" s="1"/>
  <c r="L70" i="1"/>
  <c r="M70" i="1" s="1"/>
  <c r="L62" i="1"/>
  <c r="M62" i="1" s="1"/>
  <c r="L108" i="1"/>
  <c r="M108" i="1" s="1"/>
  <c r="L98" i="1"/>
  <c r="M98" i="1" s="1"/>
  <c r="L94" i="1"/>
  <c r="M94" i="1" s="1"/>
  <c r="L100" i="1"/>
  <c r="M100" i="1" s="1"/>
  <c r="L121" i="1"/>
  <c r="M121" i="1" s="1"/>
  <c r="L130" i="1"/>
  <c r="M130" i="1" s="1"/>
  <c r="L143" i="1"/>
  <c r="M143" i="1" s="1"/>
  <c r="L84" i="1"/>
  <c r="M84" i="1" s="1"/>
  <c r="L141" i="1"/>
  <c r="M141" i="1" s="1"/>
  <c r="L8" i="1"/>
  <c r="M8" i="1" s="1"/>
  <c r="L20" i="1"/>
  <c r="M20" i="1" s="1"/>
  <c r="L19" i="1"/>
  <c r="M19" i="1" s="1"/>
  <c r="L50" i="1"/>
  <c r="M50" i="1" s="1"/>
  <c r="L58" i="1"/>
  <c r="M58" i="1" s="1"/>
  <c r="L93" i="1"/>
  <c r="M93" i="1" s="1"/>
  <c r="L72" i="1"/>
  <c r="M72" i="1" s="1"/>
  <c r="L49" i="1"/>
  <c r="M49" i="1" s="1"/>
  <c r="L102" i="1"/>
  <c r="M102" i="1" s="1"/>
  <c r="L78" i="1"/>
  <c r="M78" i="1" s="1"/>
  <c r="L88" i="1"/>
  <c r="M88" i="1" s="1"/>
  <c r="L56" i="1"/>
  <c r="M56" i="1" s="1"/>
  <c r="L144" i="1"/>
  <c r="M144" i="1" s="1"/>
  <c r="L123" i="1"/>
  <c r="M123" i="1" s="1"/>
  <c r="L131" i="1"/>
  <c r="M131" i="1" s="1"/>
  <c r="L132" i="1"/>
  <c r="M132" i="1" s="1"/>
  <c r="L146" i="1"/>
  <c r="M146" i="1" s="1"/>
  <c r="L16" i="1"/>
  <c r="M16" i="1" s="1"/>
  <c r="L89" i="1"/>
  <c r="M89" i="1" s="1"/>
  <c r="L27" i="1"/>
  <c r="M27" i="1" s="1"/>
  <c r="L85" i="1"/>
  <c r="M85" i="1" s="1"/>
  <c r="L21" i="1"/>
  <c r="M21" i="1" s="1"/>
  <c r="L76" i="1"/>
  <c r="M76" i="1" s="1"/>
  <c r="L99" i="1"/>
  <c r="M99" i="1" s="1"/>
  <c r="L82" i="1"/>
  <c r="M82" i="1" s="1"/>
  <c r="L111" i="1"/>
  <c r="L113" i="1"/>
  <c r="M113" i="1" s="1"/>
  <c r="L148" i="1"/>
  <c r="M148" i="1" s="1"/>
  <c r="L110" i="1"/>
  <c r="M110" i="1" s="1"/>
  <c r="L124" i="1"/>
  <c r="M124" i="1" s="1"/>
  <c r="L135" i="1"/>
  <c r="M135" i="1" s="1"/>
  <c r="L147" i="1"/>
  <c r="M147" i="1" s="1"/>
  <c r="L133" i="1"/>
  <c r="M133" i="1" s="1"/>
  <c r="AC36" i="1"/>
  <c r="AE36" i="1" s="1"/>
  <c r="AC29" i="1"/>
  <c r="AE29" i="1" s="1"/>
  <c r="AC78" i="1"/>
  <c r="AE78" i="1" s="1"/>
  <c r="AC27" i="1"/>
  <c r="AE27" i="1" s="1"/>
  <c r="AC144" i="1"/>
  <c r="AE144" i="1" s="1"/>
  <c r="AC86" i="1"/>
  <c r="AE86" i="1" s="1"/>
  <c r="AC126" i="1"/>
  <c r="AE126" i="1" s="1"/>
  <c r="AC47" i="1"/>
  <c r="AE47" i="1" s="1"/>
  <c r="AC11" i="1"/>
  <c r="AE11" i="1" s="1"/>
  <c r="AC37" i="1"/>
  <c r="AE37" i="1" s="1"/>
  <c r="AC135" i="1"/>
  <c r="AE135" i="1" s="1"/>
  <c r="AC111" i="1"/>
  <c r="AE111" i="1" s="1"/>
  <c r="AC25" i="1"/>
  <c r="AE25" i="1" s="1"/>
  <c r="AC136" i="1"/>
  <c r="AE136" i="1" s="1"/>
  <c r="AC137" i="1"/>
  <c r="AE137" i="1" s="1"/>
  <c r="AC140" i="1"/>
  <c r="AE140" i="1" s="1"/>
  <c r="AC117" i="1"/>
  <c r="AE117" i="1" s="1"/>
  <c r="AC100" i="1"/>
  <c r="AE100" i="1" s="1"/>
  <c r="AC123" i="1"/>
  <c r="AE123" i="1" s="1"/>
  <c r="AC131" i="1"/>
  <c r="AE131" i="1" s="1"/>
  <c r="AC125" i="1"/>
  <c r="AE125" i="1" s="1"/>
  <c r="AC120" i="1"/>
  <c r="AE120" i="1" s="1"/>
  <c r="AC112" i="1"/>
  <c r="AE112" i="1" s="1"/>
  <c r="AC109" i="1"/>
  <c r="AE109" i="1" s="1"/>
  <c r="AC69" i="1"/>
  <c r="AE69" i="1" s="1"/>
  <c r="AC32" i="1"/>
  <c r="AE32" i="1" s="1"/>
  <c r="AC9" i="1"/>
  <c r="AE9" i="1" s="1"/>
  <c r="AC18" i="1"/>
  <c r="AE18" i="1" s="1"/>
  <c r="AC15" i="1"/>
  <c r="AE15" i="1" s="1"/>
  <c r="AC56" i="1"/>
  <c r="AE56" i="1" s="1"/>
  <c r="AC40" i="1"/>
  <c r="AE40" i="1" s="1"/>
  <c r="AC55" i="1"/>
  <c r="AE55" i="1" s="1"/>
  <c r="AC76" i="1"/>
  <c r="AE76" i="1" s="1"/>
  <c r="AC70" i="1"/>
  <c r="AE70" i="1" s="1"/>
  <c r="AC93" i="1"/>
  <c r="AE93" i="1" s="1"/>
  <c r="AC132" i="1"/>
  <c r="AE132" i="1" s="1"/>
  <c r="AC106" i="1"/>
  <c r="AE106" i="1" s="1"/>
  <c r="AC31" i="1"/>
  <c r="AE31" i="1" s="1"/>
  <c r="AC85" i="1"/>
  <c r="AE85" i="1" s="1"/>
  <c r="AC102" i="1"/>
  <c r="AE102" i="1" s="1"/>
  <c r="AC97" i="1"/>
  <c r="AE97" i="1" s="1"/>
  <c r="AC127" i="1"/>
  <c r="AE127" i="1" s="1"/>
  <c r="AC122" i="1"/>
  <c r="AE122" i="1" s="1"/>
  <c r="AC147" i="1"/>
  <c r="AE147" i="1" s="1"/>
  <c r="AC139" i="1"/>
  <c r="AE139" i="1" s="1"/>
  <c r="AC65" i="1"/>
  <c r="AE65" i="1" s="1"/>
  <c r="AC82" i="1"/>
  <c r="AE82" i="1" s="1"/>
  <c r="AC142" i="1"/>
  <c r="AE142" i="1" s="1"/>
  <c r="AC145" i="1"/>
  <c r="AE145" i="1" s="1"/>
  <c r="AC146" i="1"/>
  <c r="AE146" i="1" s="1"/>
  <c r="AC44" i="1"/>
  <c r="AE44" i="1" s="1"/>
  <c r="AC98" i="1"/>
  <c r="AE98" i="1" s="1"/>
  <c r="AC75" i="1"/>
  <c r="AE75" i="1" s="1"/>
  <c r="AC58" i="1"/>
  <c r="AE58" i="1" s="1"/>
  <c r="AC8" i="1"/>
  <c r="AE8" i="1" s="1"/>
  <c r="AC45" i="1"/>
  <c r="AC28" i="1"/>
  <c r="AE28" i="1" s="1"/>
  <c r="AC12" i="1"/>
  <c r="AE12" i="1" s="1"/>
  <c r="AC48" i="1"/>
  <c r="AE48" i="1" s="1"/>
  <c r="AC118" i="1"/>
  <c r="AE118" i="1" s="1"/>
  <c r="AC80" i="1"/>
  <c r="AE80" i="1" s="1"/>
  <c r="AC63" i="1"/>
  <c r="AE63" i="1" s="1"/>
  <c r="AC62" i="1"/>
  <c r="AE62" i="1" s="1"/>
  <c r="AC88" i="1"/>
  <c r="AE88" i="1" s="1"/>
  <c r="AC17" i="1"/>
  <c r="AE17" i="1" s="1"/>
  <c r="AC10" i="1"/>
  <c r="AE10" i="1" s="1"/>
  <c r="AC59" i="1"/>
  <c r="AE59" i="1" s="1"/>
  <c r="AC23" i="1"/>
  <c r="AE23" i="1" s="1"/>
  <c r="AC50" i="1"/>
  <c r="AE50" i="1" s="1"/>
  <c r="AC41" i="1"/>
  <c r="AE41" i="1" s="1"/>
  <c r="AC68" i="1"/>
  <c r="AE68" i="1" s="1"/>
  <c r="AC87" i="1"/>
  <c r="AE87" i="1" s="1"/>
  <c r="AC141" i="1"/>
  <c r="AE141" i="1" s="1"/>
  <c r="AC7" i="1"/>
  <c r="AE7" i="1" s="1"/>
  <c r="AC20" i="1"/>
  <c r="AE20" i="1" s="1"/>
  <c r="AC54" i="1"/>
  <c r="AE54" i="1" s="1"/>
  <c r="AC52" i="1"/>
  <c r="AE52" i="1" s="1"/>
  <c r="AC89" i="1"/>
  <c r="AE89" i="1" s="1"/>
  <c r="AC99" i="1"/>
  <c r="AE99" i="1" s="1"/>
  <c r="AC148" i="1"/>
  <c r="AE148" i="1" s="1"/>
  <c r="AC43" i="1"/>
  <c r="AE43" i="1" s="1"/>
  <c r="AC110" i="1"/>
  <c r="AE110" i="1" s="1"/>
  <c r="AC67" i="1"/>
  <c r="AE67" i="1" s="1"/>
  <c r="AC133" i="1"/>
  <c r="AE133" i="1" s="1"/>
  <c r="AC129" i="1"/>
  <c r="AE129" i="1" s="1"/>
  <c r="AC39" i="1"/>
  <c r="AE39" i="1" s="1"/>
  <c r="AC95" i="1"/>
  <c r="AE95" i="1" s="1"/>
  <c r="AC79" i="1"/>
  <c r="AE79" i="1" s="1"/>
  <c r="AC84" i="1"/>
  <c r="AE84" i="1" s="1"/>
  <c r="AC72" i="1"/>
  <c r="AE72" i="1" s="1"/>
  <c r="AC74" i="1"/>
  <c r="AE74" i="1" s="1"/>
  <c r="AC92" i="1"/>
  <c r="AE92" i="1" s="1"/>
  <c r="AC13" i="1"/>
  <c r="AE13" i="1" s="1"/>
  <c r="AC94" i="1"/>
  <c r="AE94" i="1" s="1"/>
  <c r="AC49" i="1"/>
  <c r="AE49" i="1" s="1"/>
  <c r="AC26" i="1"/>
  <c r="AE26" i="1" s="1"/>
  <c r="AC116" i="1"/>
  <c r="AE116" i="1" s="1"/>
  <c r="L6" i="1"/>
  <c r="AC90" i="1"/>
  <c r="AE90" i="1" s="1"/>
  <c r="AC134" i="1"/>
  <c r="AE134" i="1" s="1"/>
  <c r="AT7" i="1" l="1"/>
  <c r="AV7" i="1"/>
  <c r="AT119" i="1"/>
  <c r="AU119" i="1"/>
  <c r="AT149" i="1"/>
  <c r="AU149" i="1"/>
  <c r="AR139" i="1"/>
  <c r="AQ139" i="1"/>
  <c r="AR138" i="1"/>
  <c r="AQ138" i="1"/>
  <c r="AM45" i="1"/>
  <c r="AO45" i="1"/>
  <c r="AS57" i="1"/>
  <c r="AQ57" i="1"/>
  <c r="AR75" i="1"/>
  <c r="AQ75" i="1"/>
  <c r="AR124" i="1"/>
  <c r="AQ124" i="1"/>
  <c r="AR49" i="1"/>
  <c r="AQ49" i="1"/>
  <c r="AR99" i="1"/>
  <c r="AQ99" i="1"/>
  <c r="AR151" i="1"/>
  <c r="AQ151" i="1"/>
  <c r="AR125" i="1"/>
  <c r="AQ125" i="1"/>
  <c r="AR69" i="1"/>
  <c r="AQ69" i="1"/>
  <c r="AR74" i="1"/>
  <c r="AQ74" i="1"/>
  <c r="AR93" i="1"/>
  <c r="AQ93" i="1"/>
  <c r="AR66" i="1"/>
  <c r="AQ66" i="1"/>
  <c r="AS109" i="1"/>
  <c r="AQ109" i="1"/>
  <c r="AR107" i="1"/>
  <c r="AQ107" i="1"/>
  <c r="AR18" i="1"/>
  <c r="AQ18" i="1"/>
  <c r="AS73" i="1"/>
  <c r="AQ73" i="1"/>
  <c r="AR72" i="1"/>
  <c r="AQ72" i="1"/>
  <c r="AR126" i="1"/>
  <c r="AQ126" i="1"/>
  <c r="AS90" i="1"/>
  <c r="AQ90" i="1"/>
  <c r="AR103" i="1"/>
  <c r="AQ103" i="1"/>
  <c r="AR41" i="1"/>
  <c r="AQ41" i="1"/>
  <c r="AS79" i="1"/>
  <c r="AQ79" i="1"/>
  <c r="AR110" i="1"/>
  <c r="AQ110" i="1"/>
  <c r="AR113" i="1"/>
  <c r="AQ113" i="1"/>
  <c r="AR116" i="1"/>
  <c r="AQ116" i="1"/>
  <c r="AR48" i="1"/>
  <c r="AQ48" i="1"/>
  <c r="AS17" i="1"/>
  <c r="AQ17" i="1"/>
  <c r="AR117" i="1"/>
  <c r="AQ117" i="1"/>
  <c r="AR133" i="1"/>
  <c r="AQ133" i="1"/>
  <c r="AS135" i="1"/>
  <c r="AQ135" i="1"/>
  <c r="AR55" i="1"/>
  <c r="AQ55" i="1"/>
  <c r="AR122" i="1"/>
  <c r="AQ122" i="1"/>
  <c r="AR58" i="1"/>
  <c r="AQ58" i="1"/>
  <c r="AS91" i="1"/>
  <c r="AQ91" i="1"/>
  <c r="AR76" i="1"/>
  <c r="AQ76" i="1"/>
  <c r="AR120" i="1"/>
  <c r="AQ120" i="1"/>
  <c r="AR141" i="1"/>
  <c r="AQ141" i="1"/>
  <c r="AR70" i="1"/>
  <c r="AQ70" i="1"/>
  <c r="AR32" i="1"/>
  <c r="AQ32" i="1"/>
  <c r="AR29" i="1"/>
  <c r="AQ29" i="1"/>
  <c r="AR22" i="1"/>
  <c r="AQ22" i="1"/>
  <c r="AR50" i="1"/>
  <c r="AQ50" i="1"/>
  <c r="AR143" i="1"/>
  <c r="AQ143" i="1"/>
  <c r="AR47" i="1"/>
  <c r="AQ47" i="1"/>
  <c r="AR28" i="1"/>
  <c r="AQ28" i="1"/>
  <c r="AR60" i="1"/>
  <c r="AQ60" i="1"/>
  <c r="AR24" i="1"/>
  <c r="AQ24" i="1"/>
  <c r="AR146" i="1"/>
  <c r="AQ146" i="1"/>
  <c r="AS132" i="1"/>
  <c r="AQ132" i="1"/>
  <c r="AR136" i="1"/>
  <c r="AQ136" i="1"/>
  <c r="AR129" i="1"/>
  <c r="AQ129" i="1"/>
  <c r="AR101" i="1"/>
  <c r="AQ101" i="1"/>
  <c r="AS121" i="1"/>
  <c r="AQ121" i="1"/>
  <c r="AR23" i="1"/>
  <c r="AQ23" i="1"/>
  <c r="AR134" i="1"/>
  <c r="AQ134" i="1"/>
  <c r="AR52" i="1"/>
  <c r="AQ52" i="1"/>
  <c r="AR34" i="1"/>
  <c r="AQ34" i="1"/>
  <c r="AR96" i="1"/>
  <c r="AQ96" i="1"/>
  <c r="AR86" i="1"/>
  <c r="AQ86" i="1"/>
  <c r="AS95" i="1"/>
  <c r="AQ95" i="1"/>
  <c r="AR38" i="1"/>
  <c r="AQ38" i="1"/>
  <c r="AT10" i="1"/>
  <c r="AP152" i="1"/>
  <c r="AR21" i="1"/>
  <c r="AQ21" i="1"/>
  <c r="AR123" i="1"/>
  <c r="AQ123" i="1"/>
  <c r="AR35" i="1"/>
  <c r="AQ35" i="1"/>
  <c r="AR37" i="1"/>
  <c r="AQ37" i="1"/>
  <c r="AR100" i="1"/>
  <c r="AQ100" i="1"/>
  <c r="AR85" i="1"/>
  <c r="AQ85" i="1"/>
  <c r="AR87" i="1"/>
  <c r="AQ87" i="1"/>
  <c r="AT6" i="1"/>
  <c r="AK152" i="1"/>
  <c r="AM152" i="1" s="1"/>
  <c r="AE46" i="1"/>
  <c r="L152" i="1"/>
  <c r="M6" i="1"/>
  <c r="M152" i="1" s="1"/>
  <c r="AC152" i="1"/>
  <c r="AE45" i="1"/>
  <c r="AD45" i="1"/>
  <c r="AD152" i="1" s="1"/>
  <c r="AT121" i="1" l="1"/>
  <c r="AV121" i="1"/>
  <c r="AT132" i="1"/>
  <c r="AV132" i="1"/>
  <c r="AT109" i="1"/>
  <c r="AV109" i="1"/>
  <c r="AT90" i="1"/>
  <c r="AV90" i="1"/>
  <c r="AT57" i="1"/>
  <c r="AV57" i="1"/>
  <c r="AT135" i="1"/>
  <c r="AV135" i="1"/>
  <c r="AT95" i="1"/>
  <c r="AV95" i="1"/>
  <c r="AT73" i="1"/>
  <c r="AV73" i="1"/>
  <c r="AT17" i="1"/>
  <c r="AV17" i="1"/>
  <c r="AT91" i="1"/>
  <c r="AV91" i="1"/>
  <c r="AT79" i="1"/>
  <c r="AV79" i="1"/>
  <c r="AT143" i="1"/>
  <c r="AU143" i="1"/>
  <c r="AT29" i="1"/>
  <c r="AU29" i="1"/>
  <c r="AT66" i="1"/>
  <c r="AU66" i="1"/>
  <c r="AT123" i="1"/>
  <c r="AU123" i="1"/>
  <c r="AT146" i="1"/>
  <c r="AU146" i="1"/>
  <c r="AT122" i="1"/>
  <c r="AU122" i="1"/>
  <c r="AT113" i="1"/>
  <c r="AU113" i="1"/>
  <c r="AT138" i="1"/>
  <c r="AU138" i="1"/>
  <c r="AT21" i="1"/>
  <c r="AU21" i="1"/>
  <c r="AT129" i="1"/>
  <c r="AU129" i="1"/>
  <c r="AT76" i="1"/>
  <c r="AU76" i="1"/>
  <c r="AT110" i="1"/>
  <c r="AU110" i="1"/>
  <c r="AT86" i="1"/>
  <c r="AU86" i="1"/>
  <c r="AT24" i="1"/>
  <c r="AU24" i="1"/>
  <c r="AT60" i="1"/>
  <c r="AU60" i="1"/>
  <c r="AT126" i="1"/>
  <c r="AU126" i="1"/>
  <c r="AT107" i="1"/>
  <c r="AU107" i="1"/>
  <c r="AT74" i="1"/>
  <c r="AU74" i="1"/>
  <c r="AT99" i="1"/>
  <c r="AU99" i="1"/>
  <c r="AT52" i="1"/>
  <c r="AU52" i="1"/>
  <c r="AT120" i="1"/>
  <c r="AU120" i="1"/>
  <c r="AT124" i="1"/>
  <c r="AU124" i="1"/>
  <c r="AT134" i="1"/>
  <c r="AU134" i="1"/>
  <c r="AT55" i="1"/>
  <c r="AU55" i="1"/>
  <c r="AT18" i="1"/>
  <c r="AU18" i="1"/>
  <c r="AT93" i="1"/>
  <c r="AU93" i="1"/>
  <c r="AT151" i="1"/>
  <c r="AU151" i="1"/>
  <c r="AT75" i="1"/>
  <c r="AU75" i="1"/>
  <c r="AT139" i="1"/>
  <c r="AU139" i="1"/>
  <c r="AT23" i="1"/>
  <c r="AU23" i="1"/>
  <c r="AT136" i="1"/>
  <c r="AU136" i="1"/>
  <c r="AT70" i="1"/>
  <c r="AU70" i="1"/>
  <c r="AT48" i="1"/>
  <c r="AU48" i="1"/>
  <c r="AT85" i="1"/>
  <c r="AU85" i="1"/>
  <c r="AT101" i="1"/>
  <c r="AU101" i="1"/>
  <c r="AT47" i="1"/>
  <c r="AU47" i="1"/>
  <c r="AT117" i="1"/>
  <c r="AU117" i="1"/>
  <c r="AT103" i="1"/>
  <c r="AU103" i="1"/>
  <c r="AT125" i="1"/>
  <c r="AU125" i="1"/>
  <c r="AT100" i="1"/>
  <c r="AU100" i="1"/>
  <c r="AT32" i="1"/>
  <c r="AU32" i="1"/>
  <c r="AT37" i="1"/>
  <c r="AU37" i="1"/>
  <c r="AT96" i="1"/>
  <c r="AU96" i="1"/>
  <c r="AT50" i="1"/>
  <c r="AU50" i="1"/>
  <c r="AT87" i="1"/>
  <c r="AU87" i="1"/>
  <c r="AT35" i="1"/>
  <c r="AU35" i="1"/>
  <c r="AT38" i="1"/>
  <c r="AU38" i="1"/>
  <c r="AT34" i="1"/>
  <c r="AU34" i="1"/>
  <c r="AT28" i="1"/>
  <c r="AU28" i="1"/>
  <c r="AT22" i="1"/>
  <c r="AU22" i="1"/>
  <c r="AT141" i="1"/>
  <c r="AU141" i="1"/>
  <c r="AT58" i="1"/>
  <c r="AU58" i="1"/>
  <c r="AT133" i="1"/>
  <c r="AU133" i="1"/>
  <c r="AT116" i="1"/>
  <c r="AU116" i="1"/>
  <c r="AT41" i="1"/>
  <c r="AU41" i="1"/>
  <c r="AT72" i="1"/>
  <c r="AU72" i="1"/>
  <c r="AT69" i="1"/>
  <c r="AU69" i="1"/>
  <c r="AT49" i="1"/>
  <c r="AU49" i="1"/>
  <c r="AS152" i="1"/>
  <c r="AO156" i="1" s="1"/>
  <c r="AR45" i="1"/>
  <c r="AQ45" i="1"/>
  <c r="AR152" i="1"/>
  <c r="AO155" i="1" s="1"/>
  <c r="AO152" i="1"/>
  <c r="AQ152" i="1" s="1"/>
  <c r="AE152" i="1"/>
  <c r="AV152" i="1" l="1"/>
  <c r="AT45" i="1"/>
  <c r="AT152" i="1" s="1"/>
  <c r="AU45" i="1"/>
  <c r="AU152" i="1" s="1"/>
  <c r="AO162" i="1"/>
</calcChain>
</file>

<file path=xl/sharedStrings.xml><?xml version="1.0" encoding="utf-8"?>
<sst xmlns="http://schemas.openxmlformats.org/spreadsheetml/2006/main" count="1647" uniqueCount="443">
  <si>
    <t>opstal 2019</t>
  </si>
  <si>
    <t>inventaris 2019</t>
  </si>
  <si>
    <t>totaal</t>
  </si>
  <si>
    <t>De Gemeente Doetinchem</t>
  </si>
  <si>
    <t>Troostwijk index 117,8</t>
  </si>
  <si>
    <t>Troostwijk index 113,8</t>
  </si>
  <si>
    <t>Troostwijk index 118,8</t>
  </si>
  <si>
    <t>Troostwijk index 114,7</t>
  </si>
  <si>
    <t>Troostwijk index 120,2</t>
  </si>
  <si>
    <t>Troostwijk index 115,7</t>
  </si>
  <si>
    <t>Troostwijk index 121</t>
  </si>
  <si>
    <t>Troostwijk index 125,8</t>
  </si>
  <si>
    <t>Troostwijk index 118,3</t>
  </si>
  <si>
    <t>nieuwe berekening</t>
  </si>
  <si>
    <t>Adres:</t>
  </si>
  <si>
    <t>bouwaard bv. steen/hard, hout/riet gedekt etc.</t>
  </si>
  <si>
    <t>Plaats:</t>
  </si>
  <si>
    <t>Gebruik:</t>
  </si>
  <si>
    <t>Brandmeldinstallatie</t>
  </si>
  <si>
    <t>Inbraakinstallatie</t>
  </si>
  <si>
    <t>Gebouwen 2010</t>
  </si>
  <si>
    <t>Gebouwen 2011</t>
  </si>
  <si>
    <t>index 2011</t>
  </si>
  <si>
    <t>gebouwen 2012</t>
  </si>
  <si>
    <t>percentage</t>
  </si>
  <si>
    <t>premie 2013</t>
  </si>
  <si>
    <t>Inventaris 2012</t>
  </si>
  <si>
    <t>opstal 2013</t>
  </si>
  <si>
    <t>Inventaris 2013</t>
  </si>
  <si>
    <t>tot.verz.som 2013</t>
  </si>
  <si>
    <t>Opstal 2014</t>
  </si>
  <si>
    <t>Inventaris 2014</t>
  </si>
  <si>
    <t>Opstal 2015</t>
  </si>
  <si>
    <t>Inventaris 2015</t>
  </si>
  <si>
    <t>totaal verz.som</t>
  </si>
  <si>
    <t>Opstal 2016</t>
  </si>
  <si>
    <t xml:space="preserve">Opstal 2018 </t>
  </si>
  <si>
    <t>Inventaris 2016</t>
  </si>
  <si>
    <t>Inventaris 2018</t>
  </si>
  <si>
    <t>premie 2017</t>
  </si>
  <si>
    <t>herberekening</t>
  </si>
  <si>
    <t>inventaris 209</t>
  </si>
  <si>
    <t>Auroraweg 6B</t>
  </si>
  <si>
    <t>steen/bitumen</t>
  </si>
  <si>
    <t>Doetinchem</t>
  </si>
  <si>
    <t>molen (Auroramolen)</t>
  </si>
  <si>
    <t>-</t>
  </si>
  <si>
    <t>Belderstraat 30</t>
  </si>
  <si>
    <t>terrasraam steen/hout/golfplaat</t>
  </si>
  <si>
    <t>kinderboerderij Kokiezier</t>
  </si>
  <si>
    <t>Bezelhorstweg 115</t>
  </si>
  <si>
    <t>sportcentrum Rozengaarde sporthal/zwembad/restaurant</t>
  </si>
  <si>
    <t>X</t>
  </si>
  <si>
    <t>Bezelhorstweg 117</t>
  </si>
  <si>
    <t>wijkgebouw en school het Noorderlicht</t>
  </si>
  <si>
    <t>Bezelhorstweg 85</t>
  </si>
  <si>
    <t>steen/geisoleerde dakplaat (staal)</t>
  </si>
  <si>
    <t>8 Kleedkamers/ scheidsrechtersruimte en materialen berging</t>
  </si>
  <si>
    <t>Bezelhorstweg 85a</t>
  </si>
  <si>
    <t>geïsoleerd plaatmateriaal.</t>
  </si>
  <si>
    <t>Kantine van Wild Rovers 2 kleedkamers gD</t>
  </si>
  <si>
    <t>Bezelhorstweg ong.</t>
  </si>
  <si>
    <t>staal/golfplaat</t>
  </si>
  <si>
    <t>tribune, kantine/clubgebouw Tlv v.v. Doetinchem.</t>
  </si>
  <si>
    <t>Bizetlaan 1</t>
  </si>
  <si>
    <t>muziekschool</t>
  </si>
  <si>
    <t>Bizetlaan 86</t>
  </si>
  <si>
    <t>Ulenhof incl. Gymlokaal aan de Vondelstraat 7</t>
  </si>
  <si>
    <t>geisoleerd plaatmateriaal/bitumen</t>
  </si>
  <si>
    <t>Ulenhof 6 noodlokalen</t>
  </si>
  <si>
    <t>Boddens Hosangstraat 100</t>
  </si>
  <si>
    <t>steen/dakpannen</t>
  </si>
  <si>
    <t>woonhuis (voormalige boerderij)</t>
  </si>
  <si>
    <t>Boddens Hosangstraat 98</t>
  </si>
  <si>
    <t>???</t>
  </si>
  <si>
    <t>B. van Nispenstraat parkeergarage</t>
  </si>
  <si>
    <t>beton/steen/ dakafwerking beton</t>
  </si>
  <si>
    <t>parkeergarage Catharina</t>
  </si>
  <si>
    <t>B. van Nispenstraat 2-4</t>
  </si>
  <si>
    <t>steen/leien</t>
  </si>
  <si>
    <t>Het Borghuis-museum (voormalig oude postkantoor)</t>
  </si>
  <si>
    <t>Calslaan 14</t>
  </si>
  <si>
    <t>Speciaal onderwijs Isselborgh + aangebouwd gymlokaal</t>
  </si>
  <si>
    <t>Canadapark ongenummerd</t>
  </si>
  <si>
    <t>hout/dakpannen</t>
  </si>
  <si>
    <t>schaapskooi</t>
  </si>
  <si>
    <t>Wehl</t>
  </si>
  <si>
    <t>De Bongerd 2</t>
  </si>
  <si>
    <t>sociaal cultureel centrum De Huet</t>
  </si>
  <si>
    <t>De Bongerd 81</t>
  </si>
  <si>
    <t>steen/bitumen en golfplaat</t>
  </si>
  <si>
    <t>sporthal en cultureel - vergaderzaal</t>
  </si>
  <si>
    <t>Dichteren</t>
  </si>
  <si>
    <t xml:space="preserve">kunstwerk de Bollenman </t>
  </si>
  <si>
    <t>Wat is dit??</t>
  </si>
  <si>
    <t xml:space="preserve">kunstwerk de Zuil </t>
  </si>
  <si>
    <t>Wat is dit???</t>
  </si>
  <si>
    <t xml:space="preserve">Dichterseweg t.o. 2 </t>
  </si>
  <si>
    <t>nutsgebouwtje (kermis)</t>
  </si>
  <si>
    <t>Dichterseweg 145</t>
  </si>
  <si>
    <t>Openb. Basisschool Canada</t>
  </si>
  <si>
    <t>Didamseweg 22</t>
  </si>
  <si>
    <t>steen/golfplaten</t>
  </si>
  <si>
    <t>kantoor en werkplaats</t>
  </si>
  <si>
    <t>Didamseweg 24-26</t>
  </si>
  <si>
    <t>damwand op stenen vloer/dakplaat</t>
  </si>
  <si>
    <t>damwand op stenen vloer</t>
  </si>
  <si>
    <t>steen/damwand/bitumen</t>
  </si>
  <si>
    <t>brandweerkazerne</t>
  </si>
  <si>
    <t>diverse adresssen in de gemeente</t>
  </si>
  <si>
    <t>alle soorten van materialen,brons,staal,steen,polyester</t>
  </si>
  <si>
    <t>kunstvoorwerpen</t>
  </si>
  <si>
    <t>Doesburgseweg 20</t>
  </si>
  <si>
    <t>staal/plaatmateriaal</t>
  </si>
  <si>
    <t>loketgebouw/overkapping voetbalvereniging</t>
  </si>
  <si>
    <t>DS van Dijkweg 49, 7001 CT Doetinchem</t>
  </si>
  <si>
    <t>Christelijke Basisschool De Haven</t>
  </si>
  <si>
    <t>Goorstraat ongenummerd</t>
  </si>
  <si>
    <t>condoleance ruimte</t>
  </si>
  <si>
    <t>Grevengoedlaan 109</t>
  </si>
  <si>
    <t xml:space="preserve">hout/pvc </t>
  </si>
  <si>
    <t>Wijngaardschool, reformatorische basisschool</t>
  </si>
  <si>
    <t>Hamminkstraat 21</t>
  </si>
  <si>
    <t>Gaanderen</t>
  </si>
  <si>
    <t>Scouting gebouw, RVO niet geregeld</t>
  </si>
  <si>
    <t>Havenstraat 80</t>
  </si>
  <si>
    <t>steen/damwand/bitumen/golfplaat</t>
  </si>
  <si>
    <t>kantoor, loods, afvalbrengpunt, werkplaats, kapschuur en zoutloos</t>
  </si>
  <si>
    <t>Wijnbergseweg 51-63</t>
  </si>
  <si>
    <t>huisuitzettingen en verkiezingsmateriaal</t>
  </si>
  <si>
    <t>hoek President Kennedylaan-Hubert Noodstraat</t>
  </si>
  <si>
    <t>ambtelijke begraafplaats baarhuisje</t>
  </si>
  <si>
    <t>Hofstraat 2</t>
  </si>
  <si>
    <t>steen/trespa/vliesgevel/pvc dakbedekking</t>
  </si>
  <si>
    <t>cultureel centrum De Gruitpoort</t>
  </si>
  <si>
    <t>Hofstraat 161</t>
  </si>
  <si>
    <t xml:space="preserve">beton/steen </t>
  </si>
  <si>
    <t>parkeergarage Lookwartier (Amphion)</t>
  </si>
  <si>
    <t xml:space="preserve">Hogeweg 79 </t>
  </si>
  <si>
    <t>VDH Kringgroep Slingeland</t>
  </si>
  <si>
    <t>Hogeweg 79</t>
  </si>
  <si>
    <t>Holterweg 121</t>
  </si>
  <si>
    <t>St. Ludger 6200m</t>
  </si>
  <si>
    <t>Holterweg 119</t>
  </si>
  <si>
    <t>342m2 voor bestuursafdeling op nr 119</t>
  </si>
  <si>
    <t>leegstand door Ad-hoc per 01-08-2017</t>
  </si>
  <si>
    <t>Houtsmastraat 11b</t>
  </si>
  <si>
    <t>school de Isselborgh</t>
  </si>
  <si>
    <t>Houtsmastraat 11c</t>
  </si>
  <si>
    <t>Houtsmastraat 11d</t>
  </si>
  <si>
    <t>basisschool Hogenkamp</t>
  </si>
  <si>
    <t>Houtsmastraat 11e</t>
  </si>
  <si>
    <t>gymlokaal, 1 lokaal accomodaties</t>
  </si>
  <si>
    <t>IJsselkade 30</t>
  </si>
  <si>
    <t>steen/riet</t>
  </si>
  <si>
    <t>molen (walmolen)</t>
  </si>
  <si>
    <t>Kapperskolkweg 40</t>
  </si>
  <si>
    <t>Isselborgh speciaal onderwijs</t>
  </si>
  <si>
    <t>Koekendaalseweg 5-7</t>
  </si>
  <si>
    <t>boerderij/kantoor</t>
  </si>
  <si>
    <t>De Koekendaalseweg 3-5 en ongen.</t>
  </si>
  <si>
    <t>steen/hout/golfplaten</t>
  </si>
  <si>
    <t>2 hooi- kapschuren, steen/hout, dierenverblijf, paarde- en koeienstal</t>
  </si>
  <si>
    <t>Kon. Wilhelministraat 10</t>
  </si>
  <si>
    <t>Basisschool De Timpaan</t>
  </si>
  <si>
    <t>Kon. Wilhelministraat 12-14 KBC</t>
  </si>
  <si>
    <t>steen/damwandplaat/bitumen</t>
  </si>
  <si>
    <t>ontmoetingscentrum, sporthal, sportzaal +unit</t>
  </si>
  <si>
    <t>Kruisbergseweg 4</t>
  </si>
  <si>
    <t>Rietveld Lyceum incl.gymlokalen</t>
  </si>
  <si>
    <t>Kruisbergseweg 6</t>
  </si>
  <si>
    <t xml:space="preserve">conciergewoning </t>
  </si>
  <si>
    <t>kruispunt Keppelseweg/Europaweg</t>
  </si>
  <si>
    <t>polyester</t>
  </si>
  <si>
    <t xml:space="preserve">D-toren kunstwerk </t>
  </si>
  <si>
    <t>Kunstgrasveld DZC'68 Sp. Zuid</t>
  </si>
  <si>
    <t>rubber/kunstgras</t>
  </si>
  <si>
    <t xml:space="preserve">2 kunstgrasvelden voetbal met verlichting </t>
  </si>
  <si>
    <t>Kunstgrasveld VIOD Sp. Dichteren (nieuw sinds 2013)</t>
  </si>
  <si>
    <t xml:space="preserve">kunstgrasveld voetbal  met verlichting </t>
  </si>
  <si>
    <t>Kunstgrasveld met verlichting VVG'25</t>
  </si>
  <si>
    <t>Atletiekbaan Bezelhorstweg 87</t>
  </si>
  <si>
    <t xml:space="preserve"> atletiekbaan/ kunststof Argo de Bezelhorst</t>
  </si>
  <si>
    <t>kunstwerk De Boertjes op de Veemarkt</t>
  </si>
  <si>
    <t>brons</t>
  </si>
  <si>
    <t>Kunstwerk</t>
  </si>
  <si>
    <t>Lavendelveld 19</t>
  </si>
  <si>
    <t>damwand/bitumen</t>
  </si>
  <si>
    <t>noodlokalen</t>
  </si>
  <si>
    <t>Lavendelveld 21</t>
  </si>
  <si>
    <t xml:space="preserve">Openb. Basisschool Plattenburg </t>
  </si>
  <si>
    <t>Lavendelveld 23</t>
  </si>
  <si>
    <t>Basisschool Octa (voorheen de Wegwijzer)</t>
  </si>
  <si>
    <t>Leemkuilseweg 4</t>
  </si>
  <si>
    <t>openlucht zwembad</t>
  </si>
  <si>
    <t>Liemersweg ongenummerd</t>
  </si>
  <si>
    <t>waterzuivering</t>
  </si>
  <si>
    <t>Lohmanlaan 19</t>
  </si>
  <si>
    <t>gymnastieklokaal</t>
  </si>
  <si>
    <t>Lohmanlaan 25</t>
  </si>
  <si>
    <t>Openb. Basisschool Hogenkamp incl.noodlokaal</t>
  </si>
  <si>
    <t>Loolaan 33a</t>
  </si>
  <si>
    <t>aula (uitvaartcentrum)</t>
  </si>
  <si>
    <t>Loolaan ongenummerd</t>
  </si>
  <si>
    <t>loods (uitvaartcentrum)</t>
  </si>
  <si>
    <t>Loordijk 12-14</t>
  </si>
  <si>
    <t>steen/dakpannen/bitumen</t>
  </si>
  <si>
    <t>Gymzaal en cultureelcentrumIJzevoorde</t>
  </si>
  <si>
    <t>Loordijk 14</t>
  </si>
  <si>
    <t>Bijzondere Basisschool Ijzevoorde</t>
  </si>
  <si>
    <t>Maria Montessoristraat 5</t>
  </si>
  <si>
    <t>steen,beton/bitumen</t>
  </si>
  <si>
    <t>Metzo college inclusief 3 gymlokalen</t>
  </si>
  <si>
    <t>Nieuwe Kerkweg 32</t>
  </si>
  <si>
    <t>dorpshuis/sportzaal</t>
  </si>
  <si>
    <t>Nieuweweg 21</t>
  </si>
  <si>
    <t>woonhuis</t>
  </si>
  <si>
    <t>Nutselaer 4</t>
  </si>
  <si>
    <t xml:space="preserve">loods van het uitvaartcentrum op de algemene begraafplaats </t>
  </si>
  <si>
    <t>All-risk op een ambtsketen</t>
  </si>
  <si>
    <t>onverschillig waar binnen de gemeente</t>
  </si>
  <si>
    <t>directiekeet, hout, schaftwagens</t>
  </si>
  <si>
    <t>hout/staal</t>
  </si>
  <si>
    <t>Oranjestraat 23</t>
  </si>
  <si>
    <t>Ottawastraat 25</t>
  </si>
  <si>
    <t>Oude Doetinchemseweg 25</t>
  </si>
  <si>
    <t>boerderij</t>
  </si>
  <si>
    <t>Oude Rozengaardseweg 144-146</t>
  </si>
  <si>
    <t>Bijzondere Basisschool Mariendael</t>
  </si>
  <si>
    <t xml:space="preserve">park Overstegen </t>
  </si>
  <si>
    <t xml:space="preserve">staal </t>
  </si>
  <si>
    <t>zeecontainer voor opslag materieel</t>
  </si>
  <si>
    <t>Pelgrimstraat 59a-59d-61</t>
  </si>
  <si>
    <t>Sport en Cultureel centrum De Pol/ kinderdagopvang op 59-D</t>
  </si>
  <si>
    <t>Pelgrimstraat 59c</t>
  </si>
  <si>
    <t>multifunctionele accommodatie Gaanderwijs</t>
  </si>
  <si>
    <t>Pelgrimstraat 61</t>
  </si>
  <si>
    <t>inboedel sport en cultureel centrum</t>
  </si>
  <si>
    <t>Pelgrimstraat 59a-61</t>
  </si>
  <si>
    <t>Wijkbedrijf en Huisartsenpraktijk</t>
  </si>
  <si>
    <t>X (deels tpv culturele zaal 2)</t>
  </si>
  <si>
    <t>Trefkuul/Wao-club/Buurtplein</t>
  </si>
  <si>
    <t>Plein 40/45 ongenummerd</t>
  </si>
  <si>
    <t>Prins Hendrikstraat 32</t>
  </si>
  <si>
    <t>Bijzondere Basisschool De Pas</t>
  </si>
  <si>
    <t>Prunushof 34 computer appartuur</t>
  </si>
  <si>
    <t>comp. App. Stadsbeiaardier</t>
  </si>
  <si>
    <t>Raadhuisplein 1 Wehl</t>
  </si>
  <si>
    <t>basisschool de Timpaen (1 groep), in kelder Oudheidskundigever. Wehl,Fatima van den Boom yoga en Ijsselkring, multifunctioneel, div. gebruikers</t>
  </si>
  <si>
    <t>Raadhuisstraat 2-4</t>
  </si>
  <si>
    <t>raadhuis + vleugel</t>
  </si>
  <si>
    <t>Raadhuisstraat 26-28</t>
  </si>
  <si>
    <t>In Raadhuisstraat 28, Doetinchem, is gehuisvest De Isselborgh</t>
  </si>
  <si>
    <t>Raadhuissstraat 34</t>
  </si>
  <si>
    <t>kantoor voormalige ING-bank</t>
  </si>
  <si>
    <t>Rijkseweg 280</t>
  </si>
  <si>
    <t>Woning, dhr. Nusink inclusief bijenstal</t>
  </si>
  <si>
    <t>Rossinilaan 14</t>
  </si>
  <si>
    <t>Schouwburgplein ong</t>
  </si>
  <si>
    <t>hout/zink/steen</t>
  </si>
  <si>
    <t>solitaire elementen stadstuin Veentjes</t>
  </si>
  <si>
    <t>Simonsplein 25 (=Omdraai 2)</t>
  </si>
  <si>
    <t>Toren Catharinakerk kerktorencarillon incl. inboedel city-free wifi</t>
  </si>
  <si>
    <t>Slotlaan 35</t>
  </si>
  <si>
    <t>Klein Borculo zmok school (de Isselborgh) incl.gymlokaal</t>
  </si>
  <si>
    <t>Slotlaan 45</t>
  </si>
  <si>
    <t>steenbitumen</t>
  </si>
  <si>
    <t>Klein Borculo zmok school (de Isselborgh)</t>
  </si>
  <si>
    <t>Spoorstraat 46</t>
  </si>
  <si>
    <t>woning voorheen Vijverlaan 1</t>
  </si>
  <si>
    <t>Spoorstraat 11b</t>
  </si>
  <si>
    <t>praktijkschool Prakticon incl. Gymlokaal</t>
  </si>
  <si>
    <t>praktijkschool Prakticon incl. Gymlokaal/ deel inventaris</t>
  </si>
  <si>
    <t>\</t>
  </si>
  <si>
    <t xml:space="preserve">sportcentrum Rozengaarde </t>
  </si>
  <si>
    <t>staal/blik/glas</t>
  </si>
  <si>
    <t>frisdrankautomaat sportcentrum Rozengaarde</t>
  </si>
  <si>
    <t>????</t>
  </si>
  <si>
    <t>Sportpark Zuid Sportweg 5 wedeo</t>
  </si>
  <si>
    <t>1  gebouw Wedeo</t>
  </si>
  <si>
    <t>Sportweg 6</t>
  </si>
  <si>
    <t>eigendom gemeente kleedkamers</t>
  </si>
  <si>
    <t>Sportweg 6 deel DZC68</t>
  </si>
  <si>
    <t>eigendom stichting DZC 68 - promotie</t>
  </si>
  <si>
    <t>Stokhorstweg 5b</t>
  </si>
  <si>
    <t>Stokhorstweg 7 deel 1</t>
  </si>
  <si>
    <t>steen/bitumen, hekwerken staal</t>
  </si>
  <si>
    <t>gebouwen en omliggend terrein/hekwerken hockeyclub DHC</t>
  </si>
  <si>
    <t>Stokhorstweg 7 3 kunstgrasvelden</t>
  </si>
  <si>
    <t>3 kunstgrasvelden hockey met verlichting</t>
  </si>
  <si>
    <t>Stokhorstweg 7 deel 2</t>
  </si>
  <si>
    <t>Hockey verening DHC incl kantine/ Stichting SKD</t>
  </si>
  <si>
    <t>Stokhorstweg 7b</t>
  </si>
  <si>
    <t xml:space="preserve">Clubgebouw/kantine de IJsselcrossers T.l.v. IJsselcrossers </t>
  </si>
  <si>
    <t>Stokhorstweg 9a</t>
  </si>
  <si>
    <t>Olympus kleedkamer (nieuwbouw 2016)</t>
  </si>
  <si>
    <t>Stokhorstweg ong.</t>
  </si>
  <si>
    <t>steen/beton/bitumen</t>
  </si>
  <si>
    <t xml:space="preserve">trafohuis op sportpark (is hoofdtrafo) </t>
  </si>
  <si>
    <t>Walstraat 76 tegenover</t>
  </si>
  <si>
    <t>betonvoet hardhouten opbouw</t>
  </si>
  <si>
    <t>pomp bestaat uit een betonvoet van 35 cm met daarop ’n harthouten bovenbouw. Het binnenwerk is geheel van geel koper, alleen de slinger is van ijzer.</t>
  </si>
  <si>
    <t>Terborgseweg 21</t>
  </si>
  <si>
    <t>zorgplein afdeling WMO</t>
  </si>
  <si>
    <t>Terborgseweg 27a</t>
  </si>
  <si>
    <t>Terborgseweg 106</t>
  </si>
  <si>
    <t>ict Doetinchem samenwerking Wedeo</t>
  </si>
  <si>
    <t>Tollenstraat 5-7</t>
  </si>
  <si>
    <t>is in gebruik door Mini Manna Markt (Huur) en Wijkbedrijf</t>
  </si>
  <si>
    <t>Torontostraat 1</t>
  </si>
  <si>
    <t>steen/vegitatiedak</t>
  </si>
  <si>
    <t xml:space="preserve">basisonderwijs De Kleine Prins, </t>
  </si>
  <si>
    <t>hout/bitumen</t>
  </si>
  <si>
    <t>uitbreding MFA Kleurrijk met 4 lokalen</t>
  </si>
  <si>
    <t>houtskelet om tegelafwerking/bitumen</t>
  </si>
  <si>
    <t>gekoppeld aan 't Prisma, Willy Brandtplein 4, Doetinchem</t>
  </si>
  <si>
    <t>V L Stirumlaan 5</t>
  </si>
  <si>
    <t>Van Damstraat 19</t>
  </si>
  <si>
    <t>Van Gorkomhof 1-3</t>
  </si>
  <si>
    <t>Openb. Basisschool Hagen</t>
  </si>
  <si>
    <t>Van Gorkomhof 5</t>
  </si>
  <si>
    <t>Varsseveldseweg 252</t>
  </si>
  <si>
    <t>hout/houten dakshingels</t>
  </si>
  <si>
    <t>molen (Benninkmolen)</t>
  </si>
  <si>
    <t>Verdilaan 14a en 14b</t>
  </si>
  <si>
    <t>Bijzondere Basisschool Wilhelmina inclusief portacabin</t>
  </si>
  <si>
    <t>Gedeelte ingericht als kinderopvang</t>
  </si>
  <si>
    <t>Vondelstraat 220</t>
  </si>
  <si>
    <t xml:space="preserve">Vondelstraat 5,5a,3 </t>
  </si>
  <si>
    <t>St. Ludger</t>
  </si>
  <si>
    <t>W. Brandtplein 16 energiebrug ong</t>
  </si>
  <si>
    <t xml:space="preserve">2 elektrische installaties </t>
  </si>
  <si>
    <t>W. Brandtplein 2, 4, 6, 8, 10 ,12</t>
  </si>
  <si>
    <t>steen/pvc dak</t>
  </si>
  <si>
    <t>MFA Kleurrijk: OBS Mozaiek, OBS Dichterbij, OBS 't Prisma, Gymzaal en 3 speellokalen Kleurrijk</t>
  </si>
  <si>
    <t>Watertapweg 1</t>
  </si>
  <si>
    <t>Openb. Basisschool Wis en Wierig</t>
  </si>
  <si>
    <t>Wolborgenmate 2</t>
  </si>
  <si>
    <t>Openb. Basisschool Huet</t>
  </si>
  <si>
    <t>Wolborgenmate 4</t>
  </si>
  <si>
    <t xml:space="preserve">Voor dit gebouw wordt een herbestemming gezocht. Van dit gebouw zijn twee lokalen verhuurd aan Humanitas. </t>
  </si>
  <si>
    <t>Wolborgenmate 6</t>
  </si>
  <si>
    <t>Bijzondere Basisschool Anderz voorheen de Mate</t>
  </si>
  <si>
    <t>Wolborgenmate 8</t>
  </si>
  <si>
    <t>Ambtsketen (clausule 15 kunst)</t>
  </si>
  <si>
    <t>TOTAAL VERZEKERDE SOM GEMEENTE</t>
  </si>
  <si>
    <t>premie</t>
  </si>
  <si>
    <t xml:space="preserve"> - Geen installatie aanwezig</t>
  </si>
  <si>
    <t xml:space="preserve"> X Wel installatie aanwezig</t>
  </si>
  <si>
    <t>opstal</t>
  </si>
  <si>
    <t>troostwijk index 100</t>
  </si>
  <si>
    <t>troostwijk index 105</t>
  </si>
  <si>
    <t>troostwijk index 101,6</t>
  </si>
  <si>
    <t>opstal 2020</t>
  </si>
  <si>
    <t>inventaris 2020</t>
  </si>
  <si>
    <t>Opmerkingen gemeente Doetinchem</t>
  </si>
  <si>
    <t>Halverwege 2020 zijn er zonnepanelen geplaatst. Waarde is 74.694,07.</t>
  </si>
  <si>
    <t>Inboedel niet meer verzekeren, school is uit het pand.</t>
  </si>
  <si>
    <t xml:space="preserve">Kerkplein 10 </t>
  </si>
  <si>
    <t>steen</t>
  </si>
  <si>
    <t>Bewoond via leegstandbeheerder Ad Hoc</t>
  </si>
  <si>
    <t>Eigendom per 26-06-2020, herbouwwaarde is 210.000 euro.</t>
  </si>
  <si>
    <t>Ruimzichtlaan 155</t>
  </si>
  <si>
    <t>Het gebouw zal vanaf het schooljaar 2020-2021 ingezet worden voor het VO Houtkamp College, herbouwwaarde volgens taxatiekaart WOZ 1-1-2020 is 5.830.671,00, te verzekeren inboedel is 400.000,00.</t>
  </si>
  <si>
    <t>In 2020 is er een unit bijgebouwd voor twee klaslokalen (steen). Totale aanneemsom is 195.000 euro. Inventaris verzekeren voor 40.000 euro.</t>
  </si>
  <si>
    <t>Kunstgrasveld Sportpark de Bezelhorst</t>
  </si>
  <si>
    <t>2 kunstgrasvelden met verlichting</t>
  </si>
  <si>
    <t>Herbouwwaarde per veld is 270.000 euro exclusief BTW.</t>
  </si>
  <si>
    <t>Opmerkingen Buha</t>
  </si>
  <si>
    <t>Sportbedrijf</t>
  </si>
  <si>
    <t>Buha</t>
  </si>
  <si>
    <t>Doorberekenen</t>
  </si>
  <si>
    <t>gD</t>
  </si>
  <si>
    <t>gD onderwijs</t>
  </si>
  <si>
    <t xml:space="preserve">gD  </t>
  </si>
  <si>
    <t>gD Onderwijs</t>
  </si>
  <si>
    <t>Zonneplein 2-6</t>
  </si>
  <si>
    <t>Onderwijs</t>
  </si>
  <si>
    <t xml:space="preserve">Gymzaal  </t>
  </si>
  <si>
    <t>opstal 2021</t>
  </si>
  <si>
    <t>inventaris 2021</t>
  </si>
  <si>
    <t>troostwijk index 103,5</t>
  </si>
  <si>
    <t>troostwijk index 108,0</t>
  </si>
  <si>
    <t>opmerkingen lijst 2021</t>
  </si>
  <si>
    <t>SAM school</t>
  </si>
  <si>
    <t>Humankind kinderopvang</t>
  </si>
  <si>
    <t>Houtkamp College</t>
  </si>
  <si>
    <t>per 01-08-2016 Kentalis onderwijs, zorg</t>
  </si>
  <si>
    <t>opstal 2022</t>
  </si>
  <si>
    <t>inventaris 2022</t>
  </si>
  <si>
    <t>troostwijk index 109,2</t>
  </si>
  <si>
    <t>troostwijk index 113,9</t>
  </si>
  <si>
    <t>opstal 2023</t>
  </si>
  <si>
    <t>inventaris 2023</t>
  </si>
  <si>
    <t>troostwijk index 130</t>
  </si>
  <si>
    <t>troostwijk index 126,4</t>
  </si>
  <si>
    <t>Sportweg 1</t>
  </si>
  <si>
    <t>Sportzalen, tribune, kleedruimten, fitnesszaal, sportcafe, vergaderkamers en aanverwante ruimten.</t>
  </si>
  <si>
    <t>Mutaties 2024</t>
  </si>
  <si>
    <t>Adres</t>
  </si>
  <si>
    <t>Mutatie</t>
  </si>
  <si>
    <t>Terborgsweg 126</t>
  </si>
  <si>
    <t>Nutselaer 4A</t>
  </si>
  <si>
    <t>Nieuw pand.</t>
  </si>
  <si>
    <t>Terborgseweg 108</t>
  </si>
  <si>
    <t>Aangekocht in 2023.</t>
  </si>
  <si>
    <t>nvt</t>
  </si>
  <si>
    <t>Afvoeren.</t>
  </si>
  <si>
    <t>Doetinchemseweg 8</t>
  </si>
  <si>
    <t>Toevoegen, woning aangekoacht project A18 bedrijventerrein.</t>
  </si>
  <si>
    <t>Woning.</t>
  </si>
  <si>
    <t>Nieuwstraat 13</t>
  </si>
  <si>
    <t>Inventaris volgt uiterlijk maandag 25 maart via Edith.</t>
  </si>
  <si>
    <t>Totale opstal</t>
  </si>
  <si>
    <t>Totale inventaris</t>
  </si>
  <si>
    <t>Ophogen ivm verduurzaming pand tot 14 mln euro.</t>
  </si>
  <si>
    <t>Bedrag inventaris handhaven.</t>
  </si>
  <si>
    <t>Inventaris hoeft niet verzekerd te worden.</t>
  </si>
  <si>
    <t>Opmerking</t>
  </si>
  <si>
    <t>opstal 2024</t>
  </si>
  <si>
    <t>inventaris 2024</t>
  </si>
  <si>
    <t>troostwijk index 126,8</t>
  </si>
  <si>
    <t>Nutselaar 4a</t>
  </si>
  <si>
    <t>Terbotgseweg 108</t>
  </si>
  <si>
    <t>Bijlage C2.6 Gemeente Doetinchem</t>
  </si>
  <si>
    <t>Per 01-01-2024</t>
  </si>
  <si>
    <t>Beveliging</t>
  </si>
  <si>
    <t>Zonnepanelen</t>
  </si>
  <si>
    <t>Leegstand</t>
  </si>
  <si>
    <t>Asbest</t>
  </si>
  <si>
    <t>soort</t>
  </si>
  <si>
    <t>J/N</t>
  </si>
  <si>
    <t>N</t>
  </si>
  <si>
    <t>Nee</t>
  </si>
  <si>
    <t>J</t>
  </si>
  <si>
    <t>BMI/IBV</t>
  </si>
  <si>
    <t>IBV</t>
  </si>
  <si>
    <t xml:space="preserve">J </t>
  </si>
  <si>
    <t>J-dak verdacht</t>
  </si>
  <si>
    <t xml:space="preserve">BMI </t>
  </si>
  <si>
    <t>BMI</t>
  </si>
  <si>
    <t>antikraak</t>
  </si>
  <si>
    <t>Nog niet-in aanbouw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</si>
</sst>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.00_);_(* \(#,##0.00\);_(* &quot;-&quot;??_);_(@_)"/>
    <numFmt numFmtId="165" formatCode="_(* #,##0.00000_);_(* \(#,##0.00000\);_(* &quot;-&quot;??_);_(@_)"/>
    <numFmt numFmtId="166" formatCode="_ * #,##0.00000_ ;_ * \-#,##0.00000_ ;_ * &quot;-&quot;??_ ;_ @_ "/>
    <numFmt numFmtId="167" formatCode="_(* #,##0_);_(* \(#,##0\);_(* &quot;-&quot;??_);_(@_)"/>
    <numFmt numFmtId="168" formatCode="_ * #,##0_ ;_ * \-#,##0_ ;_ * &quot;-&quot;??_ ;_ @_ 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name val="Frutiger LT Pro 55 Roman"/>
      <family val="2"/>
    </font>
    <font>
      <sz val="10"/>
      <name val="Frutiger LT Pro 55 Roman"/>
      <family val="2"/>
    </font>
    <font>
      <b/>
      <sz val="10"/>
      <name val="Frutiger LT Pro 55 Roman"/>
      <family val="2"/>
    </font>
    <font>
      <sz val="10"/>
      <color theme="1"/>
      <name val="Tahoma"/>
      <family val="2"/>
    </font>
    <font>
      <sz val="11"/>
      <name val="Calibri"/>
      <family val="2"/>
    </font>
    <font>
      <sz val="10"/>
      <color rgb="FFFF0000"/>
      <name val="Frutiger LT Pro 55 Roman"/>
      <family val="2"/>
    </font>
    <font>
      <sz val="10"/>
      <color theme="2" tint="-0.249977111117893"/>
      <name val="Frutiger LT Pro 55 Roman"/>
      <family val="2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name val="MS Sans Serif"/>
      <family val="2"/>
    </font>
    <font>
      <b/>
      <sz val="10"/>
      <name val="Frutiger LT Pro 55 Roman"/>
    </font>
    <font>
      <b/>
      <sz val="10"/>
      <color rgb="FFFF0000"/>
      <name val="Frutiger LT Pro 55 Roman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97">
    <xf numFmtId="0" fontId="0" fillId="0" borderId="0" xfId="0"/>
    <xf numFmtId="164" fontId="3" fillId="0" borderId="1" xfId="1" applyNumberFormat="1" applyFont="1" applyBorder="1" applyAlignment="1">
      <alignment vertical="top"/>
    </xf>
    <xf numFmtId="164" fontId="3" fillId="0" borderId="1" xfId="1" applyNumberFormat="1" applyFont="1" applyBorder="1" applyAlignment="1">
      <alignment horizontal="center" vertical="top"/>
    </xf>
    <xf numFmtId="165" fontId="3" fillId="0" borderId="1" xfId="1" applyNumberFormat="1" applyFont="1" applyBorder="1" applyAlignment="1">
      <alignment horizontal="center" vertical="top"/>
    </xf>
    <xf numFmtId="43" fontId="3" fillId="0" borderId="1" xfId="1" applyNumberFormat="1" applyFont="1" applyBorder="1" applyAlignment="1">
      <alignment horizontal="center" vertical="top"/>
    </xf>
    <xf numFmtId="43" fontId="3" fillId="0" borderId="1" xfId="1" applyFont="1" applyBorder="1" applyAlignment="1">
      <alignment horizontal="left" vertical="top"/>
    </xf>
    <xf numFmtId="43" fontId="3" fillId="2" borderId="1" xfId="1" applyFont="1" applyFill="1" applyBorder="1" applyAlignment="1">
      <alignment horizontal="center" vertical="top"/>
    </xf>
    <xf numFmtId="43" fontId="3" fillId="0" borderId="1" xfId="1" applyFont="1" applyBorder="1" applyAlignment="1">
      <alignment horizontal="center" vertical="top"/>
    </xf>
    <xf numFmtId="43" fontId="3" fillId="0" borderId="0" xfId="1" applyFont="1" applyBorder="1" applyAlignment="1">
      <alignment horizontal="center" vertical="top"/>
    </xf>
    <xf numFmtId="164" fontId="2" fillId="0" borderId="0" xfId="1" applyNumberFormat="1" applyFont="1" applyAlignment="1">
      <alignment horizontal="left" vertical="top"/>
    </xf>
    <xf numFmtId="0" fontId="3" fillId="0" borderId="1" xfId="1" applyNumberFormat="1" applyFont="1" applyFill="1" applyBorder="1" applyAlignment="1">
      <alignment vertical="top"/>
    </xf>
    <xf numFmtId="164" fontId="3" fillId="0" borderId="1" xfId="1" applyNumberFormat="1" applyFont="1" applyBorder="1" applyAlignment="1">
      <alignment horizontal="center" vertical="top" wrapText="1"/>
    </xf>
    <xf numFmtId="165" fontId="3" fillId="0" borderId="1" xfId="1" applyNumberFormat="1" applyFont="1" applyBorder="1" applyAlignment="1">
      <alignment horizontal="center" vertical="top" wrapText="1"/>
    </xf>
    <xf numFmtId="43" fontId="3" fillId="0" borderId="1" xfId="1" applyNumberFormat="1" applyFont="1" applyBorder="1" applyAlignment="1">
      <alignment horizontal="center" vertical="top" wrapText="1"/>
    </xf>
    <xf numFmtId="43" fontId="3" fillId="0" borderId="1" xfId="1" applyFont="1" applyBorder="1" applyAlignment="1">
      <alignment horizontal="left" vertical="top" wrapText="1"/>
    </xf>
    <xf numFmtId="43" fontId="3" fillId="2" borderId="1" xfId="1" applyFont="1" applyFill="1" applyBorder="1" applyAlignment="1">
      <alignment horizontal="center" vertical="top" wrapText="1"/>
    </xf>
    <xf numFmtId="43" fontId="3" fillId="0" borderId="1" xfId="1" applyFont="1" applyBorder="1" applyAlignment="1">
      <alignment horizontal="center" vertical="top" wrapText="1"/>
    </xf>
    <xf numFmtId="43" fontId="3" fillId="0" borderId="0" xfId="1" applyFont="1" applyBorder="1" applyAlignment="1">
      <alignment horizontal="center" vertical="top" wrapText="1"/>
    </xf>
    <xf numFmtId="164" fontId="4" fillId="0" borderId="1" xfId="1" applyNumberFormat="1" applyFont="1" applyBorder="1" applyAlignment="1">
      <alignment vertical="top"/>
    </xf>
    <xf numFmtId="164" fontId="3" fillId="2" borderId="1" xfId="1" applyNumberFormat="1" applyFont="1" applyFill="1" applyBorder="1" applyAlignment="1">
      <alignment vertical="top"/>
    </xf>
    <xf numFmtId="166" fontId="3" fillId="2" borderId="1" xfId="1" applyNumberFormat="1" applyFont="1" applyFill="1" applyBorder="1" applyAlignment="1">
      <alignment horizontal="center" vertical="top"/>
    </xf>
    <xf numFmtId="164" fontId="3" fillId="0" borderId="1" xfId="1" applyNumberFormat="1" applyFont="1" applyFill="1" applyBorder="1" applyAlignment="1">
      <alignment vertical="top"/>
    </xf>
    <xf numFmtId="164" fontId="3" fillId="3" borderId="1" xfId="1" applyNumberFormat="1" applyFont="1" applyFill="1" applyBorder="1" applyAlignment="1">
      <alignment vertical="top"/>
    </xf>
    <xf numFmtId="164" fontId="3" fillId="0" borderId="0" xfId="1" applyNumberFormat="1" applyFont="1" applyFill="1" applyBorder="1" applyAlignment="1">
      <alignment vertical="top"/>
    </xf>
    <xf numFmtId="164" fontId="3" fillId="0" borderId="1" xfId="1" applyNumberFormat="1" applyFont="1" applyFill="1" applyBorder="1" applyAlignment="1">
      <alignment horizontal="center" vertical="top"/>
    </xf>
    <xf numFmtId="165" fontId="3" fillId="0" borderId="1" xfId="1" applyNumberFormat="1" applyFont="1" applyFill="1" applyBorder="1" applyAlignment="1">
      <alignment horizontal="center" vertical="top"/>
    </xf>
    <xf numFmtId="43" fontId="3" fillId="0" borderId="1" xfId="1" applyNumberFormat="1" applyFont="1" applyFill="1" applyBorder="1" applyAlignment="1">
      <alignment horizontal="center" vertical="top"/>
    </xf>
    <xf numFmtId="43" fontId="3" fillId="0" borderId="1" xfId="1" applyFont="1" applyFill="1" applyBorder="1" applyAlignment="1">
      <alignment horizontal="left" vertical="top"/>
    </xf>
    <xf numFmtId="43" fontId="3" fillId="0" borderId="1" xfId="1" applyFont="1" applyFill="1" applyBorder="1" applyAlignment="1">
      <alignment horizontal="center" vertical="top"/>
    </xf>
    <xf numFmtId="166" fontId="3" fillId="0" borderId="1" xfId="1" applyNumberFormat="1" applyFont="1" applyFill="1" applyBorder="1" applyAlignment="1">
      <alignment horizontal="center" vertical="top"/>
    </xf>
    <xf numFmtId="43" fontId="3" fillId="0" borderId="0" xfId="1" applyFont="1" applyFill="1" applyBorder="1" applyAlignment="1">
      <alignment horizontal="center" vertical="top"/>
    </xf>
    <xf numFmtId="0" fontId="3" fillId="0" borderId="0" xfId="0" applyFont="1" applyFill="1"/>
    <xf numFmtId="164" fontId="3" fillId="0" borderId="0" xfId="1" applyNumberFormat="1" applyFont="1" applyBorder="1" applyAlignment="1">
      <alignment vertical="top"/>
    </xf>
    <xf numFmtId="0" fontId="3" fillId="0" borderId="1" xfId="1" applyNumberFormat="1" applyFont="1" applyBorder="1" applyAlignment="1">
      <alignment vertical="top"/>
    </xf>
    <xf numFmtId="167" fontId="3" fillId="3" borderId="1" xfId="1" applyNumberFormat="1" applyFont="1" applyFill="1" applyBorder="1" applyAlignment="1">
      <alignment vertical="top"/>
    </xf>
    <xf numFmtId="43" fontId="3" fillId="0" borderId="0" xfId="1" applyNumberFormat="1" applyFont="1" applyBorder="1" applyAlignment="1">
      <alignment horizontal="center" vertical="top"/>
    </xf>
    <xf numFmtId="43" fontId="3" fillId="0" borderId="0" xfId="1" applyFont="1" applyBorder="1" applyAlignment="1">
      <alignment horizontal="left" vertical="top"/>
    </xf>
    <xf numFmtId="43" fontId="3" fillId="2" borderId="0" xfId="1" applyFont="1" applyFill="1" applyBorder="1" applyAlignment="1">
      <alignment horizontal="center" vertical="top"/>
    </xf>
    <xf numFmtId="164" fontId="4" fillId="0" borderId="2" xfId="1" applyNumberFormat="1" applyFont="1" applyBorder="1" applyAlignment="1">
      <alignment vertical="top"/>
    </xf>
    <xf numFmtId="164" fontId="3" fillId="0" borderId="2" xfId="1" applyNumberFormat="1" applyFont="1" applyBorder="1" applyAlignment="1">
      <alignment vertical="top"/>
    </xf>
    <xf numFmtId="164" fontId="4" fillId="0" borderId="2" xfId="1" applyNumberFormat="1" applyFont="1" applyBorder="1" applyAlignment="1">
      <alignment horizontal="center" vertical="top"/>
    </xf>
    <xf numFmtId="43" fontId="4" fillId="0" borderId="2" xfId="1" applyNumberFormat="1" applyFont="1" applyBorder="1" applyAlignment="1">
      <alignment horizontal="center" vertical="top"/>
    </xf>
    <xf numFmtId="164" fontId="4" fillId="0" borderId="2" xfId="1" applyNumberFormat="1" applyFont="1" applyBorder="1" applyAlignment="1">
      <alignment horizontal="left" vertical="top"/>
    </xf>
    <xf numFmtId="44" fontId="3" fillId="0" borderId="0" xfId="1" applyNumberFormat="1" applyFont="1" applyFill="1" applyBorder="1" applyAlignment="1">
      <alignment vertical="top"/>
    </xf>
    <xf numFmtId="164" fontId="3" fillId="0" borderId="0" xfId="1" applyNumberFormat="1" applyFont="1" applyFill="1" applyBorder="1" applyAlignment="1">
      <alignment horizontal="center" vertical="top"/>
    </xf>
    <xf numFmtId="165" fontId="3" fillId="0" borderId="0" xfId="1" applyNumberFormat="1" applyFont="1" applyFill="1" applyBorder="1" applyAlignment="1">
      <alignment horizontal="center" vertical="top"/>
    </xf>
    <xf numFmtId="43" fontId="3" fillId="0" borderId="0" xfId="1" applyNumberFormat="1" applyFont="1" applyFill="1" applyBorder="1" applyAlignment="1">
      <alignment horizontal="center" vertical="top"/>
    </xf>
    <xf numFmtId="43" fontId="3" fillId="0" borderId="0" xfId="1" applyFont="1" applyFill="1" applyBorder="1" applyAlignment="1">
      <alignment horizontal="left" vertical="top"/>
    </xf>
    <xf numFmtId="164" fontId="3" fillId="0" borderId="0" xfId="1" applyNumberFormat="1" applyFont="1" applyBorder="1" applyAlignment="1">
      <alignment horizontal="center" vertical="top"/>
    </xf>
    <xf numFmtId="165" fontId="3" fillId="0" borderId="0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164" fontId="7" fillId="0" borderId="1" xfId="1" applyNumberFormat="1" applyFont="1" applyBorder="1" applyAlignment="1">
      <alignment vertical="top"/>
    </xf>
    <xf numFmtId="164" fontId="7" fillId="0" borderId="1" xfId="1" applyNumberFormat="1" applyFont="1" applyFill="1" applyBorder="1" applyAlignment="1">
      <alignment vertical="top"/>
    </xf>
    <xf numFmtId="164" fontId="8" fillId="0" borderId="1" xfId="1" applyNumberFormat="1" applyFont="1" applyBorder="1" applyAlignment="1">
      <alignment vertical="top"/>
    </xf>
    <xf numFmtId="164" fontId="3" fillId="4" borderId="1" xfId="1" applyNumberFormat="1" applyFont="1" applyFill="1" applyBorder="1" applyAlignment="1">
      <alignment vertical="top"/>
    </xf>
    <xf numFmtId="164" fontId="3" fillId="4" borderId="1" xfId="1" applyNumberFormat="1" applyFont="1" applyFill="1" applyBorder="1" applyAlignment="1">
      <alignment horizontal="center" vertical="top"/>
    </xf>
    <xf numFmtId="165" fontId="3" fillId="4" borderId="1" xfId="1" applyNumberFormat="1" applyFont="1" applyFill="1" applyBorder="1" applyAlignment="1">
      <alignment horizontal="center" vertical="top"/>
    </xf>
    <xf numFmtId="43" fontId="3" fillId="4" borderId="0" xfId="1" applyNumberFormat="1" applyFont="1" applyFill="1" applyBorder="1" applyAlignment="1">
      <alignment horizontal="center" vertical="top"/>
    </xf>
    <xf numFmtId="43" fontId="3" fillId="4" borderId="1" xfId="1" applyNumberFormat="1" applyFont="1" applyFill="1" applyBorder="1" applyAlignment="1">
      <alignment horizontal="center" vertical="top"/>
    </xf>
    <xf numFmtId="43" fontId="3" fillId="4" borderId="0" xfId="1" applyFont="1" applyFill="1" applyBorder="1" applyAlignment="1">
      <alignment horizontal="left" vertical="top"/>
    </xf>
    <xf numFmtId="43" fontId="3" fillId="4" borderId="1" xfId="1" applyFont="1" applyFill="1" applyBorder="1" applyAlignment="1">
      <alignment horizontal="center" vertical="top"/>
    </xf>
    <xf numFmtId="43" fontId="3" fillId="4" borderId="0" xfId="1" applyFont="1" applyFill="1" applyBorder="1" applyAlignment="1">
      <alignment horizontal="center" vertical="top"/>
    </xf>
    <xf numFmtId="43" fontId="7" fillId="2" borderId="0" xfId="1" applyFont="1" applyFill="1" applyBorder="1" applyAlignment="1">
      <alignment horizontal="center" vertical="top"/>
    </xf>
    <xf numFmtId="168" fontId="3" fillId="0" borderId="0" xfId="1" applyNumberFormat="1" applyFont="1" applyBorder="1" applyAlignment="1">
      <alignment horizontal="center" vertical="top"/>
    </xf>
    <xf numFmtId="168" fontId="4" fillId="0" borderId="2" xfId="1" applyNumberFormat="1" applyFont="1" applyBorder="1" applyAlignment="1">
      <alignment horizontal="center" vertical="top"/>
    </xf>
    <xf numFmtId="168" fontId="3" fillId="0" borderId="2" xfId="1" applyNumberFormat="1" applyFont="1" applyBorder="1" applyAlignment="1">
      <alignment horizontal="center" vertical="top"/>
    </xf>
    <xf numFmtId="168" fontId="3" fillId="0" borderId="0" xfId="1" applyNumberFormat="1" applyFont="1" applyFill="1" applyBorder="1" applyAlignment="1">
      <alignment horizontal="center" vertical="top"/>
    </xf>
    <xf numFmtId="0" fontId="6" fillId="0" borderId="0" xfId="0" applyFont="1"/>
    <xf numFmtId="167" fontId="3" fillId="0" borderId="1" xfId="1" applyNumberFormat="1" applyFont="1" applyBorder="1" applyAlignment="1">
      <alignment vertical="top"/>
    </xf>
    <xf numFmtId="167" fontId="4" fillId="0" borderId="2" xfId="1" applyNumberFormat="1" applyFont="1" applyBorder="1" applyAlignment="1">
      <alignment vertical="top"/>
    </xf>
    <xf numFmtId="167" fontId="3" fillId="0" borderId="0" xfId="1" applyNumberFormat="1" applyFont="1" applyFill="1" applyBorder="1" applyAlignment="1">
      <alignment vertical="top"/>
    </xf>
    <xf numFmtId="167" fontId="3" fillId="0" borderId="0" xfId="1" applyNumberFormat="1" applyFont="1" applyBorder="1" applyAlignment="1">
      <alignment vertical="top"/>
    </xf>
    <xf numFmtId="0" fontId="9" fillId="0" borderId="0" xfId="0" applyFont="1"/>
    <xf numFmtId="0" fontId="10" fillId="0" borderId="0" xfId="0" applyFont="1"/>
    <xf numFmtId="43" fontId="0" fillId="0" borderId="0" xfId="1" applyFont="1"/>
    <xf numFmtId="41" fontId="3" fillId="0" borderId="1" xfId="1" applyNumberFormat="1" applyFont="1" applyBorder="1" applyAlignment="1">
      <alignment vertical="top"/>
    </xf>
    <xf numFmtId="41" fontId="3" fillId="0" borderId="1" xfId="1" applyNumberFormat="1" applyFont="1" applyBorder="1" applyAlignment="1">
      <alignment horizontal="center" vertical="top" wrapText="1"/>
    </xf>
    <xf numFmtId="41" fontId="4" fillId="0" borderId="2" xfId="1" applyNumberFormat="1" applyFont="1" applyBorder="1" applyAlignment="1">
      <alignment vertical="top"/>
    </xf>
    <xf numFmtId="41" fontId="3" fillId="0" borderId="0" xfId="1" applyNumberFormat="1" applyFont="1" applyFill="1" applyBorder="1" applyAlignment="1">
      <alignment vertical="top"/>
    </xf>
    <xf numFmtId="41" fontId="3" fillId="0" borderId="0" xfId="1" applyNumberFormat="1" applyFont="1" applyBorder="1" applyAlignment="1">
      <alignment vertical="top"/>
    </xf>
    <xf numFmtId="0" fontId="11" fillId="0" borderId="3" xfId="0" applyFont="1" applyFill="1" applyBorder="1"/>
    <xf numFmtId="164" fontId="4" fillId="0" borderId="0" xfId="1" applyNumberFormat="1" applyFont="1" applyFill="1" applyBorder="1" applyAlignment="1">
      <alignment vertical="top"/>
    </xf>
    <xf numFmtId="164" fontId="2" fillId="0" borderId="0" xfId="1" applyNumberFormat="1" applyFont="1" applyFill="1" applyAlignment="1">
      <alignment horizontal="left" vertical="top"/>
    </xf>
    <xf numFmtId="164" fontId="4" fillId="0" borderId="1" xfId="1" applyNumberFormat="1" applyFont="1" applyFill="1" applyBorder="1" applyAlignment="1">
      <alignment vertical="top"/>
    </xf>
    <xf numFmtId="43" fontId="4" fillId="0" borderId="0" xfId="1" applyFont="1" applyFill="1" applyBorder="1" applyAlignment="1">
      <alignment horizontal="center" vertical="top"/>
    </xf>
    <xf numFmtId="167" fontId="4" fillId="0" borderId="1" xfId="1" applyNumberFormat="1" applyFont="1" applyFill="1" applyBorder="1" applyAlignment="1">
      <alignment vertical="top"/>
    </xf>
    <xf numFmtId="41" fontId="4" fillId="0" borderId="1" xfId="1" applyNumberFormat="1" applyFont="1" applyFill="1" applyBorder="1" applyAlignment="1">
      <alignment vertical="top"/>
    </xf>
    <xf numFmtId="164" fontId="12" fillId="0" borderId="1" xfId="1" applyNumberFormat="1" applyFont="1" applyFill="1" applyBorder="1" applyAlignment="1">
      <alignment vertical="top"/>
    </xf>
    <xf numFmtId="164" fontId="12" fillId="0" borderId="1" xfId="1" applyNumberFormat="1" applyFont="1" applyFill="1" applyBorder="1" applyAlignment="1">
      <alignment horizontal="center" vertical="top"/>
    </xf>
    <xf numFmtId="165" fontId="12" fillId="0" borderId="1" xfId="1" applyNumberFormat="1" applyFont="1" applyFill="1" applyBorder="1" applyAlignment="1">
      <alignment horizontal="center" vertical="top"/>
    </xf>
    <xf numFmtId="43" fontId="12" fillId="0" borderId="1" xfId="1" applyNumberFormat="1" applyFont="1" applyFill="1" applyBorder="1" applyAlignment="1">
      <alignment horizontal="center" vertical="top"/>
    </xf>
    <xf numFmtId="43" fontId="12" fillId="0" borderId="1" xfId="1" applyFont="1" applyFill="1" applyBorder="1" applyAlignment="1">
      <alignment horizontal="left" vertical="top"/>
    </xf>
    <xf numFmtId="43" fontId="12" fillId="0" borderId="1" xfId="1" applyFont="1" applyFill="1" applyBorder="1" applyAlignment="1">
      <alignment horizontal="center" vertical="top"/>
    </xf>
    <xf numFmtId="164" fontId="13" fillId="0" borderId="1" xfId="1" applyNumberFormat="1" applyFont="1" applyFill="1" applyBorder="1" applyAlignment="1">
      <alignment vertical="top"/>
    </xf>
    <xf numFmtId="167" fontId="12" fillId="0" borderId="1" xfId="1" applyNumberFormat="1" applyFont="1" applyFill="1" applyBorder="1" applyAlignment="1">
      <alignment vertical="top"/>
    </xf>
    <xf numFmtId="41" fontId="12" fillId="0" borderId="1" xfId="1" applyNumberFormat="1" applyFont="1" applyFill="1" applyBorder="1" applyAlignment="1">
      <alignment vertical="top"/>
    </xf>
    <xf numFmtId="164" fontId="3" fillId="5" borderId="1" xfId="1" applyNumberFormat="1" applyFont="1" applyFill="1" applyBorder="1" applyAlignment="1">
      <alignment vertical="top"/>
    </xf>
  </cellXfs>
  <cellStyles count="3">
    <cellStyle name="Komma" xfId="1" builtinId="3"/>
    <cellStyle name="Komma 3" xfId="2"/>
    <cellStyle name="Standaard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381"/>
  <sheetViews>
    <sheetView tabSelected="1" topLeftCell="B1" zoomScaleNormal="100" workbookViewId="0">
      <pane ySplit="5" topLeftCell="A6" activePane="bottomLeft" state="frozen"/>
      <selection pane="bottomLeft" activeCell="E3" sqref="E3"/>
    </sheetView>
  </sheetViews>
  <sheetFormatPr defaultColWidth="10.28515625" defaultRowHeight="12.75"/>
  <cols>
    <col min="1" max="1" width="20.28515625" style="1" hidden="1" customWidth="1"/>
    <col min="2" max="2" width="34.7109375" style="1" customWidth="1"/>
    <col min="3" max="3" width="22.5703125" style="1" customWidth="1"/>
    <col min="4" max="4" width="13.28515625" style="1" customWidth="1"/>
    <col min="5" max="5" width="90.7109375" style="1" customWidth="1"/>
    <col min="6" max="6" width="27.7109375" style="1" hidden="1" customWidth="1"/>
    <col min="7" max="7" width="18.140625" style="1" hidden="1" customWidth="1"/>
    <col min="8" max="9" width="17.140625" style="1" hidden="1" customWidth="1"/>
    <col min="10" max="10" width="16.140625" style="1" hidden="1" customWidth="1"/>
    <col min="11" max="11" width="16.85546875" style="1" hidden="1" customWidth="1"/>
    <col min="12" max="12" width="12.5703125" style="1" hidden="1" customWidth="1"/>
    <col min="13" max="13" width="13.5703125" style="1" hidden="1" customWidth="1"/>
    <col min="14" max="14" width="16.140625" style="1" hidden="1" customWidth="1"/>
    <col min="15" max="16" width="16.28515625" style="1" hidden="1" customWidth="1"/>
    <col min="17" max="17" width="18.5703125" style="1" hidden="1" customWidth="1"/>
    <col min="18" max="20" width="16.28515625" style="1" hidden="1" customWidth="1"/>
    <col min="21" max="22" width="16.28515625" style="2" hidden="1" customWidth="1"/>
    <col min="23" max="23" width="12.5703125" style="3" hidden="1" customWidth="1"/>
    <col min="24" max="25" width="16.28515625" style="4" hidden="1" customWidth="1"/>
    <col min="26" max="27" width="16.28515625" style="5" hidden="1" customWidth="1"/>
    <col min="28" max="28" width="16.140625" style="6" hidden="1" customWidth="1"/>
    <col min="29" max="29" width="19.5703125" style="6" hidden="1" customWidth="1"/>
    <col min="30" max="30" width="13.28515625" style="7" hidden="1" customWidth="1"/>
    <col min="31" max="31" width="15.42578125" style="7" hidden="1" customWidth="1"/>
    <col min="32" max="32" width="18.7109375" style="8" hidden="1" customWidth="1"/>
    <col min="33" max="33" width="18.28515625" style="8" hidden="1" customWidth="1"/>
    <col min="34" max="34" width="16.7109375" style="8" hidden="1" customWidth="1"/>
    <col min="35" max="35" width="17.7109375" style="8" hidden="1" customWidth="1"/>
    <col min="36" max="36" width="20" style="8" hidden="1" customWidth="1"/>
    <col min="37" max="37" width="18.42578125" style="8" hidden="1" customWidth="1"/>
    <col min="38" max="38" width="19" style="8" hidden="1" customWidth="1"/>
    <col min="39" max="39" width="18.28515625" style="8" hidden="1" customWidth="1"/>
    <col min="40" max="40" width="18.7109375" style="1" hidden="1" customWidth="1"/>
    <col min="41" max="41" width="19.7109375" style="1" hidden="1" customWidth="1"/>
    <col min="42" max="42" width="18.5703125" style="1" hidden="1" customWidth="1"/>
    <col min="43" max="43" width="20.7109375" style="68" hidden="1" customWidth="1"/>
    <col min="44" max="44" width="20.140625" style="1" hidden="1" customWidth="1"/>
    <col min="45" max="45" width="21.5703125" style="1" hidden="1" customWidth="1"/>
    <col min="46" max="46" width="20.85546875" style="1" hidden="1" customWidth="1"/>
    <col min="47" max="47" width="15" style="75" customWidth="1"/>
    <col min="48" max="48" width="18.42578125" style="75" customWidth="1"/>
    <col min="49" max="49" width="11.85546875" style="1" bestFit="1" customWidth="1"/>
    <col min="50" max="50" width="15.5703125" style="1" bestFit="1" customWidth="1"/>
    <col min="51" max="51" width="11.7109375" style="1" bestFit="1" customWidth="1"/>
    <col min="52" max="16384" width="10.28515625" style="1"/>
  </cols>
  <sheetData>
    <row r="1" spans="1:52" s="83" customFormat="1">
      <c r="A1" s="81"/>
      <c r="B1" s="82" t="s">
        <v>424</v>
      </c>
      <c r="C1" s="82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4"/>
      <c r="V1" s="24"/>
      <c r="W1" s="25"/>
      <c r="X1" s="26"/>
      <c r="Y1" s="26"/>
      <c r="Z1" s="27"/>
      <c r="AA1" s="27"/>
      <c r="AB1" s="28"/>
      <c r="AC1" s="28"/>
      <c r="AD1" s="28"/>
      <c r="AE1" s="28"/>
      <c r="AF1" s="84" t="s">
        <v>0</v>
      </c>
      <c r="AG1" s="84" t="s">
        <v>353</v>
      </c>
      <c r="AH1" s="84" t="s">
        <v>1</v>
      </c>
      <c r="AI1" s="84" t="s">
        <v>354</v>
      </c>
      <c r="AJ1" s="84" t="s">
        <v>2</v>
      </c>
      <c r="AK1" s="84" t="s">
        <v>379</v>
      </c>
      <c r="AL1" s="84" t="s">
        <v>380</v>
      </c>
      <c r="AM1" s="84" t="s">
        <v>2</v>
      </c>
      <c r="AN1" s="83" t="s">
        <v>383</v>
      </c>
      <c r="AO1" s="83" t="s">
        <v>388</v>
      </c>
      <c r="AP1" s="83" t="s">
        <v>389</v>
      </c>
      <c r="AQ1" s="85"/>
      <c r="AR1" s="83" t="s">
        <v>392</v>
      </c>
      <c r="AS1" s="83" t="s">
        <v>393</v>
      </c>
      <c r="AT1" s="83" t="s">
        <v>2</v>
      </c>
      <c r="AU1" s="86" t="s">
        <v>419</v>
      </c>
      <c r="AV1" s="86" t="s">
        <v>420</v>
      </c>
    </row>
    <row r="2" spans="1:52">
      <c r="A2" s="32"/>
      <c r="B2" s="9" t="s">
        <v>425</v>
      </c>
      <c r="C2" s="9"/>
    </row>
    <row r="3" spans="1:52" ht="25.5">
      <c r="A3" s="32"/>
      <c r="B3" s="9" t="s">
        <v>3</v>
      </c>
      <c r="C3" s="9"/>
      <c r="N3" s="2"/>
      <c r="O3" s="11" t="s">
        <v>4</v>
      </c>
      <c r="P3" s="11" t="s">
        <v>5</v>
      </c>
      <c r="R3" s="11" t="s">
        <v>6</v>
      </c>
      <c r="S3" s="11" t="s">
        <v>7</v>
      </c>
      <c r="T3" s="11" t="s">
        <v>8</v>
      </c>
      <c r="U3" s="11" t="s">
        <v>9</v>
      </c>
      <c r="V3" s="11"/>
      <c r="W3" s="12"/>
      <c r="X3" s="13" t="s">
        <v>10</v>
      </c>
      <c r="Y3" s="13" t="s">
        <v>11</v>
      </c>
      <c r="Z3" s="14" t="s">
        <v>9</v>
      </c>
      <c r="AA3" s="14" t="s">
        <v>12</v>
      </c>
      <c r="AB3" s="15"/>
      <c r="AC3" s="15"/>
      <c r="AD3" s="16"/>
      <c r="AE3" s="16"/>
      <c r="AF3" s="17" t="s">
        <v>350</v>
      </c>
      <c r="AG3" s="17" t="s">
        <v>351</v>
      </c>
      <c r="AH3" s="17" t="s">
        <v>350</v>
      </c>
      <c r="AI3" s="17" t="s">
        <v>352</v>
      </c>
      <c r="AJ3" s="17"/>
      <c r="AK3" s="17" t="s">
        <v>382</v>
      </c>
      <c r="AL3" s="17" t="s">
        <v>381</v>
      </c>
      <c r="AM3" s="17"/>
      <c r="AO3" s="11" t="s">
        <v>391</v>
      </c>
      <c r="AP3" s="11" t="s">
        <v>390</v>
      </c>
      <c r="AR3" s="11" t="s">
        <v>394</v>
      </c>
      <c r="AS3" s="11" t="s">
        <v>395</v>
      </c>
      <c r="AU3" s="76" t="s">
        <v>394</v>
      </c>
      <c r="AV3" s="76" t="s">
        <v>421</v>
      </c>
      <c r="AW3" s="80" t="s">
        <v>426</v>
      </c>
      <c r="AX3" s="80" t="s">
        <v>427</v>
      </c>
      <c r="AY3" s="80" t="s">
        <v>428</v>
      </c>
      <c r="AZ3" s="80" t="s">
        <v>429</v>
      </c>
    </row>
    <row r="4" spans="1:52">
      <c r="B4" s="18"/>
      <c r="C4" s="18"/>
      <c r="AC4" s="6" t="s">
        <v>13</v>
      </c>
      <c r="AN4" s="53" t="s">
        <v>368</v>
      </c>
      <c r="AW4" s="80" t="s">
        <v>430</v>
      </c>
      <c r="AX4" s="80" t="s">
        <v>431</v>
      </c>
      <c r="AY4" s="80" t="s">
        <v>431</v>
      </c>
      <c r="AZ4" s="80" t="s">
        <v>431</v>
      </c>
    </row>
    <row r="5" spans="1:52" s="87" customFormat="1">
      <c r="B5" s="87" t="s">
        <v>14</v>
      </c>
      <c r="C5" s="87" t="s">
        <v>15</v>
      </c>
      <c r="D5" s="87" t="s">
        <v>16</v>
      </c>
      <c r="E5" s="87" t="s">
        <v>17</v>
      </c>
      <c r="F5" s="87" t="s">
        <v>18</v>
      </c>
      <c r="G5" s="87" t="s">
        <v>19</v>
      </c>
      <c r="H5" s="87" t="s">
        <v>20</v>
      </c>
      <c r="I5" s="87" t="s">
        <v>21</v>
      </c>
      <c r="J5" s="87" t="s">
        <v>22</v>
      </c>
      <c r="K5" s="87" t="s">
        <v>23</v>
      </c>
      <c r="L5" s="87" t="s">
        <v>24</v>
      </c>
      <c r="M5" s="87" t="s">
        <v>25</v>
      </c>
      <c r="N5" s="87" t="s">
        <v>26</v>
      </c>
      <c r="O5" s="87" t="s">
        <v>27</v>
      </c>
      <c r="P5" s="87" t="s">
        <v>28</v>
      </c>
      <c r="Q5" s="87" t="s">
        <v>29</v>
      </c>
      <c r="R5" s="87" t="s">
        <v>30</v>
      </c>
      <c r="S5" s="87" t="s">
        <v>31</v>
      </c>
      <c r="T5" s="87" t="s">
        <v>32</v>
      </c>
      <c r="U5" s="88" t="s">
        <v>33</v>
      </c>
      <c r="V5" s="88" t="s">
        <v>34</v>
      </c>
      <c r="W5" s="89" t="s">
        <v>24</v>
      </c>
      <c r="X5" s="90" t="s">
        <v>35</v>
      </c>
      <c r="Y5" s="90" t="s">
        <v>36</v>
      </c>
      <c r="Z5" s="91" t="s">
        <v>37</v>
      </c>
      <c r="AA5" s="91" t="s">
        <v>38</v>
      </c>
      <c r="AB5" s="92" t="s">
        <v>34</v>
      </c>
      <c r="AC5" s="92"/>
      <c r="AD5" s="92" t="s">
        <v>39</v>
      </c>
      <c r="AE5" s="92" t="s">
        <v>40</v>
      </c>
      <c r="AF5" s="92" t="s">
        <v>0</v>
      </c>
      <c r="AG5" s="92" t="s">
        <v>353</v>
      </c>
      <c r="AH5" s="92" t="s">
        <v>41</v>
      </c>
      <c r="AI5" s="92" t="s">
        <v>354</v>
      </c>
      <c r="AJ5" s="92" t="s">
        <v>2</v>
      </c>
      <c r="AK5" s="92"/>
      <c r="AL5" s="92"/>
      <c r="AM5" s="92"/>
      <c r="AN5" s="93" t="s">
        <v>355</v>
      </c>
      <c r="AQ5" s="94"/>
      <c r="AU5" s="95"/>
      <c r="AV5" s="95"/>
    </row>
    <row r="6" spans="1:52">
      <c r="A6" s="1" t="s">
        <v>370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46</v>
      </c>
      <c r="H6" s="1">
        <v>680000</v>
      </c>
      <c r="I6" s="1">
        <v>684197.53086419753</v>
      </c>
      <c r="J6" s="1">
        <f>I6*153/163</f>
        <v>642222.22222222225</v>
      </c>
      <c r="K6" s="1">
        <f>J6*113.8/112.2</f>
        <v>651380.47138047137</v>
      </c>
      <c r="L6" s="1">
        <f>K6/$K$152</f>
        <v>2.7440196772523066E-3</v>
      </c>
      <c r="M6" s="1">
        <f>L6*$K$153</f>
        <v>602.75956692407658</v>
      </c>
      <c r="O6" s="1">
        <v>674276.09427609434</v>
      </c>
      <c r="P6" s="1">
        <v>2500</v>
      </c>
      <c r="Q6" s="1">
        <f>O6+P6</f>
        <v>676776.09427609434</v>
      </c>
      <c r="R6" s="1">
        <f>(118.8/117.8)*O6</f>
        <v>680000</v>
      </c>
      <c r="S6" s="1">
        <f>(114.7/113.8)*P6</f>
        <v>2519.7715289982425</v>
      </c>
      <c r="T6" s="2">
        <f>(120.2/118.8)*R6</f>
        <v>688013.46801346808</v>
      </c>
      <c r="U6" s="2">
        <f>(115.7/113.8)*P6</f>
        <v>2541.7398945518453</v>
      </c>
      <c r="V6" s="2">
        <f>T6+U6</f>
        <v>690555.20790801989</v>
      </c>
      <c r="W6" s="3">
        <f>V6/$V$153</f>
        <v>2.3097733840554972E-3</v>
      </c>
      <c r="X6" s="4">
        <v>692592.5925925927</v>
      </c>
      <c r="Y6" s="4">
        <f t="shared" ref="Y6:Y40" si="0">X6*(125.8/121)</f>
        <v>720067.34006734006</v>
      </c>
      <c r="Z6" s="5">
        <v>2541.7398945518453</v>
      </c>
      <c r="AA6" s="5">
        <f t="shared" ref="AA6:AA40" si="1">Z6*(118.3/115.7)</f>
        <v>2598.8576449912125</v>
      </c>
      <c r="AB6" s="6">
        <f t="shared" ref="AB6:AB32" si="2">Y6+AA6</f>
        <v>722666.19771233131</v>
      </c>
      <c r="AC6" s="20">
        <f t="shared" ref="AC6:AC32" si="3">AB6/$AB$152</f>
        <v>2.3389979482399347E-3</v>
      </c>
      <c r="AD6" s="7">
        <v>449.23439128899861</v>
      </c>
      <c r="AE6" s="7">
        <f t="shared" ref="AE6:AE32" si="4">AC6*$AD$154</f>
        <v>475.65371085838183</v>
      </c>
      <c r="AF6" s="8">
        <f>(141.4/125.8)*Y6</f>
        <v>809360.26936026942</v>
      </c>
      <c r="AG6" s="8">
        <f>AF6*1.05</f>
        <v>849828.28282828291</v>
      </c>
      <c r="AH6" s="8">
        <f t="shared" ref="AH6:AH46" si="5">(123.6/118.3)*AA6</f>
        <v>2715.2899824253072</v>
      </c>
      <c r="AI6" s="8">
        <f>AH6*1.016</f>
        <v>2758.7346221441121</v>
      </c>
      <c r="AJ6" s="8">
        <f>AG6+AI6</f>
        <v>852587.01745042705</v>
      </c>
      <c r="AK6" s="63">
        <f>108/105*AG6</f>
        <v>874109.09090909094</v>
      </c>
      <c r="AL6" s="63">
        <f>103.5/101.6*AI6</f>
        <v>2810.3251318101929</v>
      </c>
      <c r="AM6" s="63">
        <f>AK6+AL6</f>
        <v>876919.41604090109</v>
      </c>
      <c r="AN6" s="53"/>
      <c r="AO6" s="68">
        <f>113.9/108*AK6</f>
        <v>921861.34680134675</v>
      </c>
      <c r="AP6" s="68">
        <f>109.2/103.5*AL6</f>
        <v>2965.0966608084354</v>
      </c>
      <c r="AQ6" s="68">
        <f>AO6+AP6</f>
        <v>924826.44346215518</v>
      </c>
      <c r="AR6" s="68">
        <f>130/113.9*AO6</f>
        <v>1052168.3501683499</v>
      </c>
      <c r="AS6" s="68">
        <f>126/109.2*AP6</f>
        <v>3421.2653778558865</v>
      </c>
      <c r="AT6" s="1">
        <f>AR6+AS6</f>
        <v>1055589.6155462058</v>
      </c>
      <c r="AU6" s="75">
        <f>AR6</f>
        <v>1052168.3501683499</v>
      </c>
      <c r="AV6" s="75">
        <f>(126.8/126.4)*AS6</f>
        <v>3432.0921670263165</v>
      </c>
      <c r="AW6" s="1" t="s">
        <v>433</v>
      </c>
      <c r="AX6" s="1" t="s">
        <v>432</v>
      </c>
      <c r="AY6" s="1" t="s">
        <v>432</v>
      </c>
      <c r="AZ6" s="1" t="s">
        <v>432</v>
      </c>
    </row>
    <row r="7" spans="1:52">
      <c r="A7" s="1" t="s">
        <v>371</v>
      </c>
      <c r="B7" s="1" t="s">
        <v>47</v>
      </c>
      <c r="C7" s="1" t="s">
        <v>48</v>
      </c>
      <c r="D7" s="1" t="s">
        <v>44</v>
      </c>
      <c r="E7" s="1" t="s">
        <v>49</v>
      </c>
      <c r="F7" s="1" t="s">
        <v>46</v>
      </c>
      <c r="G7" s="21" t="s">
        <v>46</v>
      </c>
      <c r="H7" s="1">
        <v>67864.911385566578</v>
      </c>
      <c r="I7" s="1">
        <v>68283.83059165033</v>
      </c>
      <c r="J7" s="1">
        <f>I7*153/163</f>
        <v>64094.638530812881</v>
      </c>
      <c r="K7" s="1">
        <f>J7*113.8/112.2</f>
        <v>65008.644071359231</v>
      </c>
      <c r="L7" s="1">
        <f>K7/$K$152</f>
        <v>2.738568415249688E-4</v>
      </c>
      <c r="M7" s="1">
        <f>L7*$K$153</f>
        <v>60.156212641330804</v>
      </c>
      <c r="N7" s="1">
        <v>9182.4324324324316</v>
      </c>
      <c r="O7" s="1">
        <v>67293.657922725106</v>
      </c>
      <c r="P7" s="1">
        <v>9489.2706334493341</v>
      </c>
      <c r="Q7" s="1">
        <f>O7+P7</f>
        <v>76782.928556174447</v>
      </c>
      <c r="R7" s="1">
        <f>(118.8/117.8)*O7</f>
        <v>67864.911385566578</v>
      </c>
      <c r="S7" s="1">
        <f>(114.7/113.8)*P7</f>
        <v>9564.3175892499003</v>
      </c>
      <c r="T7" s="2">
        <f>(120.2/118.8)*R7</f>
        <v>68664.666233544645</v>
      </c>
      <c r="U7" s="2">
        <f>(115.7/113.8)*P7</f>
        <v>9647.7030956949729</v>
      </c>
      <c r="V7" s="2">
        <f>T7+U7</f>
        <v>78312.36932923962</v>
      </c>
      <c r="W7" s="3">
        <f>V7/$V$153</f>
        <v>2.6193970336850308E-4</v>
      </c>
      <c r="X7" s="4">
        <v>69121.66900381782</v>
      </c>
      <c r="Y7" s="4">
        <f t="shared" si="0"/>
        <v>71863.68562545687</v>
      </c>
      <c r="Z7" s="5">
        <v>9647.7030956949729</v>
      </c>
      <c r="AA7" s="5">
        <f t="shared" si="1"/>
        <v>9864.505412452163</v>
      </c>
      <c r="AB7" s="6">
        <f t="shared" si="2"/>
        <v>81728.19103790904</v>
      </c>
      <c r="AC7" s="20">
        <f t="shared" si="3"/>
        <v>2.6452333284187419E-4</v>
      </c>
      <c r="AD7" s="7">
        <v>50.905140594527701</v>
      </c>
      <c r="AE7" s="7">
        <f t="shared" si="4"/>
        <v>53.79290946772457</v>
      </c>
      <c r="AF7" s="8">
        <v>160775.23964578379</v>
      </c>
      <c r="AG7" s="8">
        <f t="shared" ref="AG7:AG66" si="6">AF7*1.05</f>
        <v>168814.00162807299</v>
      </c>
      <c r="AH7" s="8">
        <f t="shared" si="5"/>
        <v>10306.44859661105</v>
      </c>
      <c r="AI7" s="8">
        <f t="shared" ref="AI7:AI66" si="7">AH7*1.016</f>
        <v>10471.351774156827</v>
      </c>
      <c r="AJ7" s="8">
        <f t="shared" ref="AJ7:AJ66" si="8">AG7+AI7</f>
        <v>179285.35340222981</v>
      </c>
      <c r="AK7" s="63">
        <f t="shared" ref="AK7:AK66" si="9">108/105*AG7</f>
        <v>173637.25881744648</v>
      </c>
      <c r="AL7" s="63">
        <f t="shared" ref="AL7:AL66" si="10">103.5/101.6*AI7</f>
        <v>10667.174297492436</v>
      </c>
      <c r="AM7" s="63">
        <f t="shared" ref="AM7:AM66" si="11">AK7+AL7</f>
        <v>184304.4331149389</v>
      </c>
      <c r="AN7" s="53"/>
      <c r="AO7" s="68">
        <f t="shared" ref="AO7:AO68" si="12">113.9/108*AK7</f>
        <v>183122.99795654771</v>
      </c>
      <c r="AP7" s="68">
        <f t="shared" ref="AP7:AP68" si="13">109.2/103.5*AL7</f>
        <v>11254.641867499266</v>
      </c>
      <c r="AQ7" s="68">
        <f t="shared" ref="AQ7:AQ68" si="14">AO7+AP7</f>
        <v>194377.63982404699</v>
      </c>
      <c r="AR7" s="68">
        <f t="shared" ref="AR7:AR68" si="15">130/113.9*AO7</f>
        <v>209007.81153951888</v>
      </c>
      <c r="AS7" s="68">
        <f t="shared" ref="AS7:AS68" si="16">126/109.2*AP7</f>
        <v>12986.12523172992</v>
      </c>
      <c r="AT7" s="1">
        <f t="shared" ref="AT7:AT68" si="17">AR7+AS7</f>
        <v>221993.93677124879</v>
      </c>
      <c r="AU7" s="75">
        <f t="shared" ref="AU7:AU70" si="18">AR7</f>
        <v>209007.81153951888</v>
      </c>
      <c r="AV7" s="75">
        <f t="shared" ref="AV7:AV69" si="19">(126.8/126.4)*AS7</f>
        <v>13027.220564741725</v>
      </c>
      <c r="AW7" s="1" t="s">
        <v>433</v>
      </c>
      <c r="AX7" s="1" t="s">
        <v>434</v>
      </c>
      <c r="AY7" s="1" t="s">
        <v>432</v>
      </c>
      <c r="AZ7" s="1" t="s">
        <v>432</v>
      </c>
    </row>
    <row r="8" spans="1:52">
      <c r="A8" s="1" t="s">
        <v>369</v>
      </c>
      <c r="B8" s="1" t="s">
        <v>50</v>
      </c>
      <c r="C8" s="1" t="s">
        <v>43</v>
      </c>
      <c r="D8" s="1" t="s">
        <v>44</v>
      </c>
      <c r="E8" s="1" t="s">
        <v>51</v>
      </c>
      <c r="F8" s="1" t="s">
        <v>52</v>
      </c>
      <c r="G8" s="1" t="s">
        <v>52</v>
      </c>
      <c r="H8" s="1">
        <v>10724837.189609401</v>
      </c>
      <c r="I8" s="1">
        <v>10791039.888310693</v>
      </c>
      <c r="J8" s="1">
        <v>10791040</v>
      </c>
      <c r="K8" s="1">
        <f>J8*113.8/112.2</f>
        <v>10944922.923351157</v>
      </c>
      <c r="L8" s="1">
        <f>K8/$K$152</f>
        <v>4.6106822643970681E-2</v>
      </c>
      <c r="M8" s="1">
        <f>L8*$K$153</f>
        <v>10127.962521374306</v>
      </c>
      <c r="N8" s="1">
        <v>333628.37837837834</v>
      </c>
      <c r="O8" s="1">
        <v>15570630.2317291</v>
      </c>
      <c r="P8" s="1">
        <v>863276.83301532594</v>
      </c>
      <c r="Q8" s="1">
        <f>O8+P8</f>
        <v>16433907.064744426</v>
      </c>
      <c r="R8" s="1">
        <f>(118.8/117.8)*O8</f>
        <v>15702808.756616443</v>
      </c>
      <c r="S8" s="1">
        <f>(114.7/113.8)*P8</f>
        <v>870104.15419031528</v>
      </c>
      <c r="T8" s="2">
        <f>(120.2/118.8)*R8</f>
        <v>15887858.691458726</v>
      </c>
      <c r="U8" s="2">
        <f>(115.7/113.8)*P8</f>
        <v>877690.06660697027</v>
      </c>
      <c r="V8" s="2">
        <f>T8+U8</f>
        <v>16765548.758065697</v>
      </c>
      <c r="W8" s="3">
        <f>V8/$V$153</f>
        <v>5.6077512481265447E-2</v>
      </c>
      <c r="X8" s="4">
        <v>15993601.511368601</v>
      </c>
      <c r="Y8" s="4">
        <f t="shared" si="0"/>
        <v>16628058.430827849</v>
      </c>
      <c r="Z8" s="5">
        <v>877690.06660697027</v>
      </c>
      <c r="AA8" s="5">
        <f t="shared" si="1"/>
        <v>897413.43889027298</v>
      </c>
      <c r="AB8" s="6">
        <f t="shared" si="2"/>
        <v>17525471.869718123</v>
      </c>
      <c r="AC8" s="20">
        <f t="shared" si="3"/>
        <v>5.672334319077272E-2</v>
      </c>
      <c r="AD8" s="7">
        <v>10903.165112235669</v>
      </c>
      <c r="AE8" s="7">
        <f t="shared" si="4"/>
        <v>11535.13995225484</v>
      </c>
      <c r="AF8" s="8">
        <v>19036043.419070411</v>
      </c>
      <c r="AG8" s="8">
        <f t="shared" si="6"/>
        <v>19987845.590023931</v>
      </c>
      <c r="AH8" s="8">
        <f t="shared" si="5"/>
        <v>937618.77469854383</v>
      </c>
      <c r="AI8" s="8">
        <f t="shared" si="7"/>
        <v>952620.67509372055</v>
      </c>
      <c r="AJ8" s="8">
        <f t="shared" si="8"/>
        <v>20940466.265117653</v>
      </c>
      <c r="AK8" s="63">
        <v>22990000</v>
      </c>
      <c r="AL8" s="63">
        <v>2420000</v>
      </c>
      <c r="AM8" s="63">
        <f t="shared" si="11"/>
        <v>25410000</v>
      </c>
      <c r="AN8" s="53"/>
      <c r="AO8" s="68">
        <f t="shared" si="12"/>
        <v>24245935.185185183</v>
      </c>
      <c r="AP8" s="68">
        <f t="shared" si="13"/>
        <v>2553275.3623188403</v>
      </c>
      <c r="AQ8" s="68">
        <f t="shared" si="14"/>
        <v>26799210.547504023</v>
      </c>
      <c r="AR8" s="68">
        <f t="shared" si="15"/>
        <v>27673148.148148142</v>
      </c>
      <c r="AS8" s="68">
        <f t="shared" si="16"/>
        <v>2946086.9565217388</v>
      </c>
      <c r="AT8" s="1">
        <f t="shared" si="17"/>
        <v>30619235.10466988</v>
      </c>
      <c r="AU8" s="75">
        <f t="shared" si="18"/>
        <v>27673148.148148142</v>
      </c>
      <c r="AV8" s="75">
        <f t="shared" si="19"/>
        <v>2955410.0165107315</v>
      </c>
      <c r="AW8" s="1" t="s">
        <v>435</v>
      </c>
      <c r="AX8" s="1" t="s">
        <v>434</v>
      </c>
      <c r="AY8" s="1" t="s">
        <v>432</v>
      </c>
      <c r="AZ8" s="1" t="s">
        <v>432</v>
      </c>
    </row>
    <row r="9" spans="1:52">
      <c r="A9" s="1" t="s">
        <v>373</v>
      </c>
      <c r="B9" s="1" t="s">
        <v>53</v>
      </c>
      <c r="C9" s="1" t="s">
        <v>43</v>
      </c>
      <c r="D9" s="1" t="s">
        <v>44</v>
      </c>
      <c r="E9" s="1" t="s">
        <v>54</v>
      </c>
      <c r="F9" s="1" t="s">
        <v>52</v>
      </c>
      <c r="G9" s="1" t="s">
        <v>52</v>
      </c>
      <c r="T9" s="2"/>
      <c r="X9" s="4">
        <v>4200000</v>
      </c>
      <c r="Y9" s="4">
        <f t="shared" si="0"/>
        <v>4366611.5702479333</v>
      </c>
      <c r="Z9" s="5">
        <v>500000</v>
      </c>
      <c r="AA9" s="5">
        <f t="shared" si="1"/>
        <v>511235.95505617978</v>
      </c>
      <c r="AB9" s="6">
        <f t="shared" si="2"/>
        <v>4877847.5253041126</v>
      </c>
      <c r="AC9" s="20">
        <f t="shared" si="3"/>
        <v>1.5787752892871855E-2</v>
      </c>
      <c r="AD9" s="7">
        <v>3037.4008884064733</v>
      </c>
      <c r="AE9" s="7">
        <f t="shared" si="4"/>
        <v>3210.5642740133453</v>
      </c>
      <c r="AF9" s="8">
        <f t="shared" ref="AF9:AF34" si="20">(141.4/125.8)*Y9</f>
        <v>4908099.1735537183</v>
      </c>
      <c r="AG9" s="8">
        <f t="shared" si="6"/>
        <v>5153504.1322314041</v>
      </c>
      <c r="AH9" s="8">
        <f t="shared" si="5"/>
        <v>534140.01728608471</v>
      </c>
      <c r="AI9" s="8">
        <f t="shared" si="7"/>
        <v>542686.25756266213</v>
      </c>
      <c r="AJ9" s="8">
        <f t="shared" si="8"/>
        <v>5696190.3897940665</v>
      </c>
      <c r="AK9" s="63">
        <f t="shared" si="9"/>
        <v>5300747.1074380148</v>
      </c>
      <c r="AL9" s="63">
        <f t="shared" si="10"/>
        <v>552834.91789109772</v>
      </c>
      <c r="AM9" s="63">
        <f t="shared" si="11"/>
        <v>5853582.025329113</v>
      </c>
      <c r="AN9" s="53"/>
      <c r="AO9" s="68">
        <f t="shared" si="12"/>
        <v>5590324.958677684</v>
      </c>
      <c r="AP9" s="68">
        <f t="shared" si="13"/>
        <v>583280.89887640451</v>
      </c>
      <c r="AQ9" s="68">
        <f t="shared" si="14"/>
        <v>6173605.8575540883</v>
      </c>
      <c r="AR9" s="68">
        <f t="shared" si="15"/>
        <v>6380528.9256198322</v>
      </c>
      <c r="AS9" s="68">
        <f t="shared" si="16"/>
        <v>673016.42178046668</v>
      </c>
      <c r="AT9" s="1">
        <f t="shared" si="17"/>
        <v>7053545.3474002993</v>
      </c>
      <c r="AU9" s="75">
        <f t="shared" si="18"/>
        <v>6380528.9256198322</v>
      </c>
      <c r="AV9" s="75">
        <f t="shared" si="19"/>
        <v>675146.22058356949</v>
      </c>
      <c r="AW9" s="1" t="s">
        <v>435</v>
      </c>
      <c r="AX9" s="1" t="s">
        <v>434</v>
      </c>
      <c r="AY9" s="1" t="s">
        <v>432</v>
      </c>
      <c r="AZ9" s="1" t="s">
        <v>432</v>
      </c>
    </row>
    <row r="10" spans="1:52">
      <c r="A10" s="1" t="s">
        <v>370</v>
      </c>
      <c r="B10" s="1" t="s">
        <v>55</v>
      </c>
      <c r="C10" s="1" t="s">
        <v>56</v>
      </c>
      <c r="D10" s="1" t="s">
        <v>44</v>
      </c>
      <c r="E10" s="1" t="s">
        <v>57</v>
      </c>
      <c r="F10" s="1" t="s">
        <v>46</v>
      </c>
      <c r="G10" s="1" t="s">
        <v>46</v>
      </c>
      <c r="H10" s="1">
        <v>300000</v>
      </c>
      <c r="I10" s="1">
        <v>301851.85185185185</v>
      </c>
      <c r="J10" s="1">
        <f>I10*153/163</f>
        <v>283333.33333333337</v>
      </c>
      <c r="K10" s="1">
        <f>J10*113.8/112.2</f>
        <v>287373.73737373739</v>
      </c>
      <c r="L10" s="1">
        <f>K10/$K$152</f>
        <v>1.2105969164348412E-3</v>
      </c>
      <c r="M10" s="1">
        <f>L10*$K$153</f>
        <v>265.92333834885733</v>
      </c>
      <c r="N10" s="1">
        <v>0</v>
      </c>
      <c r="O10" s="1">
        <v>297474.74747474748</v>
      </c>
      <c r="P10" s="1">
        <v>0</v>
      </c>
      <c r="Q10" s="1">
        <f>O10+P10</f>
        <v>297474.74747474748</v>
      </c>
      <c r="R10" s="1">
        <f>(118.8/117.8)*O10</f>
        <v>300000</v>
      </c>
      <c r="S10" s="1">
        <f t="shared" ref="S10:S17" si="21">(114.7/113.8)*P10</f>
        <v>0</v>
      </c>
      <c r="T10" s="2">
        <f t="shared" ref="T10:T17" si="22">(120.2/118.8)*R10</f>
        <v>303535.35353535356</v>
      </c>
      <c r="U10" s="2">
        <f t="shared" ref="U10:U17" si="23">(115.7/113.8)*P10</f>
        <v>0</v>
      </c>
      <c r="V10" s="2">
        <f t="shared" ref="V10:V32" si="24">T10+U10</f>
        <v>303535.35353535356</v>
      </c>
      <c r="W10" s="3">
        <f t="shared" ref="W10:W32" si="25">V10/$V$153</f>
        <v>1.0152669514139985E-3</v>
      </c>
      <c r="X10" s="4">
        <v>305555.55555555556</v>
      </c>
      <c r="Y10" s="4">
        <f t="shared" si="0"/>
        <v>317676.76767676766</v>
      </c>
      <c r="Z10" s="5">
        <v>0</v>
      </c>
      <c r="AA10" s="5">
        <f t="shared" si="1"/>
        <v>0</v>
      </c>
      <c r="AB10" s="6">
        <f t="shared" si="2"/>
        <v>317676.76767676766</v>
      </c>
      <c r="AC10" s="20">
        <f t="shared" si="3"/>
        <v>1.0281998938813449E-3</v>
      </c>
      <c r="AD10" s="7">
        <v>197.46696083020808</v>
      </c>
      <c r="AE10" s="7">
        <f t="shared" si="4"/>
        <v>209.09257119993313</v>
      </c>
      <c r="AF10" s="8">
        <f t="shared" si="20"/>
        <v>357070.70707070705</v>
      </c>
      <c r="AG10" s="8">
        <f t="shared" si="6"/>
        <v>374924.24242424243</v>
      </c>
      <c r="AH10" s="8">
        <f t="shared" si="5"/>
        <v>0</v>
      </c>
      <c r="AI10" s="8">
        <f t="shared" si="7"/>
        <v>0</v>
      </c>
      <c r="AJ10" s="8">
        <f t="shared" si="8"/>
        <v>374924.24242424243</v>
      </c>
      <c r="AK10" s="63">
        <f t="shared" si="9"/>
        <v>385636.36363636359</v>
      </c>
      <c r="AL10" s="63">
        <f t="shared" si="10"/>
        <v>0</v>
      </c>
      <c r="AM10" s="63">
        <f t="shared" si="11"/>
        <v>385636.36363636359</v>
      </c>
      <c r="AO10" s="68">
        <f t="shared" si="12"/>
        <v>406703.53535353526</v>
      </c>
      <c r="AP10" s="68">
        <f t="shared" si="13"/>
        <v>0</v>
      </c>
      <c r="AQ10" s="68">
        <f t="shared" si="14"/>
        <v>406703.53535353526</v>
      </c>
      <c r="AR10" s="68">
        <f t="shared" si="15"/>
        <v>464191.91919191903</v>
      </c>
      <c r="AS10" s="68">
        <f t="shared" si="16"/>
        <v>0</v>
      </c>
      <c r="AT10" s="1">
        <f t="shared" si="17"/>
        <v>464191.91919191903</v>
      </c>
      <c r="AU10" s="75">
        <f t="shared" si="18"/>
        <v>464191.91919191903</v>
      </c>
      <c r="AV10" s="75">
        <f t="shared" si="19"/>
        <v>0</v>
      </c>
      <c r="AW10" s="1" t="s">
        <v>436</v>
      </c>
      <c r="AX10" s="1" t="s">
        <v>432</v>
      </c>
      <c r="AY10" s="1" t="s">
        <v>432</v>
      </c>
      <c r="AZ10" s="1" t="s">
        <v>432</v>
      </c>
    </row>
    <row r="11" spans="1:52" ht="15">
      <c r="A11" s="1" t="s">
        <v>370</v>
      </c>
      <c r="B11" s="1" t="s">
        <v>58</v>
      </c>
      <c r="C11" s="50" t="s">
        <v>59</v>
      </c>
      <c r="D11" s="1" t="s">
        <v>44</v>
      </c>
      <c r="E11" s="1" t="s">
        <v>60</v>
      </c>
      <c r="F11" s="1" t="s">
        <v>46</v>
      </c>
      <c r="G11" s="1" t="s">
        <v>46</v>
      </c>
      <c r="P11" s="1">
        <v>15000</v>
      </c>
      <c r="R11" s="1">
        <v>100000</v>
      </c>
      <c r="S11" s="1">
        <f t="shared" si="21"/>
        <v>15118.629173989455</v>
      </c>
      <c r="T11" s="2">
        <f t="shared" si="22"/>
        <v>101178.45117845119</v>
      </c>
      <c r="U11" s="2">
        <f t="shared" si="23"/>
        <v>15250.439367311074</v>
      </c>
      <c r="V11" s="2">
        <f t="shared" si="24"/>
        <v>116428.89054576226</v>
      </c>
      <c r="W11" s="3">
        <f t="shared" si="25"/>
        <v>3.8943208224060251E-4</v>
      </c>
      <c r="X11" s="4">
        <v>101851.85185185185</v>
      </c>
      <c r="Y11" s="4">
        <f t="shared" si="0"/>
        <v>105892.25589225588</v>
      </c>
      <c r="Z11" s="5">
        <v>25000</v>
      </c>
      <c r="AA11" s="5">
        <f t="shared" si="1"/>
        <v>25561.79775280899</v>
      </c>
      <c r="AB11" s="6">
        <f t="shared" si="2"/>
        <v>131454.05364506488</v>
      </c>
      <c r="AC11" s="20">
        <f t="shared" si="3"/>
        <v>4.2546719735468057E-4</v>
      </c>
      <c r="AD11" s="7">
        <v>75.678000719897668</v>
      </c>
      <c r="AE11" s="7">
        <f t="shared" si="4"/>
        <v>86.52211577293339</v>
      </c>
      <c r="AF11" s="8">
        <f t="shared" si="20"/>
        <v>119023.56902356901</v>
      </c>
      <c r="AG11" s="8">
        <f t="shared" si="6"/>
        <v>124974.74747474746</v>
      </c>
      <c r="AH11" s="8">
        <f t="shared" si="5"/>
        <v>26707.000864304235</v>
      </c>
      <c r="AI11" s="8">
        <f t="shared" si="7"/>
        <v>27134.312878133103</v>
      </c>
      <c r="AJ11" s="8">
        <f t="shared" si="8"/>
        <v>152109.06035288057</v>
      </c>
      <c r="AK11" s="63">
        <f t="shared" si="9"/>
        <v>128545.45454545452</v>
      </c>
      <c r="AL11" s="63">
        <f t="shared" si="10"/>
        <v>27641.745894554882</v>
      </c>
      <c r="AM11" s="63">
        <f t="shared" si="11"/>
        <v>156187.20044000939</v>
      </c>
      <c r="AO11" s="68">
        <f t="shared" si="12"/>
        <v>135567.84511784508</v>
      </c>
      <c r="AP11" s="68">
        <f t="shared" si="13"/>
        <v>29164.044943820223</v>
      </c>
      <c r="AQ11" s="68">
        <f t="shared" si="14"/>
        <v>164731.8900616653</v>
      </c>
      <c r="AR11" s="68">
        <f t="shared" si="15"/>
        <v>154730.63973063967</v>
      </c>
      <c r="AS11" s="68">
        <f t="shared" si="16"/>
        <v>33650.821089023331</v>
      </c>
      <c r="AT11" s="1">
        <f t="shared" si="17"/>
        <v>188381.46081966301</v>
      </c>
      <c r="AU11" s="75">
        <f t="shared" si="18"/>
        <v>154730.63973063967</v>
      </c>
      <c r="AV11" s="75">
        <f t="shared" si="19"/>
        <v>33757.311029178469</v>
      </c>
      <c r="AW11" s="1" t="s">
        <v>433</v>
      </c>
      <c r="AX11" s="1" t="s">
        <v>432</v>
      </c>
      <c r="AY11" s="1" t="s">
        <v>432</v>
      </c>
      <c r="AZ11" s="1" t="s">
        <v>432</v>
      </c>
    </row>
    <row r="12" spans="1:52">
      <c r="A12" s="1" t="s">
        <v>371</v>
      </c>
      <c r="B12" s="1" t="s">
        <v>61</v>
      </c>
      <c r="C12" s="1" t="s">
        <v>62</v>
      </c>
      <c r="D12" s="1" t="s">
        <v>44</v>
      </c>
      <c r="E12" s="1" t="s">
        <v>63</v>
      </c>
      <c r="F12" s="1" t="s">
        <v>46</v>
      </c>
      <c r="G12" s="1" t="s">
        <v>52</v>
      </c>
      <c r="H12" s="1">
        <v>380919.18003511563</v>
      </c>
      <c r="I12" s="1">
        <v>383270.53299829533</v>
      </c>
      <c r="J12" s="1">
        <f>I12*153/163</f>
        <v>359757.0033664981</v>
      </c>
      <c r="K12" s="1">
        <f>J12*113.8/112.2</f>
        <v>364887.22801343567</v>
      </c>
      <c r="L12" s="1">
        <f>K12/$K$152</f>
        <v>1.5371319492046636E-3</v>
      </c>
      <c r="M12" s="1">
        <f>L12*$K$153</f>
        <v>337.6509999868245</v>
      </c>
      <c r="N12" s="1">
        <v>0</v>
      </c>
      <c r="O12" s="1">
        <v>377712.78963077965</v>
      </c>
      <c r="P12" s="1">
        <v>0</v>
      </c>
      <c r="Q12" s="1">
        <f>O12+P12</f>
        <v>377712.78963077965</v>
      </c>
      <c r="R12" s="1">
        <f>(118.8/117.8)*O12</f>
        <v>380919.18003511563</v>
      </c>
      <c r="S12" s="1">
        <f t="shared" si="21"/>
        <v>0</v>
      </c>
      <c r="T12" s="2">
        <f t="shared" si="22"/>
        <v>385408.12660118606</v>
      </c>
      <c r="U12" s="2">
        <f t="shared" si="23"/>
        <v>0</v>
      </c>
      <c r="V12" s="2">
        <f t="shared" si="24"/>
        <v>385408.12660118606</v>
      </c>
      <c r="W12" s="3">
        <f t="shared" si="25"/>
        <v>1.2891155154979065E-3</v>
      </c>
      <c r="X12" s="4">
        <v>387973.23892465484</v>
      </c>
      <c r="Y12" s="4">
        <f t="shared" si="0"/>
        <v>403363.91286546754</v>
      </c>
      <c r="Z12" s="5">
        <v>0</v>
      </c>
      <c r="AA12" s="5">
        <f t="shared" si="1"/>
        <v>0</v>
      </c>
      <c r="AB12" s="6">
        <f t="shared" si="2"/>
        <v>403363.91286546754</v>
      </c>
      <c r="AC12" s="20">
        <f t="shared" si="3"/>
        <v>1.3055368682982492E-3</v>
      </c>
      <c r="AD12" s="7">
        <v>250.72984267823054</v>
      </c>
      <c r="AE12" s="7">
        <f t="shared" si="4"/>
        <v>265.49123590970851</v>
      </c>
      <c r="AF12" s="8">
        <f t="shared" si="20"/>
        <v>453383.603173109</v>
      </c>
      <c r="AG12" s="8">
        <f t="shared" si="6"/>
        <v>476052.78333176445</v>
      </c>
      <c r="AH12" s="8">
        <f t="shared" si="5"/>
        <v>0</v>
      </c>
      <c r="AI12" s="8">
        <f t="shared" si="7"/>
        <v>0</v>
      </c>
      <c r="AJ12" s="8">
        <f t="shared" si="8"/>
        <v>476052.78333176445</v>
      </c>
      <c r="AK12" s="63">
        <f t="shared" si="9"/>
        <v>489654.2914269577</v>
      </c>
      <c r="AL12" s="63">
        <f t="shared" si="10"/>
        <v>0</v>
      </c>
      <c r="AM12" s="63">
        <f t="shared" si="11"/>
        <v>489654.2914269577</v>
      </c>
      <c r="AN12" s="53"/>
      <c r="AO12" s="68">
        <f t="shared" si="12"/>
        <v>516403.92401417112</v>
      </c>
      <c r="AP12" s="68">
        <f t="shared" si="13"/>
        <v>0</v>
      </c>
      <c r="AQ12" s="68">
        <f t="shared" si="14"/>
        <v>516403.92401417112</v>
      </c>
      <c r="AR12" s="68">
        <f t="shared" si="15"/>
        <v>589398.68412504159</v>
      </c>
      <c r="AS12" s="68">
        <f t="shared" si="16"/>
        <v>0</v>
      </c>
      <c r="AT12" s="1">
        <f t="shared" si="17"/>
        <v>589398.68412504159</v>
      </c>
      <c r="AU12" s="75">
        <f t="shared" si="18"/>
        <v>589398.68412504159</v>
      </c>
      <c r="AV12" s="75">
        <f t="shared" si="19"/>
        <v>0</v>
      </c>
      <c r="AW12" s="1" t="s">
        <v>433</v>
      </c>
      <c r="AX12" s="1" t="s">
        <v>432</v>
      </c>
      <c r="AY12" s="1" t="s">
        <v>432</v>
      </c>
      <c r="AZ12" s="1" t="s">
        <v>432</v>
      </c>
    </row>
    <row r="13" spans="1:52">
      <c r="A13" s="1" t="s">
        <v>370</v>
      </c>
      <c r="B13" s="1" t="s">
        <v>64</v>
      </c>
      <c r="C13" s="1" t="s">
        <v>43</v>
      </c>
      <c r="D13" s="1" t="s">
        <v>44</v>
      </c>
      <c r="E13" s="1" t="s">
        <v>65</v>
      </c>
      <c r="F13" s="1" t="s">
        <v>46</v>
      </c>
      <c r="G13" s="1" t="s">
        <v>46</v>
      </c>
      <c r="H13" s="1">
        <v>2831718.1573300119</v>
      </c>
      <c r="I13" s="1">
        <v>2849197.8990419256</v>
      </c>
      <c r="J13" s="1">
        <f>I13*153/163</f>
        <v>2674400.481922789</v>
      </c>
      <c r="K13" s="1">
        <f>J13*113.8/112.2</f>
        <v>2712538.1002033278</v>
      </c>
      <c r="L13" s="1">
        <f>K13/$K$152</f>
        <v>1.1426897564920876E-2</v>
      </c>
      <c r="M13" s="1">
        <f>L13*$K$153</f>
        <v>2510.0664855342384</v>
      </c>
      <c r="N13" s="1">
        <v>1074344.5945945946</v>
      </c>
      <c r="O13" s="1">
        <v>2807882.1459046751</v>
      </c>
      <c r="P13" s="1">
        <v>1110244.6641135719</v>
      </c>
      <c r="Q13" s="1">
        <f>O13+P13</f>
        <v>3918126.810018247</v>
      </c>
      <c r="R13" s="1">
        <f>(118.8/117.8)*O13</f>
        <v>2831718.1573300119</v>
      </c>
      <c r="S13" s="1">
        <f t="shared" si="21"/>
        <v>1119025.157942238</v>
      </c>
      <c r="T13" s="2">
        <f t="shared" si="22"/>
        <v>2865088.5733254836</v>
      </c>
      <c r="U13" s="2">
        <f t="shared" si="23"/>
        <v>1128781.2621963117</v>
      </c>
      <c r="V13" s="2">
        <f t="shared" si="24"/>
        <v>3993869.8355217953</v>
      </c>
      <c r="W13" s="3">
        <f t="shared" si="25"/>
        <v>1.3358720837710466E-2</v>
      </c>
      <c r="X13" s="4">
        <v>2884157.3824657532</v>
      </c>
      <c r="Y13" s="4">
        <f t="shared" si="0"/>
        <v>2998570.2373073697</v>
      </c>
      <c r="Z13" s="5">
        <v>1128781.2621963117</v>
      </c>
      <c r="AA13" s="5">
        <f t="shared" si="1"/>
        <v>1154147.1332569032</v>
      </c>
      <c r="AB13" s="6">
        <f t="shared" si="2"/>
        <v>4152717.3705642726</v>
      </c>
      <c r="AC13" s="20">
        <f t="shared" si="3"/>
        <v>1.3440780044947753E-2</v>
      </c>
      <c r="AD13" s="7">
        <v>2593.3837030674945</v>
      </c>
      <c r="AE13" s="7">
        <f t="shared" si="4"/>
        <v>2733.2888043024805</v>
      </c>
      <c r="AF13" s="8">
        <f t="shared" si="20"/>
        <v>3370412.0155426241</v>
      </c>
      <c r="AG13" s="8">
        <f t="shared" si="6"/>
        <v>3538932.6163197556</v>
      </c>
      <c r="AH13" s="8">
        <f t="shared" si="5"/>
        <v>1205854.4858034931</v>
      </c>
      <c r="AI13" s="8">
        <f t="shared" si="7"/>
        <v>1225148.1575763489</v>
      </c>
      <c r="AJ13" s="8">
        <f t="shared" si="8"/>
        <v>4764080.7738961047</v>
      </c>
      <c r="AK13" s="63">
        <f t="shared" si="9"/>
        <v>3640044.9767860337</v>
      </c>
      <c r="AL13" s="63">
        <f t="shared" si="10"/>
        <v>1248059.3928066152</v>
      </c>
      <c r="AM13" s="63">
        <f t="shared" si="11"/>
        <v>4888104.3695926489</v>
      </c>
      <c r="AO13" s="68">
        <f t="shared" si="12"/>
        <v>3838899.2857030486</v>
      </c>
      <c r="AP13" s="68">
        <f t="shared" si="13"/>
        <v>1316793.0984974143</v>
      </c>
      <c r="AQ13" s="68">
        <f t="shared" si="14"/>
        <v>5155692.3842004631</v>
      </c>
      <c r="AR13" s="68">
        <f t="shared" si="15"/>
        <v>4381535.6202054108</v>
      </c>
      <c r="AS13" s="68">
        <f t="shared" si="16"/>
        <v>1519376.6521124009</v>
      </c>
      <c r="AT13" s="1">
        <f t="shared" si="17"/>
        <v>5900912.2723178118</v>
      </c>
      <c r="AU13" s="75">
        <f t="shared" si="18"/>
        <v>4381535.6202054108</v>
      </c>
      <c r="AV13" s="75">
        <f t="shared" si="19"/>
        <v>1524184.8060747818</v>
      </c>
      <c r="AW13" s="1" t="s">
        <v>435</v>
      </c>
      <c r="AX13" s="1" t="s">
        <v>432</v>
      </c>
      <c r="AY13" s="1" t="s">
        <v>432</v>
      </c>
      <c r="AZ13" s="1" t="s">
        <v>432</v>
      </c>
    </row>
    <row r="14" spans="1:52">
      <c r="A14" s="1" t="s">
        <v>373</v>
      </c>
      <c r="B14" s="22" t="s">
        <v>66</v>
      </c>
      <c r="C14" s="22" t="s">
        <v>43</v>
      </c>
      <c r="D14" s="22" t="s">
        <v>44</v>
      </c>
      <c r="E14" s="22" t="s">
        <v>67</v>
      </c>
      <c r="F14" s="22" t="s">
        <v>52</v>
      </c>
      <c r="G14" s="22" t="s">
        <v>52</v>
      </c>
      <c r="H14" s="22">
        <v>10115921.799225656</v>
      </c>
      <c r="I14" s="22">
        <v>13732000</v>
      </c>
      <c r="J14" s="22">
        <f>I14*153/163</f>
        <v>12889546.012269938</v>
      </c>
      <c r="K14" s="22">
        <f>J14*113.8/112.2</f>
        <v>13073354.155047406</v>
      </c>
      <c r="L14" s="1">
        <f>K14/$K$152</f>
        <v>5.5073098788349373E-2</v>
      </c>
      <c r="M14" s="1">
        <f>L14*$K$153</f>
        <v>12097.521548414199</v>
      </c>
      <c r="N14" s="22">
        <v>1434251</v>
      </c>
      <c r="O14" s="22">
        <v>13532874.511991076</v>
      </c>
      <c r="P14" s="1">
        <v>1482177.6250947095</v>
      </c>
      <c r="Q14" s="22">
        <f>O14+P14</f>
        <v>15015052.137085786</v>
      </c>
      <c r="R14" s="1">
        <f>(118.8/117.8)*O14</f>
        <v>13647754.601226993</v>
      </c>
      <c r="S14" s="1">
        <f t="shared" si="21"/>
        <v>1493899.592252752</v>
      </c>
      <c r="T14" s="2">
        <f t="shared" si="22"/>
        <v>13808586.72615728</v>
      </c>
      <c r="U14" s="2">
        <f t="shared" si="23"/>
        <v>1506924.0002061327</v>
      </c>
      <c r="V14" s="2">
        <f t="shared" si="24"/>
        <v>15315510.726363413</v>
      </c>
      <c r="W14" s="3">
        <f t="shared" si="25"/>
        <v>5.1227416191874681E-2</v>
      </c>
      <c r="X14" s="4">
        <v>13900490.797546014</v>
      </c>
      <c r="Y14" s="4">
        <f t="shared" si="0"/>
        <v>14451915.225878417</v>
      </c>
      <c r="Z14" s="5">
        <v>1506924.0002061327</v>
      </c>
      <c r="AA14" s="5">
        <f t="shared" si="1"/>
        <v>1540787.4608849222</v>
      </c>
      <c r="AB14" s="6">
        <f t="shared" si="2"/>
        <v>15992702.686763339</v>
      </c>
      <c r="AC14" s="20">
        <f t="shared" si="3"/>
        <v>5.1762347387446436E-2</v>
      </c>
      <c r="AD14" s="7">
        <v>9957.1266797317912</v>
      </c>
      <c r="AE14" s="7">
        <f t="shared" si="4"/>
        <v>10526.282263781593</v>
      </c>
      <c r="AF14" s="8">
        <f t="shared" si="20"/>
        <v>16244044.61795873</v>
      </c>
      <c r="AG14" s="8">
        <f t="shared" si="6"/>
        <v>17056246.848856669</v>
      </c>
      <c r="AH14" s="8">
        <f t="shared" si="5"/>
        <v>1609816.8230378393</v>
      </c>
      <c r="AI14" s="8">
        <f t="shared" si="7"/>
        <v>1635573.8922064446</v>
      </c>
      <c r="AJ14" s="8">
        <f t="shared" si="8"/>
        <v>18691820.741063114</v>
      </c>
      <c r="AK14" s="63">
        <f t="shared" si="9"/>
        <v>17543568.187395427</v>
      </c>
      <c r="AL14" s="63">
        <f t="shared" si="10"/>
        <v>1666160.4118441634</v>
      </c>
      <c r="AM14" s="63">
        <f t="shared" si="11"/>
        <v>19209728.599239592</v>
      </c>
      <c r="AO14" s="68">
        <f t="shared" si="12"/>
        <v>18501966.819854993</v>
      </c>
      <c r="AP14" s="68">
        <f t="shared" si="13"/>
        <v>1757919.9707573203</v>
      </c>
      <c r="AQ14" s="68">
        <f t="shared" si="14"/>
        <v>20259886.790612314</v>
      </c>
      <c r="AR14" s="68">
        <f t="shared" si="15"/>
        <v>21117258.003346346</v>
      </c>
      <c r="AS14" s="68">
        <f t="shared" si="16"/>
        <v>2028369.197027677</v>
      </c>
      <c r="AT14" s="1">
        <f t="shared" si="17"/>
        <v>23145627.200374022</v>
      </c>
      <c r="AU14" s="75">
        <f t="shared" si="18"/>
        <v>21117258.003346346</v>
      </c>
      <c r="AV14" s="75">
        <f t="shared" si="19"/>
        <v>2034788.0868916886</v>
      </c>
      <c r="AW14" s="1" t="s">
        <v>435</v>
      </c>
      <c r="AX14" s="1" t="s">
        <v>432</v>
      </c>
      <c r="AY14" s="1" t="s">
        <v>432</v>
      </c>
      <c r="AZ14" s="1" t="s">
        <v>432</v>
      </c>
    </row>
    <row r="15" spans="1:52">
      <c r="A15" s="1" t="s">
        <v>373</v>
      </c>
      <c r="B15" s="22" t="s">
        <v>66</v>
      </c>
      <c r="C15" s="22" t="s">
        <v>68</v>
      </c>
      <c r="D15" s="22" t="s">
        <v>44</v>
      </c>
      <c r="E15" s="22" t="s">
        <v>69</v>
      </c>
      <c r="F15" s="22" t="s">
        <v>52</v>
      </c>
      <c r="G15" s="22" t="s">
        <v>52</v>
      </c>
      <c r="H15" s="22"/>
      <c r="I15" s="22"/>
      <c r="J15" s="22"/>
      <c r="K15" s="22"/>
      <c r="N15" s="22"/>
      <c r="O15" s="22"/>
      <c r="P15" s="1">
        <v>60000</v>
      </c>
      <c r="Q15" s="22"/>
      <c r="R15" s="1">
        <v>290000</v>
      </c>
      <c r="S15" s="1">
        <f t="shared" si="21"/>
        <v>60474.51669595782</v>
      </c>
      <c r="T15" s="2">
        <f t="shared" si="22"/>
        <v>293417.50841750845</v>
      </c>
      <c r="U15" s="2">
        <f t="shared" si="23"/>
        <v>61001.757469244294</v>
      </c>
      <c r="V15" s="2">
        <f t="shared" si="24"/>
        <v>354419.26588675275</v>
      </c>
      <c r="W15" s="3">
        <f t="shared" si="25"/>
        <v>1.1854637801106105E-3</v>
      </c>
      <c r="X15" s="4">
        <v>1073683.1998958532</v>
      </c>
      <c r="Y15" s="4">
        <f t="shared" si="0"/>
        <v>1116275.5912966803</v>
      </c>
      <c r="Z15" s="5">
        <v>61001.757469244294</v>
      </c>
      <c r="AA15" s="5">
        <f t="shared" si="1"/>
        <v>62372.583479789115</v>
      </c>
      <c r="AB15" s="6">
        <f t="shared" si="2"/>
        <v>1178648.1747764694</v>
      </c>
      <c r="AC15" s="20">
        <f t="shared" si="3"/>
        <v>3.8148396468881416E-3</v>
      </c>
      <c r="AD15" s="7">
        <v>230.30745057518106</v>
      </c>
      <c r="AE15" s="7">
        <f t="shared" si="4"/>
        <v>775.77777942791397</v>
      </c>
      <c r="AF15" s="8">
        <f t="shared" si="20"/>
        <v>1254700.8633493688</v>
      </c>
      <c r="AG15" s="8">
        <f t="shared" si="6"/>
        <v>1317435.9065168372</v>
      </c>
      <c r="AH15" s="8">
        <f t="shared" si="5"/>
        <v>65166.959578207388</v>
      </c>
      <c r="AI15" s="8">
        <f t="shared" si="7"/>
        <v>66209.630931458712</v>
      </c>
      <c r="AJ15" s="8">
        <f t="shared" si="8"/>
        <v>1383645.5374482959</v>
      </c>
      <c r="AK15" s="63">
        <f t="shared" si="9"/>
        <v>1355076.9324173182</v>
      </c>
      <c r="AL15" s="63">
        <f t="shared" si="10"/>
        <v>67447.803163444652</v>
      </c>
      <c r="AM15" s="63">
        <f t="shared" si="11"/>
        <v>1422524.7355807628</v>
      </c>
      <c r="AO15" s="68">
        <f t="shared" si="12"/>
        <v>1429104.2833549308</v>
      </c>
      <c r="AP15" s="68">
        <f t="shared" si="13"/>
        <v>71162.319859402473</v>
      </c>
      <c r="AQ15" s="68">
        <f t="shared" si="14"/>
        <v>1500266.6032143333</v>
      </c>
      <c r="AR15" s="68">
        <f t="shared" si="15"/>
        <v>1631111.1223541789</v>
      </c>
      <c r="AS15" s="68">
        <f t="shared" si="16"/>
        <v>82110.369068541302</v>
      </c>
      <c r="AT15" s="1">
        <f t="shared" si="17"/>
        <v>1713221.4914227203</v>
      </c>
      <c r="AU15" s="75">
        <f t="shared" si="18"/>
        <v>1631111.1223541789</v>
      </c>
      <c r="AV15" s="75">
        <f t="shared" si="19"/>
        <v>82370.212008631628</v>
      </c>
      <c r="AW15" s="1" t="s">
        <v>435</v>
      </c>
      <c r="AX15" s="1" t="s">
        <v>432</v>
      </c>
      <c r="AY15" s="1" t="s">
        <v>432</v>
      </c>
      <c r="AZ15" s="1" t="s">
        <v>432</v>
      </c>
    </row>
    <row r="16" spans="1:52" s="22" customFormat="1">
      <c r="A16" s="22" t="s">
        <v>370</v>
      </c>
      <c r="B16" s="1" t="s">
        <v>70</v>
      </c>
      <c r="C16" s="1" t="s">
        <v>71</v>
      </c>
      <c r="D16" s="1" t="s">
        <v>44</v>
      </c>
      <c r="E16" s="1" t="s">
        <v>72</v>
      </c>
      <c r="F16" s="1" t="s">
        <v>46</v>
      </c>
      <c r="G16" s="1" t="s">
        <v>46</v>
      </c>
      <c r="H16" s="1">
        <v>135729.82277113316</v>
      </c>
      <c r="I16" s="1">
        <v>136567.66118330066</v>
      </c>
      <c r="J16" s="1">
        <f>I16*153/163</f>
        <v>128189.27706162576</v>
      </c>
      <c r="K16" s="1">
        <f>J16*113.8/112.2</f>
        <v>130017.28814271846</v>
      </c>
      <c r="L16" s="1">
        <f t="shared" ref="L16:L25" si="26">K16/$K$152</f>
        <v>5.4771368304993759E-4</v>
      </c>
      <c r="M16" s="1">
        <f t="shared" ref="M16:M25" si="27">L16*$K$153</f>
        <v>120.31242528266161</v>
      </c>
      <c r="N16" s="1">
        <v>0</v>
      </c>
      <c r="O16" s="1">
        <v>134587.31584545021</v>
      </c>
      <c r="P16" s="1">
        <v>2500</v>
      </c>
      <c r="Q16" s="1">
        <f>O16+P16</f>
        <v>137087.31584545021</v>
      </c>
      <c r="R16" s="1">
        <f>(118.8/117.8)*O16</f>
        <v>135729.82277113316</v>
      </c>
      <c r="S16" s="1">
        <f t="shared" si="21"/>
        <v>2519.7715289982425</v>
      </c>
      <c r="T16" s="2">
        <f t="shared" si="22"/>
        <v>137329.33246708929</v>
      </c>
      <c r="U16" s="2">
        <f t="shared" si="23"/>
        <v>2541.7398945518453</v>
      </c>
      <c r="V16" s="2">
        <f t="shared" si="24"/>
        <v>139871.07236164113</v>
      </c>
      <c r="W16" s="3">
        <f t="shared" si="25"/>
        <v>4.6784163878646945E-4</v>
      </c>
      <c r="X16" s="4">
        <v>138243.33800763564</v>
      </c>
      <c r="Y16" s="4">
        <f t="shared" si="0"/>
        <v>143727.37125091374</v>
      </c>
      <c r="Z16" s="5">
        <v>2541.7398945518453</v>
      </c>
      <c r="AA16" s="5">
        <f t="shared" si="1"/>
        <v>2598.8576449912125</v>
      </c>
      <c r="AB16" s="6">
        <f t="shared" si="2"/>
        <v>146326.22889590496</v>
      </c>
      <c r="AC16" s="20">
        <f t="shared" si="3"/>
        <v>4.7360282000826257E-4</v>
      </c>
      <c r="AD16" s="7">
        <v>90.983132062655059</v>
      </c>
      <c r="AE16" s="7">
        <f t="shared" si="4"/>
        <v>96.310874910958262</v>
      </c>
      <c r="AF16" s="8">
        <f t="shared" si="20"/>
        <v>161550.47929156761</v>
      </c>
      <c r="AG16" s="8">
        <f t="shared" si="6"/>
        <v>169628.00325614598</v>
      </c>
      <c r="AH16" s="8">
        <f t="shared" si="5"/>
        <v>2715.2899824253072</v>
      </c>
      <c r="AI16" s="8">
        <f t="shared" si="7"/>
        <v>2758.7346221441121</v>
      </c>
      <c r="AJ16" s="8">
        <f t="shared" si="8"/>
        <v>172386.73787829009</v>
      </c>
      <c r="AK16" s="63">
        <f t="shared" si="9"/>
        <v>174474.51763489298</v>
      </c>
      <c r="AL16" s="63">
        <f t="shared" si="10"/>
        <v>2810.3251318101929</v>
      </c>
      <c r="AM16" s="63">
        <f t="shared" si="11"/>
        <v>177284.84276670316</v>
      </c>
      <c r="AO16" s="68">
        <f t="shared" si="12"/>
        <v>184005.99591309545</v>
      </c>
      <c r="AP16" s="68">
        <f t="shared" si="13"/>
        <v>2965.0966608084354</v>
      </c>
      <c r="AQ16" s="68">
        <f t="shared" si="14"/>
        <v>186971.09257390388</v>
      </c>
      <c r="AR16" s="68">
        <f t="shared" si="15"/>
        <v>210015.62307903782</v>
      </c>
      <c r="AS16" s="68">
        <f t="shared" si="16"/>
        <v>3421.2653778558865</v>
      </c>
      <c r="AT16" s="1">
        <f t="shared" si="17"/>
        <v>213436.88845689371</v>
      </c>
      <c r="AU16" s="75">
        <f t="shared" si="18"/>
        <v>210015.62307903782</v>
      </c>
      <c r="AV16" s="75">
        <f t="shared" si="19"/>
        <v>3432.0921670263165</v>
      </c>
      <c r="AW16" s="22" t="s">
        <v>433</v>
      </c>
      <c r="AX16" s="22" t="s">
        <v>432</v>
      </c>
      <c r="AY16" s="22" t="s">
        <v>437</v>
      </c>
      <c r="AZ16" s="22" t="s">
        <v>432</v>
      </c>
    </row>
    <row r="17" spans="1:52">
      <c r="A17" s="1" t="s">
        <v>373</v>
      </c>
      <c r="B17" s="1" t="s">
        <v>73</v>
      </c>
      <c r="C17" s="22" t="s">
        <v>43</v>
      </c>
      <c r="D17" s="1" t="s">
        <v>44</v>
      </c>
      <c r="E17" s="1" t="s">
        <v>384</v>
      </c>
      <c r="F17" s="1" t="s">
        <v>52</v>
      </c>
      <c r="G17" s="1" t="s">
        <v>52</v>
      </c>
      <c r="H17" s="1">
        <v>2212456</v>
      </c>
      <c r="I17" s="1">
        <v>2226113.1358024692</v>
      </c>
      <c r="J17" s="1">
        <f>I17*153/163</f>
        <v>2089541.7777777778</v>
      </c>
      <c r="K17" s="1">
        <f>J17*113.8/112.2</f>
        <v>2119339.164983165</v>
      </c>
      <c r="L17" s="1">
        <f t="shared" si="26"/>
        <v>8.9279747044925424E-3</v>
      </c>
      <c r="M17" s="1">
        <f t="shared" si="27"/>
        <v>1961.1456182331983</v>
      </c>
      <c r="N17" s="1">
        <v>356921</v>
      </c>
      <c r="O17" s="1">
        <v>2193832.6329966332</v>
      </c>
      <c r="P17" s="1">
        <v>368847.79590631544</v>
      </c>
      <c r="Q17" s="1">
        <f>O17+P17</f>
        <v>2562680.4289029487</v>
      </c>
      <c r="R17" s="1">
        <f>(118.8/117.8)*O17</f>
        <v>2212456</v>
      </c>
      <c r="S17" s="1">
        <f t="shared" si="21"/>
        <v>371764.86986339529</v>
      </c>
      <c r="T17" s="2">
        <f t="shared" si="22"/>
        <v>2238528.7138047139</v>
      </c>
      <c r="U17" s="2">
        <f t="shared" si="23"/>
        <v>375006.06314903952</v>
      </c>
      <c r="V17" s="2">
        <f t="shared" si="24"/>
        <v>2613534.7769537535</v>
      </c>
      <c r="W17" s="3">
        <f t="shared" si="25"/>
        <v>8.7417674893782993E-3</v>
      </c>
      <c r="X17" s="4">
        <v>2253427.4074074076</v>
      </c>
      <c r="Y17" s="4">
        <f t="shared" si="0"/>
        <v>2342819.5690235691</v>
      </c>
      <c r="Z17" s="5">
        <v>375006.06314903952</v>
      </c>
      <c r="AA17" s="5">
        <f t="shared" si="1"/>
        <v>383433.16569171456</v>
      </c>
      <c r="AB17" s="6">
        <f t="shared" si="2"/>
        <v>2726252.7347152838</v>
      </c>
      <c r="AC17" s="20">
        <f t="shared" si="3"/>
        <v>8.8238519707558062E-3</v>
      </c>
      <c r="AD17" s="7">
        <v>1698.6396082096728</v>
      </c>
      <c r="AE17" s="7">
        <f t="shared" si="4"/>
        <v>1794.4000066837621</v>
      </c>
      <c r="AF17" s="8">
        <f t="shared" si="20"/>
        <v>2633344.0942760943</v>
      </c>
      <c r="AG17" s="8">
        <f t="shared" si="6"/>
        <v>2765011.298989899</v>
      </c>
      <c r="AH17" s="8">
        <f t="shared" si="5"/>
        <v>400611.49010562903</v>
      </c>
      <c r="AI17" s="8">
        <f t="shared" si="7"/>
        <v>407021.27394731907</v>
      </c>
      <c r="AJ17" s="8">
        <f t="shared" si="8"/>
        <v>3172032.572937218</v>
      </c>
      <c r="AK17" s="63">
        <f t="shared" si="9"/>
        <v>2844011.6218181816</v>
      </c>
      <c r="AL17" s="63">
        <f t="shared" si="10"/>
        <v>414632.89225932601</v>
      </c>
      <c r="AM17" s="63">
        <f t="shared" si="11"/>
        <v>3258644.5140775074</v>
      </c>
      <c r="AO17" s="68">
        <f t="shared" si="12"/>
        <v>2999378.9233804708</v>
      </c>
      <c r="AP17" s="68">
        <f t="shared" si="13"/>
        <v>437467.74719534686</v>
      </c>
      <c r="AQ17" s="68">
        <f t="shared" si="14"/>
        <v>3436846.6705758176</v>
      </c>
      <c r="AR17" s="68">
        <f t="shared" si="15"/>
        <v>3423347.3225589218</v>
      </c>
      <c r="AS17" s="68">
        <f t="shared" si="16"/>
        <v>504770.47753309249</v>
      </c>
      <c r="AT17" s="1">
        <f t="shared" si="17"/>
        <v>3928117.8000920145</v>
      </c>
      <c r="AU17" s="75">
        <f t="shared" si="18"/>
        <v>3423347.3225589218</v>
      </c>
      <c r="AV17" s="75">
        <f t="shared" si="19"/>
        <v>506367.85246199468</v>
      </c>
      <c r="AW17" s="1" t="s">
        <v>435</v>
      </c>
      <c r="AX17" s="1" t="s">
        <v>432</v>
      </c>
      <c r="AY17" s="1" t="s">
        <v>432</v>
      </c>
      <c r="AZ17" s="1" t="s">
        <v>432</v>
      </c>
    </row>
    <row r="18" spans="1:52">
      <c r="A18" s="1" t="s">
        <v>370</v>
      </c>
      <c r="B18" s="1" t="s">
        <v>75</v>
      </c>
      <c r="C18" s="1" t="s">
        <v>76</v>
      </c>
      <c r="D18" s="1" t="s">
        <v>44</v>
      </c>
      <c r="E18" s="1" t="s">
        <v>77</v>
      </c>
      <c r="F18" s="1" t="s">
        <v>52</v>
      </c>
      <c r="G18" s="1" t="s">
        <v>46</v>
      </c>
      <c r="J18" s="1">
        <f>I18*153/163</f>
        <v>0</v>
      </c>
      <c r="K18" s="1">
        <f t="shared" ref="K18:K25" si="28">J18*113.8/112.2</f>
        <v>0</v>
      </c>
      <c r="L18" s="1">
        <f t="shared" si="26"/>
        <v>0</v>
      </c>
      <c r="M18" s="1">
        <f t="shared" si="27"/>
        <v>0</v>
      </c>
      <c r="O18" s="1">
        <v>0</v>
      </c>
      <c r="P18" s="1">
        <v>256768.95</v>
      </c>
      <c r="Q18" s="1">
        <f t="shared" ref="Q18:Q25" si="29">O18+P18</f>
        <v>256768.95</v>
      </c>
      <c r="R18" s="1">
        <f>(118.8/117.8)*O18</f>
        <v>0</v>
      </c>
      <c r="S18" s="1">
        <f t="shared" ref="S18:S32" si="30">(114.7/113.8)*P18</f>
        <v>258799.63589630934</v>
      </c>
      <c r="T18" s="2">
        <f t="shared" ref="T18:T32" si="31">(120.2/118.8)*R18</f>
        <v>0</v>
      </c>
      <c r="U18" s="2">
        <f t="shared" ref="U18:U32" si="32">(115.7/113.8)*P18</f>
        <v>261055.95355887525</v>
      </c>
      <c r="V18" s="2">
        <f t="shared" si="24"/>
        <v>261055.95355887525</v>
      </c>
      <c r="W18" s="3">
        <f t="shared" si="25"/>
        <v>8.7318158834280102E-4</v>
      </c>
      <c r="X18" s="4">
        <v>0</v>
      </c>
      <c r="Y18" s="4">
        <f t="shared" si="0"/>
        <v>0</v>
      </c>
      <c r="Z18" s="5">
        <v>261055.95355887525</v>
      </c>
      <c r="AA18" s="5">
        <f t="shared" si="1"/>
        <v>266922.37948154664</v>
      </c>
      <c r="AB18" s="6">
        <f t="shared" si="2"/>
        <v>266922.37948154664</v>
      </c>
      <c r="AC18" s="20">
        <f t="shared" si="3"/>
        <v>8.6392707992021455E-4</v>
      </c>
      <c r="AD18" s="7">
        <v>168.70884792840994</v>
      </c>
      <c r="AE18" s="7">
        <f t="shared" si="4"/>
        <v>175.686396725707</v>
      </c>
      <c r="AF18" s="8">
        <f t="shared" si="20"/>
        <v>0</v>
      </c>
      <c r="AG18" s="8">
        <f t="shared" si="6"/>
        <v>0</v>
      </c>
      <c r="AH18" s="8">
        <f t="shared" si="5"/>
        <v>278880.86309314595</v>
      </c>
      <c r="AI18" s="8">
        <f t="shared" si="7"/>
        <v>283342.95690263627</v>
      </c>
      <c r="AJ18" s="8">
        <f t="shared" si="8"/>
        <v>283342.95690263627</v>
      </c>
      <c r="AK18" s="63">
        <f t="shared" si="9"/>
        <v>0</v>
      </c>
      <c r="AL18" s="63">
        <f t="shared" si="10"/>
        <v>288641.69330140605</v>
      </c>
      <c r="AM18" s="63">
        <f t="shared" si="11"/>
        <v>288641.69330140605</v>
      </c>
      <c r="AO18" s="68">
        <f t="shared" si="12"/>
        <v>0</v>
      </c>
      <c r="AP18" s="68">
        <f t="shared" si="13"/>
        <v>304537.90249771537</v>
      </c>
      <c r="AQ18" s="68">
        <f t="shared" si="14"/>
        <v>304537.90249771537</v>
      </c>
      <c r="AR18" s="68">
        <f t="shared" si="15"/>
        <v>0</v>
      </c>
      <c r="AS18" s="68">
        <f t="shared" si="16"/>
        <v>351389.88749736384</v>
      </c>
      <c r="AT18" s="1">
        <f t="shared" si="17"/>
        <v>351389.88749736384</v>
      </c>
      <c r="AU18" s="75">
        <f t="shared" si="18"/>
        <v>0</v>
      </c>
      <c r="AV18" s="75">
        <f t="shared" si="19"/>
        <v>352501.88081222895</v>
      </c>
      <c r="AW18" s="1" t="s">
        <v>435</v>
      </c>
      <c r="AX18" s="1" t="s">
        <v>432</v>
      </c>
      <c r="AY18" s="1" t="s">
        <v>432</v>
      </c>
      <c r="AZ18" s="1" t="s">
        <v>432</v>
      </c>
    </row>
    <row r="19" spans="1:52">
      <c r="A19" s="1" t="s">
        <v>370</v>
      </c>
      <c r="B19" s="1" t="s">
        <v>78</v>
      </c>
      <c r="C19" s="1" t="s">
        <v>79</v>
      </c>
      <c r="D19" s="1" t="s">
        <v>44</v>
      </c>
      <c r="E19" s="1" t="s">
        <v>80</v>
      </c>
      <c r="F19" s="1" t="s">
        <v>52</v>
      </c>
      <c r="G19" s="1" t="s">
        <v>52</v>
      </c>
      <c r="H19" s="1">
        <v>629869.30594114389</v>
      </c>
      <c r="I19" s="1">
        <v>2675000</v>
      </c>
      <c r="J19" s="1">
        <v>2675000</v>
      </c>
      <c r="K19" s="1">
        <f t="shared" si="28"/>
        <v>2713146.167557932</v>
      </c>
      <c r="L19" s="1">
        <f t="shared" si="26"/>
        <v>1.1429459122811294E-2</v>
      </c>
      <c r="M19" s="1">
        <f t="shared" si="27"/>
        <v>2510.629164999506</v>
      </c>
      <c r="N19" s="1">
        <v>0</v>
      </c>
      <c r="O19" s="1">
        <v>2808511.5864527626</v>
      </c>
      <c r="P19" s="1">
        <v>25000</v>
      </c>
      <c r="Q19" s="1">
        <f t="shared" si="29"/>
        <v>2833511.5864527626</v>
      </c>
      <c r="R19" s="1">
        <f>(118.8/117.8)*O19</f>
        <v>2832352.9411764704</v>
      </c>
      <c r="S19" s="1">
        <f t="shared" si="30"/>
        <v>25197.715289982425</v>
      </c>
      <c r="T19" s="2">
        <f t="shared" si="31"/>
        <v>2865730.8377896613</v>
      </c>
      <c r="U19" s="2">
        <f t="shared" si="32"/>
        <v>25417.398945518453</v>
      </c>
      <c r="V19" s="2">
        <f t="shared" si="24"/>
        <v>2891148.2367351796</v>
      </c>
      <c r="W19" s="3">
        <f t="shared" si="25"/>
        <v>9.6703307282266955E-3</v>
      </c>
      <c r="X19" s="4">
        <v>2884803.9215686275</v>
      </c>
      <c r="Y19" s="4">
        <f t="shared" si="0"/>
        <v>2999242.4242424238</v>
      </c>
      <c r="Z19" s="5">
        <v>25417.398945518453</v>
      </c>
      <c r="AA19" s="5">
        <f t="shared" si="1"/>
        <v>25988.576449912129</v>
      </c>
      <c r="AB19" s="6">
        <f t="shared" si="2"/>
        <v>3025231.0006923359</v>
      </c>
      <c r="AC19" s="20">
        <f t="shared" si="3"/>
        <v>9.7915318662627343E-3</v>
      </c>
      <c r="AD19" s="7">
        <v>1880.746558380665</v>
      </c>
      <c r="AE19" s="7">
        <f t="shared" si="4"/>
        <v>1991.1853581062705</v>
      </c>
      <c r="AF19" s="8">
        <f t="shared" si="20"/>
        <v>3371167.5579322637</v>
      </c>
      <c r="AG19" s="8">
        <f t="shared" si="6"/>
        <v>3539725.9358288771</v>
      </c>
      <c r="AH19" s="8">
        <f t="shared" si="5"/>
        <v>27152.899824253076</v>
      </c>
      <c r="AI19" s="8">
        <f t="shared" si="7"/>
        <v>27587.346221441127</v>
      </c>
      <c r="AJ19" s="8">
        <f t="shared" si="8"/>
        <v>3567313.2820503181</v>
      </c>
      <c r="AK19" s="63">
        <f t="shared" si="9"/>
        <v>3640860.9625668447</v>
      </c>
      <c r="AL19" s="63">
        <f t="shared" si="10"/>
        <v>28103.251318101935</v>
      </c>
      <c r="AM19" s="63">
        <f t="shared" si="11"/>
        <v>3668964.2138849464</v>
      </c>
      <c r="AO19" s="68">
        <f t="shared" si="12"/>
        <v>3839759.8484848482</v>
      </c>
      <c r="AP19" s="68">
        <f t="shared" si="13"/>
        <v>29650.96660808436</v>
      </c>
      <c r="AQ19" s="68">
        <f t="shared" si="14"/>
        <v>3869410.8150929324</v>
      </c>
      <c r="AR19" s="68">
        <f t="shared" si="15"/>
        <v>4382517.825311942</v>
      </c>
      <c r="AS19" s="68">
        <f t="shared" si="16"/>
        <v>34212.653778558873</v>
      </c>
      <c r="AT19" s="1">
        <f t="shared" si="17"/>
        <v>4416730.4790905006</v>
      </c>
      <c r="AU19" s="75">
        <f t="shared" si="18"/>
        <v>4382517.825311942</v>
      </c>
      <c r="AV19" s="75">
        <f t="shared" si="19"/>
        <v>34320.921670263175</v>
      </c>
      <c r="AW19" s="1" t="s">
        <v>435</v>
      </c>
      <c r="AX19" s="1" t="s">
        <v>432</v>
      </c>
      <c r="AY19" s="1" t="s">
        <v>432</v>
      </c>
      <c r="AZ19" s="1" t="s">
        <v>432</v>
      </c>
    </row>
    <row r="20" spans="1:52">
      <c r="A20" s="1" t="s">
        <v>372</v>
      </c>
      <c r="B20" s="1" t="s">
        <v>81</v>
      </c>
      <c r="C20" s="22" t="s">
        <v>43</v>
      </c>
      <c r="D20" s="1" t="s">
        <v>44</v>
      </c>
      <c r="E20" s="1" t="s">
        <v>82</v>
      </c>
      <c r="F20" s="1" t="s">
        <v>52</v>
      </c>
      <c r="G20" s="1" t="s">
        <v>52</v>
      </c>
      <c r="H20" s="1">
        <v>1903686</v>
      </c>
      <c r="I20" s="1">
        <v>1915437.1481481481</v>
      </c>
      <c r="J20" s="1">
        <f>I20*153/163</f>
        <v>1797925.6666666667</v>
      </c>
      <c r="K20" s="1">
        <f t="shared" si="28"/>
        <v>1823564.5353535353</v>
      </c>
      <c r="L20" s="1">
        <f t="shared" si="26"/>
        <v>7.6819880048672566E-3</v>
      </c>
      <c r="M20" s="1">
        <f t="shared" si="27"/>
        <v>1687.448454293276</v>
      </c>
      <c r="N20" s="1">
        <v>242675</v>
      </c>
      <c r="O20" s="1">
        <v>1887661.7070707069</v>
      </c>
      <c r="P20" s="1">
        <v>250784.17597049518</v>
      </c>
      <c r="Q20" s="1">
        <f t="shared" si="29"/>
        <v>2138445.8830412021</v>
      </c>
      <c r="R20" s="1">
        <f t="shared" ref="R20:R25" si="33">(118.8/117.8)*O20</f>
        <v>1903685.9999999998</v>
      </c>
      <c r="S20" s="1">
        <f t="shared" si="30"/>
        <v>252767.53061349559</v>
      </c>
      <c r="T20" s="2">
        <f t="shared" si="31"/>
        <v>1926120.0101010101</v>
      </c>
      <c r="U20" s="2">
        <f t="shared" si="32"/>
        <v>254971.25799460715</v>
      </c>
      <c r="V20" s="2">
        <f t="shared" si="24"/>
        <v>2181091.2680956172</v>
      </c>
      <c r="W20" s="3">
        <f t="shared" si="25"/>
        <v>7.2953277327453513E-3</v>
      </c>
      <c r="X20" s="4">
        <v>1938939.4444444445</v>
      </c>
      <c r="Y20" s="4">
        <f t="shared" si="0"/>
        <v>2015856.0505050505</v>
      </c>
      <c r="Z20" s="5">
        <v>254971.25799460715</v>
      </c>
      <c r="AA20" s="5">
        <f t="shared" si="1"/>
        <v>260700.94918549721</v>
      </c>
      <c r="AB20" s="6">
        <f t="shared" si="2"/>
        <v>2276556.9996905476</v>
      </c>
      <c r="AC20" s="20">
        <f t="shared" si="3"/>
        <v>7.3683564669052059E-3</v>
      </c>
      <c r="AD20" s="7">
        <v>1417.8268758878394</v>
      </c>
      <c r="AE20" s="7">
        <f t="shared" si="4"/>
        <v>1498.4134975612621</v>
      </c>
      <c r="AF20" s="8">
        <f t="shared" si="20"/>
        <v>2265835.0202020202</v>
      </c>
      <c r="AG20" s="8">
        <f t="shared" si="6"/>
        <v>2379126.7712121215</v>
      </c>
      <c r="AH20" s="8">
        <f t="shared" si="5"/>
        <v>272380.70430538844</v>
      </c>
      <c r="AI20" s="8">
        <f t="shared" si="7"/>
        <v>276738.79557427467</v>
      </c>
      <c r="AJ20" s="8">
        <f t="shared" si="8"/>
        <v>2655865.5667863963</v>
      </c>
      <c r="AK20" s="63">
        <f t="shared" si="9"/>
        <v>2447101.8218181818</v>
      </c>
      <c r="AL20" s="63">
        <f t="shared" si="10"/>
        <v>281914.02895607706</v>
      </c>
      <c r="AM20" s="63">
        <f t="shared" si="11"/>
        <v>2729015.8507742588</v>
      </c>
      <c r="AO20" s="68">
        <f t="shared" si="12"/>
        <v>2580786.0880101006</v>
      </c>
      <c r="AP20" s="68">
        <f t="shared" si="13"/>
        <v>297439.72910148418</v>
      </c>
      <c r="AQ20" s="68">
        <f t="shared" si="14"/>
        <v>2878225.8171115848</v>
      </c>
      <c r="AR20" s="68">
        <f t="shared" si="15"/>
        <v>2945585.5262626256</v>
      </c>
      <c r="AS20" s="68">
        <f t="shared" si="16"/>
        <v>343199.68742478942</v>
      </c>
      <c r="AT20" s="1">
        <f t="shared" si="17"/>
        <v>3288785.2136874152</v>
      </c>
      <c r="AU20" s="75">
        <f t="shared" si="18"/>
        <v>2945585.5262626256</v>
      </c>
      <c r="AV20" s="75">
        <f t="shared" si="19"/>
        <v>344285.76238499448</v>
      </c>
      <c r="AW20" s="1" t="s">
        <v>435</v>
      </c>
      <c r="AX20" s="1" t="s">
        <v>432</v>
      </c>
      <c r="AY20" s="1" t="s">
        <v>432</v>
      </c>
      <c r="AZ20" s="1" t="s">
        <v>432</v>
      </c>
    </row>
    <row r="21" spans="1:52">
      <c r="A21" s="1" t="s">
        <v>372</v>
      </c>
      <c r="B21" s="1" t="s">
        <v>83</v>
      </c>
      <c r="C21" s="1" t="s">
        <v>84</v>
      </c>
      <c r="D21" s="1" t="s">
        <v>44</v>
      </c>
      <c r="E21" s="1" t="s">
        <v>85</v>
      </c>
      <c r="F21" s="1" t="s">
        <v>46</v>
      </c>
      <c r="G21" s="1" t="s">
        <v>46</v>
      </c>
      <c r="H21" s="1">
        <v>12040.548794213424</v>
      </c>
      <c r="I21" s="1">
        <v>12114.873169486345</v>
      </c>
      <c r="J21" s="1">
        <f>I21*153/163</f>
        <v>11371.629416757121</v>
      </c>
      <c r="K21" s="1">
        <f t="shared" si="28"/>
        <v>11533.791690079861</v>
      </c>
      <c r="L21" s="1">
        <f t="shared" si="26"/>
        <v>4.858750414152671E-5</v>
      </c>
      <c r="M21" s="1">
        <f t="shared" si="27"/>
        <v>10.67287643636514</v>
      </c>
      <c r="N21" s="1">
        <v>0</v>
      </c>
      <c r="O21" s="1">
        <v>11939.197373386709</v>
      </c>
      <c r="P21" s="1">
        <v>0</v>
      </c>
      <c r="Q21" s="1">
        <f t="shared" si="29"/>
        <v>11939.197373386709</v>
      </c>
      <c r="R21" s="1">
        <f t="shared" si="33"/>
        <v>12040.54879421342</v>
      </c>
      <c r="S21" s="1">
        <f t="shared" si="30"/>
        <v>0</v>
      </c>
      <c r="T21" s="2">
        <f t="shared" si="31"/>
        <v>12182.440783370819</v>
      </c>
      <c r="U21" s="2">
        <f t="shared" si="32"/>
        <v>0</v>
      </c>
      <c r="V21" s="2">
        <f t="shared" si="24"/>
        <v>12182.440783370819</v>
      </c>
      <c r="W21" s="3">
        <f t="shared" si="25"/>
        <v>4.0747904225508517E-5</v>
      </c>
      <c r="X21" s="4">
        <v>12263.521920032188</v>
      </c>
      <c r="Y21" s="4">
        <f t="shared" si="0"/>
        <v>12750.008740000407</v>
      </c>
      <c r="Z21" s="5">
        <v>0</v>
      </c>
      <c r="AA21" s="5">
        <f t="shared" si="1"/>
        <v>0</v>
      </c>
      <c r="AB21" s="6">
        <f t="shared" si="2"/>
        <v>12750.008740000407</v>
      </c>
      <c r="AC21" s="20">
        <f t="shared" si="3"/>
        <v>4.1266969974944645E-5</v>
      </c>
      <c r="AD21" s="7">
        <v>7.9253685904038349</v>
      </c>
      <c r="AE21" s="7">
        <f t="shared" si="4"/>
        <v>8.3919643534677952</v>
      </c>
      <c r="AF21" s="8">
        <f t="shared" si="20"/>
        <v>14331.090904897119</v>
      </c>
      <c r="AG21" s="8">
        <f t="shared" si="6"/>
        <v>15047.645450141976</v>
      </c>
      <c r="AH21" s="8">
        <f t="shared" si="5"/>
        <v>0</v>
      </c>
      <c r="AI21" s="8">
        <f t="shared" si="7"/>
        <v>0</v>
      </c>
      <c r="AJ21" s="8">
        <f t="shared" si="8"/>
        <v>15047.645450141976</v>
      </c>
      <c r="AK21" s="63">
        <f t="shared" si="9"/>
        <v>15477.578177288888</v>
      </c>
      <c r="AL21" s="63">
        <f t="shared" si="10"/>
        <v>0</v>
      </c>
      <c r="AM21" s="63">
        <f t="shared" si="11"/>
        <v>15477.578177288888</v>
      </c>
      <c r="AO21" s="68">
        <f t="shared" si="12"/>
        <v>16323.112540677817</v>
      </c>
      <c r="AP21" s="68">
        <f t="shared" si="13"/>
        <v>0</v>
      </c>
      <c r="AQ21" s="68">
        <f t="shared" si="14"/>
        <v>16323.112540677817</v>
      </c>
      <c r="AR21" s="68">
        <f t="shared" si="15"/>
        <v>18630.418176366253</v>
      </c>
      <c r="AS21" s="68">
        <f t="shared" si="16"/>
        <v>0</v>
      </c>
      <c r="AT21" s="1">
        <f t="shared" si="17"/>
        <v>18630.418176366253</v>
      </c>
      <c r="AU21" s="75">
        <f t="shared" si="18"/>
        <v>18630.418176366253</v>
      </c>
      <c r="AV21" s="75">
        <f t="shared" si="19"/>
        <v>0</v>
      </c>
      <c r="AW21" s="1" t="s">
        <v>433</v>
      </c>
      <c r="AX21" s="1" t="s">
        <v>432</v>
      </c>
      <c r="AY21" s="1" t="s">
        <v>432</v>
      </c>
      <c r="AZ21" s="1" t="s">
        <v>432</v>
      </c>
    </row>
    <row r="22" spans="1:52">
      <c r="A22" s="1" t="s">
        <v>370</v>
      </c>
      <c r="B22" s="1" t="s">
        <v>87</v>
      </c>
      <c r="C22" s="22" t="s">
        <v>43</v>
      </c>
      <c r="D22" s="1" t="s">
        <v>44</v>
      </c>
      <c r="E22" s="1" t="s">
        <v>88</v>
      </c>
      <c r="F22" s="1" t="s">
        <v>52</v>
      </c>
      <c r="G22" s="1" t="s">
        <v>52</v>
      </c>
      <c r="H22" s="1">
        <v>1273014.3861518377</v>
      </c>
      <c r="I22" s="1">
        <v>1280872.499646602</v>
      </c>
      <c r="J22" s="1">
        <f>I22*153/163</f>
        <v>1202291.3646989577</v>
      </c>
      <c r="K22" s="1">
        <f t="shared" si="28"/>
        <v>1219436.3395966254</v>
      </c>
      <c r="L22" s="1">
        <f t="shared" si="26"/>
        <v>5.1370243015086883E-3</v>
      </c>
      <c r="M22" s="1">
        <f t="shared" si="27"/>
        <v>1128.4141177720599</v>
      </c>
      <c r="N22" s="1">
        <v>0</v>
      </c>
      <c r="O22" s="1">
        <v>1262298.7768407948</v>
      </c>
      <c r="P22" s="1">
        <v>30000</v>
      </c>
      <c r="Q22" s="1">
        <f t="shared" si="29"/>
        <v>1292298.7768407948</v>
      </c>
      <c r="R22" s="1">
        <f t="shared" si="33"/>
        <v>1273014.3861518372</v>
      </c>
      <c r="S22" s="1">
        <f t="shared" si="30"/>
        <v>30237.25834797891</v>
      </c>
      <c r="T22" s="2">
        <f t="shared" si="31"/>
        <v>1288016.2391872967</v>
      </c>
      <c r="U22" s="2">
        <f t="shared" si="32"/>
        <v>30500.878734622147</v>
      </c>
      <c r="V22" s="2">
        <f t="shared" si="24"/>
        <v>1318517.1179219189</v>
      </c>
      <c r="W22" s="3">
        <f t="shared" si="25"/>
        <v>4.4101843133203342E-3</v>
      </c>
      <c r="X22" s="4">
        <v>1296588.7266361306</v>
      </c>
      <c r="Y22" s="4">
        <f t="shared" si="0"/>
        <v>1348023.6513291341</v>
      </c>
      <c r="Z22" s="5">
        <v>30500.878734622147</v>
      </c>
      <c r="AA22" s="5">
        <f t="shared" si="1"/>
        <v>31186.291739894557</v>
      </c>
      <c r="AB22" s="6">
        <f t="shared" si="2"/>
        <v>1379209.9430690287</v>
      </c>
      <c r="AC22" s="20">
        <f t="shared" si="3"/>
        <v>4.4639824544757843E-3</v>
      </c>
      <c r="AD22" s="7">
        <v>857.63896730811075</v>
      </c>
      <c r="AE22" s="7">
        <f t="shared" si="4"/>
        <v>907.7860975790411</v>
      </c>
      <c r="AF22" s="8">
        <f t="shared" si="20"/>
        <v>1515187.1565813955</v>
      </c>
      <c r="AG22" s="8">
        <f t="shared" si="6"/>
        <v>1590946.5144104655</v>
      </c>
      <c r="AH22" s="8">
        <f t="shared" si="5"/>
        <v>32583.479789103694</v>
      </c>
      <c r="AI22" s="8">
        <f t="shared" si="7"/>
        <v>33104.815465729356</v>
      </c>
      <c r="AJ22" s="8">
        <f t="shared" si="8"/>
        <v>1624051.3298761949</v>
      </c>
      <c r="AK22" s="63">
        <f t="shared" si="9"/>
        <v>1636402.1291079072</v>
      </c>
      <c r="AL22" s="63">
        <f t="shared" si="10"/>
        <v>33723.901581722326</v>
      </c>
      <c r="AM22" s="63">
        <f t="shared" si="11"/>
        <v>1670126.0306896295</v>
      </c>
      <c r="AO22" s="68">
        <f t="shared" si="12"/>
        <v>1725798.1713462095</v>
      </c>
      <c r="AP22" s="68">
        <f t="shared" si="13"/>
        <v>35581.159929701236</v>
      </c>
      <c r="AQ22" s="68">
        <f t="shared" si="14"/>
        <v>1761379.3312759106</v>
      </c>
      <c r="AR22" s="68">
        <f t="shared" si="15"/>
        <v>1969743.3035558139</v>
      </c>
      <c r="AS22" s="68">
        <f t="shared" si="16"/>
        <v>41055.184534270651</v>
      </c>
      <c r="AT22" s="1">
        <f t="shared" si="17"/>
        <v>2010798.4880900844</v>
      </c>
      <c r="AU22" s="75">
        <f t="shared" si="18"/>
        <v>1969743.3035558139</v>
      </c>
      <c r="AV22" s="75">
        <f t="shared" si="19"/>
        <v>41185.106004315814</v>
      </c>
      <c r="AW22" s="1" t="s">
        <v>435</v>
      </c>
      <c r="AX22" s="1" t="s">
        <v>432</v>
      </c>
      <c r="AY22" s="1" t="s">
        <v>432</v>
      </c>
      <c r="AZ22" s="1" t="s">
        <v>432</v>
      </c>
    </row>
    <row r="23" spans="1:52">
      <c r="A23" s="1" t="s">
        <v>369</v>
      </c>
      <c r="B23" s="1" t="s">
        <v>89</v>
      </c>
      <c r="C23" s="1" t="s">
        <v>90</v>
      </c>
      <c r="D23" s="1" t="s">
        <v>44</v>
      </c>
      <c r="E23" s="1" t="s">
        <v>91</v>
      </c>
      <c r="F23" s="1" t="s">
        <v>52</v>
      </c>
      <c r="G23" s="1" t="s">
        <v>52</v>
      </c>
      <c r="H23" s="1">
        <v>2408109.7588426853</v>
      </c>
      <c r="I23" s="1">
        <v>2422974.6338972696</v>
      </c>
      <c r="J23" s="1">
        <v>2422975</v>
      </c>
      <c r="K23" s="1">
        <f t="shared" si="28"/>
        <v>2457527.228163993</v>
      </c>
      <c r="L23" s="1">
        <f t="shared" si="26"/>
        <v>1.0352633165642503E-2</v>
      </c>
      <c r="M23" s="1">
        <f t="shared" si="27"/>
        <v>2274.0903555381974</v>
      </c>
      <c r="N23" s="1">
        <v>220000</v>
      </c>
      <c r="O23" s="1">
        <v>2543907.798573975</v>
      </c>
      <c r="P23" s="1">
        <v>227351.47301332623</v>
      </c>
      <c r="Q23" s="1">
        <f t="shared" si="29"/>
        <v>2771259.271587301</v>
      </c>
      <c r="R23" s="1">
        <f t="shared" si="33"/>
        <v>2565502.9411764704</v>
      </c>
      <c r="S23" s="1">
        <f t="shared" si="30"/>
        <v>229149.5075099167</v>
      </c>
      <c r="T23" s="2">
        <f t="shared" si="31"/>
        <v>2595736.1408199645</v>
      </c>
      <c r="U23" s="2">
        <f t="shared" si="32"/>
        <v>231147.32361723942</v>
      </c>
      <c r="V23" s="2">
        <f t="shared" si="24"/>
        <v>2826883.4644372039</v>
      </c>
      <c r="W23" s="3">
        <f t="shared" si="25"/>
        <v>9.4553775153823107E-3</v>
      </c>
      <c r="X23" s="4">
        <v>2613012.254901961</v>
      </c>
      <c r="Y23" s="4">
        <f t="shared" si="0"/>
        <v>2716668.9393939395</v>
      </c>
      <c r="Z23" s="5">
        <v>231147.32361723942</v>
      </c>
      <c r="AA23" s="5">
        <f t="shared" si="1"/>
        <v>236341.64549627854</v>
      </c>
      <c r="AB23" s="6">
        <f t="shared" si="2"/>
        <v>2953010.584890218</v>
      </c>
      <c r="AC23" s="20">
        <f t="shared" si="3"/>
        <v>9.5577816162622075E-3</v>
      </c>
      <c r="AD23" s="7">
        <v>1838.0537937370214</v>
      </c>
      <c r="AE23" s="7">
        <f t="shared" si="4"/>
        <v>1943.6503981416884</v>
      </c>
      <c r="AF23" s="8">
        <f t="shared" si="20"/>
        <v>3053553.1639928701</v>
      </c>
      <c r="AG23" s="8">
        <f t="shared" si="6"/>
        <v>3206230.8221925138</v>
      </c>
      <c r="AH23" s="8">
        <f t="shared" si="5"/>
        <v>246930.07086508899</v>
      </c>
      <c r="AI23" s="8">
        <f t="shared" si="7"/>
        <v>250880.95199893042</v>
      </c>
      <c r="AJ23" s="8">
        <f t="shared" si="8"/>
        <v>3457111.7741914443</v>
      </c>
      <c r="AK23" s="63">
        <f t="shared" si="9"/>
        <v>3297837.4171122997</v>
      </c>
      <c r="AL23" s="63">
        <f t="shared" si="10"/>
        <v>255572.62334536712</v>
      </c>
      <c r="AM23" s="63">
        <f t="shared" si="11"/>
        <v>3553410.0404576669</v>
      </c>
      <c r="AO23" s="68">
        <f t="shared" si="12"/>
        <v>3477997.0537878787</v>
      </c>
      <c r="AP23" s="68">
        <f t="shared" si="13"/>
        <v>269647.63738467719</v>
      </c>
      <c r="AQ23" s="68">
        <f t="shared" si="14"/>
        <v>3747644.691172556</v>
      </c>
      <c r="AR23" s="68">
        <f t="shared" si="15"/>
        <v>3969619.1131907306</v>
      </c>
      <c r="AS23" s="68">
        <f t="shared" si="16"/>
        <v>311131.88929001213</v>
      </c>
      <c r="AT23" s="1">
        <f t="shared" si="17"/>
        <v>4280751.0024807425</v>
      </c>
      <c r="AU23" s="75">
        <f t="shared" si="18"/>
        <v>3969619.1131907306</v>
      </c>
      <c r="AV23" s="75">
        <f t="shared" si="19"/>
        <v>312116.48387637292</v>
      </c>
      <c r="AW23" s="1" t="s">
        <v>435</v>
      </c>
      <c r="AX23" s="1" t="s">
        <v>432</v>
      </c>
      <c r="AY23" s="1" t="s">
        <v>432</v>
      </c>
      <c r="AZ23" s="1" t="s">
        <v>438</v>
      </c>
    </row>
    <row r="24" spans="1:52" ht="13.5" customHeight="1">
      <c r="A24" s="1" t="s">
        <v>372</v>
      </c>
      <c r="B24" s="1" t="s">
        <v>92</v>
      </c>
      <c r="D24" s="1" t="s">
        <v>44</v>
      </c>
      <c r="E24" s="1" t="s">
        <v>93</v>
      </c>
      <c r="F24" s="19" t="s">
        <v>94</v>
      </c>
      <c r="G24" s="19" t="s">
        <v>74</v>
      </c>
      <c r="H24" s="1">
        <v>55824.36259135315</v>
      </c>
      <c r="I24" s="1">
        <v>56168.95742216397</v>
      </c>
      <c r="J24" s="1">
        <f>I24*153/163</f>
        <v>52723.009114055749</v>
      </c>
      <c r="K24" s="1">
        <f t="shared" si="28"/>
        <v>53474.852381279357</v>
      </c>
      <c r="L24" s="1">
        <f t="shared" si="26"/>
        <v>2.2526933738344204E-4</v>
      </c>
      <c r="M24" s="1">
        <f t="shared" si="27"/>
        <v>49.483336204965653</v>
      </c>
      <c r="N24" s="1">
        <v>0</v>
      </c>
      <c r="O24" s="1">
        <v>55354.460549338386</v>
      </c>
      <c r="P24" s="1">
        <v>0</v>
      </c>
      <c r="Q24" s="1">
        <f t="shared" si="29"/>
        <v>55354.460549338386</v>
      </c>
      <c r="R24" s="1">
        <f t="shared" si="33"/>
        <v>55824.362591353143</v>
      </c>
      <c r="S24" s="1">
        <f t="shared" si="30"/>
        <v>0</v>
      </c>
      <c r="T24" s="2">
        <f t="shared" si="31"/>
        <v>56482.225450173806</v>
      </c>
      <c r="U24" s="2">
        <f t="shared" si="32"/>
        <v>0</v>
      </c>
      <c r="V24" s="2">
        <f t="shared" si="24"/>
        <v>56482.225450173806</v>
      </c>
      <c r="W24" s="3">
        <f t="shared" si="25"/>
        <v>1.889221014091759E-4</v>
      </c>
      <c r="X24" s="4">
        <v>56858.14708378561</v>
      </c>
      <c r="Y24" s="4">
        <f t="shared" si="0"/>
        <v>59113.676885456436</v>
      </c>
      <c r="Z24" s="5">
        <v>0</v>
      </c>
      <c r="AA24" s="5">
        <f t="shared" si="1"/>
        <v>0</v>
      </c>
      <c r="AB24" s="6">
        <f t="shared" si="2"/>
        <v>59113.676885456436</v>
      </c>
      <c r="AC24" s="20">
        <f t="shared" si="3"/>
        <v>1.9132867897474337E-4</v>
      </c>
      <c r="AD24" s="7">
        <v>36.744890737326877</v>
      </c>
      <c r="AE24" s="7">
        <f t="shared" si="4"/>
        <v>38.908198366077961</v>
      </c>
      <c r="AF24" s="8">
        <f t="shared" si="20"/>
        <v>66444.148740886652</v>
      </c>
      <c r="AG24" s="8">
        <f t="shared" si="6"/>
        <v>69766.356177930982</v>
      </c>
      <c r="AH24" s="8">
        <f t="shared" si="5"/>
        <v>0</v>
      </c>
      <c r="AI24" s="8">
        <f t="shared" si="7"/>
        <v>0</v>
      </c>
      <c r="AJ24" s="8">
        <f t="shared" si="8"/>
        <v>69766.356177930982</v>
      </c>
      <c r="AK24" s="63">
        <f t="shared" si="9"/>
        <v>71759.680640157574</v>
      </c>
      <c r="AL24" s="63">
        <f t="shared" si="10"/>
        <v>0</v>
      </c>
      <c r="AM24" s="63">
        <f t="shared" si="11"/>
        <v>71759.680640157574</v>
      </c>
      <c r="AO24" s="68">
        <f t="shared" si="12"/>
        <v>75679.885415869881</v>
      </c>
      <c r="AP24" s="68">
        <f t="shared" si="13"/>
        <v>0</v>
      </c>
      <c r="AQ24" s="68">
        <f t="shared" si="14"/>
        <v>75679.885415869881</v>
      </c>
      <c r="AR24" s="68">
        <f t="shared" si="15"/>
        <v>86377.393363152616</v>
      </c>
      <c r="AS24" s="68">
        <f t="shared" si="16"/>
        <v>0</v>
      </c>
      <c r="AT24" s="1">
        <f t="shared" si="17"/>
        <v>86377.393363152616</v>
      </c>
      <c r="AU24" s="75">
        <f t="shared" si="18"/>
        <v>86377.393363152616</v>
      </c>
      <c r="AV24" s="75">
        <f t="shared" si="19"/>
        <v>0</v>
      </c>
      <c r="AW24" s="1" t="s">
        <v>406</v>
      </c>
      <c r="AX24" s="1" t="s">
        <v>406</v>
      </c>
      <c r="AY24" s="1" t="s">
        <v>406</v>
      </c>
      <c r="AZ24" s="1" t="s">
        <v>432</v>
      </c>
    </row>
    <row r="25" spans="1:52">
      <c r="A25" s="1" t="s">
        <v>372</v>
      </c>
      <c r="B25" s="1" t="s">
        <v>92</v>
      </c>
      <c r="D25" s="1" t="s">
        <v>44</v>
      </c>
      <c r="E25" s="1" t="s">
        <v>95</v>
      </c>
      <c r="F25" s="19" t="s">
        <v>96</v>
      </c>
      <c r="G25" s="19" t="s">
        <v>74</v>
      </c>
      <c r="H25" s="1">
        <v>33932.455692783289</v>
      </c>
      <c r="I25" s="1">
        <v>34141.915295825165</v>
      </c>
      <c r="J25" s="1">
        <f>I25*153/163</f>
        <v>32047.319265406441</v>
      </c>
      <c r="K25" s="1">
        <f t="shared" si="28"/>
        <v>32504.322035679616</v>
      </c>
      <c r="L25" s="1">
        <f t="shared" si="26"/>
        <v>1.369284207624844E-4</v>
      </c>
      <c r="M25" s="1">
        <f t="shared" si="27"/>
        <v>30.078106320665402</v>
      </c>
      <c r="N25" s="1">
        <v>0</v>
      </c>
      <c r="O25" s="1">
        <v>33646.828961362553</v>
      </c>
      <c r="P25" s="1">
        <v>0</v>
      </c>
      <c r="Q25" s="1">
        <f t="shared" si="29"/>
        <v>33646.828961362553</v>
      </c>
      <c r="R25" s="1">
        <f t="shared" si="33"/>
        <v>33932.455692783289</v>
      </c>
      <c r="S25" s="1">
        <f t="shared" si="30"/>
        <v>0</v>
      </c>
      <c r="T25" s="2">
        <f t="shared" si="31"/>
        <v>34332.333116772323</v>
      </c>
      <c r="U25" s="2">
        <f t="shared" si="32"/>
        <v>0</v>
      </c>
      <c r="V25" s="2">
        <f t="shared" si="24"/>
        <v>34332.333116772323</v>
      </c>
      <c r="W25" s="3">
        <f t="shared" si="25"/>
        <v>1.1483500281734223E-4</v>
      </c>
      <c r="X25" s="4">
        <v>34560.83450190891</v>
      </c>
      <c r="Y25" s="4">
        <f t="shared" si="0"/>
        <v>35931.842812728435</v>
      </c>
      <c r="Z25" s="5">
        <v>0</v>
      </c>
      <c r="AA25" s="5">
        <f t="shared" si="1"/>
        <v>0</v>
      </c>
      <c r="AB25" s="6">
        <f t="shared" si="2"/>
        <v>35931.842812728435</v>
      </c>
      <c r="AC25" s="20">
        <f t="shared" si="3"/>
        <v>1.1629782447484406E-4</v>
      </c>
      <c r="AD25" s="7">
        <v>22.335129663865366</v>
      </c>
      <c r="AE25" s="7">
        <f t="shared" si="4"/>
        <v>23.650081359772891</v>
      </c>
      <c r="AF25" s="8">
        <f t="shared" si="20"/>
        <v>40387.619822891902</v>
      </c>
      <c r="AG25" s="8">
        <f t="shared" si="6"/>
        <v>42407.000814036495</v>
      </c>
      <c r="AH25" s="8">
        <f t="shared" si="5"/>
        <v>0</v>
      </c>
      <c r="AI25" s="8">
        <f t="shared" si="7"/>
        <v>0</v>
      </c>
      <c r="AJ25" s="8">
        <f t="shared" si="8"/>
        <v>42407.000814036495</v>
      </c>
      <c r="AK25" s="63">
        <f t="shared" si="9"/>
        <v>43618.629408723245</v>
      </c>
      <c r="AL25" s="63">
        <f t="shared" si="10"/>
        <v>0</v>
      </c>
      <c r="AM25" s="63">
        <f t="shared" si="11"/>
        <v>43618.629408723245</v>
      </c>
      <c r="AO25" s="68">
        <f t="shared" si="12"/>
        <v>46001.498978273863</v>
      </c>
      <c r="AP25" s="68">
        <f t="shared" si="13"/>
        <v>0</v>
      </c>
      <c r="AQ25" s="68">
        <f t="shared" si="14"/>
        <v>46001.498978273863</v>
      </c>
      <c r="AR25" s="68">
        <f t="shared" si="15"/>
        <v>52503.905769759454</v>
      </c>
      <c r="AS25" s="68">
        <f t="shared" si="16"/>
        <v>0</v>
      </c>
      <c r="AT25" s="1">
        <f t="shared" si="17"/>
        <v>52503.905769759454</v>
      </c>
      <c r="AU25" s="75">
        <f t="shared" si="18"/>
        <v>52503.905769759454</v>
      </c>
      <c r="AV25" s="75">
        <f t="shared" si="19"/>
        <v>0</v>
      </c>
      <c r="AW25" s="1" t="s">
        <v>406</v>
      </c>
      <c r="AX25" s="1" t="s">
        <v>406</v>
      </c>
      <c r="AY25" s="1" t="s">
        <v>406</v>
      </c>
      <c r="AZ25" s="1" t="s">
        <v>432</v>
      </c>
    </row>
    <row r="26" spans="1:52" s="21" customFormat="1">
      <c r="A26" s="21" t="s">
        <v>372</v>
      </c>
      <c r="B26" s="21" t="s">
        <v>97</v>
      </c>
      <c r="C26" s="22" t="s">
        <v>43</v>
      </c>
      <c r="D26" s="21" t="s">
        <v>44</v>
      </c>
      <c r="E26" s="21" t="s">
        <v>98</v>
      </c>
      <c r="F26" s="21" t="s">
        <v>46</v>
      </c>
      <c r="G26" s="21" t="s">
        <v>46</v>
      </c>
      <c r="P26" s="21">
        <v>2500</v>
      </c>
      <c r="R26" s="21">
        <v>16500</v>
      </c>
      <c r="S26" s="21">
        <f t="shared" si="30"/>
        <v>2519.7715289982425</v>
      </c>
      <c r="T26" s="2">
        <f t="shared" si="31"/>
        <v>16694.444444444445</v>
      </c>
      <c r="U26" s="2">
        <f t="shared" si="32"/>
        <v>2541.7398945518453</v>
      </c>
      <c r="V26" s="2">
        <f t="shared" si="24"/>
        <v>19236.184338996289</v>
      </c>
      <c r="W26" s="3">
        <f t="shared" si="25"/>
        <v>6.4341309844870409E-5</v>
      </c>
      <c r="X26" s="4">
        <v>16805.555555555555</v>
      </c>
      <c r="Y26" s="4">
        <f t="shared" si="0"/>
        <v>17472.222222222219</v>
      </c>
      <c r="Z26" s="5">
        <v>2541.7398945518453</v>
      </c>
      <c r="AA26" s="5">
        <f t="shared" si="1"/>
        <v>2598.8576449912125</v>
      </c>
      <c r="AB26" s="6">
        <f t="shared" si="2"/>
        <v>20071.079867213433</v>
      </c>
      <c r="AC26" s="20">
        <f t="shared" si="3"/>
        <v>6.4962516272360318E-5</v>
      </c>
      <c r="AD26" s="7">
        <v>12.50329625285505</v>
      </c>
      <c r="AE26" s="7">
        <f t="shared" si="4"/>
        <v>13.210640887863022</v>
      </c>
      <c r="AF26" s="8">
        <f t="shared" si="20"/>
        <v>19638.888888888887</v>
      </c>
      <c r="AG26" s="8">
        <f t="shared" si="6"/>
        <v>20620.833333333332</v>
      </c>
      <c r="AH26" s="8">
        <f t="shared" si="5"/>
        <v>2715.2899824253072</v>
      </c>
      <c r="AI26" s="8">
        <f t="shared" si="7"/>
        <v>2758.7346221441121</v>
      </c>
      <c r="AJ26" s="8">
        <f t="shared" si="8"/>
        <v>23379.567955477443</v>
      </c>
      <c r="AK26" s="63">
        <f t="shared" si="9"/>
        <v>21209.999999999996</v>
      </c>
      <c r="AL26" s="63">
        <f t="shared" si="10"/>
        <v>2810.3251318101929</v>
      </c>
      <c r="AM26" s="63">
        <f t="shared" si="11"/>
        <v>24020.32513181019</v>
      </c>
      <c r="AO26" s="68">
        <f t="shared" si="12"/>
        <v>22368.694444444438</v>
      </c>
      <c r="AP26" s="68">
        <f t="shared" si="13"/>
        <v>2965.0966608084354</v>
      </c>
      <c r="AQ26" s="68">
        <f t="shared" si="14"/>
        <v>25333.791105252873</v>
      </c>
      <c r="AR26" s="68">
        <f t="shared" si="15"/>
        <v>25530.555555555544</v>
      </c>
      <c r="AS26" s="68">
        <f t="shared" si="16"/>
        <v>3421.2653778558865</v>
      </c>
      <c r="AT26" s="1">
        <f t="shared" si="17"/>
        <v>28951.820933411429</v>
      </c>
      <c r="AU26" s="75">
        <f t="shared" si="18"/>
        <v>25530.555555555544</v>
      </c>
      <c r="AV26" s="75">
        <f t="shared" si="19"/>
        <v>3432.0921670263165</v>
      </c>
      <c r="AW26" s="21" t="s">
        <v>433</v>
      </c>
      <c r="AX26" s="21" t="s">
        <v>432</v>
      </c>
      <c r="AY26" s="21" t="s">
        <v>406</v>
      </c>
      <c r="AZ26" s="21" t="s">
        <v>432</v>
      </c>
    </row>
    <row r="27" spans="1:52">
      <c r="A27" s="1" t="s">
        <v>373</v>
      </c>
      <c r="B27" s="1" t="s">
        <v>99</v>
      </c>
      <c r="C27" s="22" t="s">
        <v>43</v>
      </c>
      <c r="D27" s="1" t="s">
        <v>44</v>
      </c>
      <c r="E27" s="1" t="s">
        <v>100</v>
      </c>
      <c r="F27" s="1" t="s">
        <v>52</v>
      </c>
      <c r="G27" s="1" t="s">
        <v>52</v>
      </c>
      <c r="H27" s="1">
        <v>1888200</v>
      </c>
      <c r="I27" s="1">
        <v>1899855.5555555555</v>
      </c>
      <c r="J27" s="1">
        <f t="shared" ref="J27:J32" si="34">I27*153/163</f>
        <v>1783300</v>
      </c>
      <c r="K27" s="1">
        <f t="shared" ref="K27:K37" si="35">J27*113.8/112.2</f>
        <v>1808730.303030303</v>
      </c>
      <c r="L27" s="1">
        <f t="shared" ref="L27:L32" si="36">K27/$K$152</f>
        <v>7.6194969920408894E-3</v>
      </c>
      <c r="M27" s="1">
        <f t="shared" ref="M27:M32" si="37">L27*$K$153</f>
        <v>1673.721491567708</v>
      </c>
      <c r="N27" s="1">
        <v>183549</v>
      </c>
      <c r="O27" s="1">
        <v>1872306.0606060605</v>
      </c>
      <c r="P27" s="1">
        <v>189682.43418237733</v>
      </c>
      <c r="Q27" s="1">
        <f t="shared" ref="Q27:Q38" si="38">O27+P27</f>
        <v>2061988.4947884378</v>
      </c>
      <c r="R27" s="1">
        <f t="shared" ref="R27:R38" si="39">(118.8/117.8)*O27</f>
        <v>1888200</v>
      </c>
      <c r="S27" s="1">
        <f t="shared" si="30"/>
        <v>191182.55888153496</v>
      </c>
      <c r="T27" s="2">
        <f t="shared" si="31"/>
        <v>1910451.5151515154</v>
      </c>
      <c r="U27" s="2">
        <f t="shared" si="32"/>
        <v>192849.36410282124</v>
      </c>
      <c r="V27" s="2">
        <f t="shared" si="24"/>
        <v>2103300.8792543365</v>
      </c>
      <c r="W27" s="3">
        <f t="shared" si="25"/>
        <v>7.0351339529819076E-3</v>
      </c>
      <c r="X27" s="4">
        <v>2578110</v>
      </c>
      <c r="Y27" s="4">
        <f t="shared" si="0"/>
        <v>2680382.1322314045</v>
      </c>
      <c r="Z27" s="5">
        <v>192849.36410282124</v>
      </c>
      <c r="AA27" s="5">
        <f t="shared" si="1"/>
        <v>197183.05767816555</v>
      </c>
      <c r="AB27" s="6">
        <f t="shared" si="2"/>
        <v>2877565.1899095699</v>
      </c>
      <c r="AC27" s="20">
        <f t="shared" si="3"/>
        <v>9.3135933248733073E-3</v>
      </c>
      <c r="AD27" s="7">
        <v>1790.7477519710949</v>
      </c>
      <c r="AE27" s="7">
        <f t="shared" si="4"/>
        <v>1893.9927800002536</v>
      </c>
      <c r="AF27" s="8">
        <f t="shared" si="20"/>
        <v>3012766.5619834708</v>
      </c>
      <c r="AG27" s="8">
        <f>AF27*1.05+195000</f>
        <v>3358404.8900826443</v>
      </c>
      <c r="AH27" s="8">
        <f t="shared" si="5"/>
        <v>206017.12535098277</v>
      </c>
      <c r="AI27" s="8">
        <f>AH27*1.016+40000</f>
        <v>249313.3993565985</v>
      </c>
      <c r="AJ27" s="8">
        <f t="shared" si="8"/>
        <v>3607718.2894392428</v>
      </c>
      <c r="AK27" s="63">
        <f t="shared" si="9"/>
        <v>3454359.3155135768</v>
      </c>
      <c r="AL27" s="63">
        <f t="shared" si="10"/>
        <v>253975.75623433015</v>
      </c>
      <c r="AM27" s="63">
        <f t="shared" si="11"/>
        <v>3708335.071747907</v>
      </c>
      <c r="AN27" s="51" t="s">
        <v>364</v>
      </c>
      <c r="AO27" s="68">
        <v>3757070</v>
      </c>
      <c r="AP27" s="68">
        <f t="shared" si="13"/>
        <v>267962.82686752512</v>
      </c>
      <c r="AQ27" s="68">
        <f t="shared" si="14"/>
        <v>4025032.826867525</v>
      </c>
      <c r="AR27" s="68">
        <f t="shared" si="15"/>
        <v>4288139.5961369621</v>
      </c>
      <c r="AS27" s="68">
        <f t="shared" si="16"/>
        <v>309187.87715483666</v>
      </c>
      <c r="AT27" s="1">
        <f t="shared" si="17"/>
        <v>4597327.4732917985</v>
      </c>
      <c r="AU27" s="75">
        <f t="shared" si="18"/>
        <v>4288139.5961369621</v>
      </c>
      <c r="AV27" s="75">
        <f t="shared" si="19"/>
        <v>310166.31980406085</v>
      </c>
      <c r="AW27" s="1" t="s">
        <v>435</v>
      </c>
      <c r="AX27" s="1" t="s">
        <v>432</v>
      </c>
      <c r="AY27" s="1" t="s">
        <v>432</v>
      </c>
      <c r="AZ27" s="1" t="s">
        <v>432</v>
      </c>
    </row>
    <row r="28" spans="1:52">
      <c r="A28" s="1" t="s">
        <v>370</v>
      </c>
      <c r="B28" s="1" t="s">
        <v>101</v>
      </c>
      <c r="C28" s="1" t="s">
        <v>102</v>
      </c>
      <c r="D28" s="1" t="s">
        <v>86</v>
      </c>
      <c r="E28" s="1" t="s">
        <v>103</v>
      </c>
      <c r="F28" s="1" t="s">
        <v>46</v>
      </c>
      <c r="G28" s="1" t="s">
        <v>46</v>
      </c>
      <c r="H28" s="1">
        <v>112743.32052763479</v>
      </c>
      <c r="I28" s="1">
        <v>113439.26695064487</v>
      </c>
      <c r="J28" s="1">
        <f t="shared" si="34"/>
        <v>106479.80272054396</v>
      </c>
      <c r="K28" s="1">
        <f t="shared" si="35"/>
        <v>107998.2312798387</v>
      </c>
      <c r="L28" s="1">
        <f t="shared" si="36"/>
        <v>4.5495572059793196E-4</v>
      </c>
      <c r="M28" s="1">
        <f t="shared" si="37"/>
        <v>99.936933904146315</v>
      </c>
      <c r="N28" s="1">
        <v>146918.91891891891</v>
      </c>
      <c r="O28" s="1">
        <v>111794.30267807556</v>
      </c>
      <c r="P28" s="1">
        <v>151828.33013518935</v>
      </c>
      <c r="Q28" s="1">
        <f t="shared" si="38"/>
        <v>263622.63281326491</v>
      </c>
      <c r="R28" s="1">
        <f t="shared" si="39"/>
        <v>112743.32052763477</v>
      </c>
      <c r="S28" s="1">
        <f t="shared" si="30"/>
        <v>153029.0814279984</v>
      </c>
      <c r="T28" s="2">
        <f t="shared" si="31"/>
        <v>114071.94551701768</v>
      </c>
      <c r="U28" s="2">
        <f t="shared" si="32"/>
        <v>154363.24953111957</v>
      </c>
      <c r="V28" s="2">
        <f t="shared" si="24"/>
        <v>268435.19504813722</v>
      </c>
      <c r="W28" s="3">
        <f t="shared" si="25"/>
        <v>8.9786372148904119E-4</v>
      </c>
      <c r="X28" s="4">
        <v>114831.15979666506</v>
      </c>
      <c r="Y28" s="4">
        <f t="shared" si="0"/>
        <v>119386.44547454928</v>
      </c>
      <c r="Z28" s="5">
        <v>154363.24953111957</v>
      </c>
      <c r="AA28" s="5">
        <f t="shared" si="1"/>
        <v>157832.08659923461</v>
      </c>
      <c r="AB28" s="6">
        <f t="shared" si="2"/>
        <v>277218.53207378392</v>
      </c>
      <c r="AC28" s="20">
        <f t="shared" si="3"/>
        <v>8.9725184294945867E-4</v>
      </c>
      <c r="AD28" s="7">
        <v>173.96836979707848</v>
      </c>
      <c r="AE28" s="7">
        <f t="shared" si="4"/>
        <v>182.4632505533317</v>
      </c>
      <c r="AF28" s="8">
        <f t="shared" si="20"/>
        <v>134191.12392767303</v>
      </c>
      <c r="AG28" s="8">
        <f t="shared" si="6"/>
        <v>140900.6801240567</v>
      </c>
      <c r="AH28" s="8">
        <f t="shared" si="5"/>
        <v>164903.17754577679</v>
      </c>
      <c r="AI28" s="8">
        <f t="shared" si="7"/>
        <v>167541.62838650923</v>
      </c>
      <c r="AJ28" s="8">
        <f t="shared" si="8"/>
        <v>308442.3085105659</v>
      </c>
      <c r="AK28" s="63">
        <f t="shared" si="9"/>
        <v>144926.41384188688</v>
      </c>
      <c r="AL28" s="63">
        <f t="shared" si="10"/>
        <v>170674.78875987898</v>
      </c>
      <c r="AM28" s="63">
        <f t="shared" si="11"/>
        <v>315601.20260176586</v>
      </c>
      <c r="AO28" s="68">
        <f t="shared" si="12"/>
        <v>152843.69015361959</v>
      </c>
      <c r="AP28" s="68">
        <f t="shared" si="13"/>
        <v>180074.26987998825</v>
      </c>
      <c r="AQ28" s="68">
        <f t="shared" si="14"/>
        <v>332917.96003360784</v>
      </c>
      <c r="AR28" s="68">
        <f t="shared" si="15"/>
        <v>174448.46110597494</v>
      </c>
      <c r="AS28" s="68">
        <f t="shared" si="16"/>
        <v>207778.00370767873</v>
      </c>
      <c r="AT28" s="1">
        <f t="shared" si="17"/>
        <v>382226.46481365367</v>
      </c>
      <c r="AU28" s="75">
        <f t="shared" si="18"/>
        <v>174448.46110597494</v>
      </c>
      <c r="AV28" s="75">
        <f t="shared" si="19"/>
        <v>208435.5290358676</v>
      </c>
      <c r="AW28" s="1" t="s">
        <v>433</v>
      </c>
      <c r="AX28" s="1" t="s">
        <v>432</v>
      </c>
      <c r="AY28" s="1" t="s">
        <v>432</v>
      </c>
      <c r="AZ28" s="1" t="s">
        <v>432</v>
      </c>
    </row>
    <row r="29" spans="1:52">
      <c r="A29" s="1" t="s">
        <v>370</v>
      </c>
      <c r="B29" s="1" t="s">
        <v>104</v>
      </c>
      <c r="C29" s="1" t="s">
        <v>105</v>
      </c>
      <c r="D29" s="1" t="s">
        <v>86</v>
      </c>
      <c r="E29" s="1" t="s">
        <v>106</v>
      </c>
      <c r="F29" s="1" t="s">
        <v>46</v>
      </c>
      <c r="G29" s="1" t="s">
        <v>46</v>
      </c>
      <c r="H29" s="1">
        <v>105081.15311313534</v>
      </c>
      <c r="I29" s="1">
        <v>105729.80220642631</v>
      </c>
      <c r="J29" s="1">
        <f t="shared" si="34"/>
        <v>99243.311273516723</v>
      </c>
      <c r="K29" s="1">
        <f t="shared" si="35"/>
        <v>100658.54565887881</v>
      </c>
      <c r="L29" s="1">
        <f t="shared" si="36"/>
        <v>4.2403639978059684E-4</v>
      </c>
      <c r="M29" s="1">
        <f t="shared" si="37"/>
        <v>93.145103444641236</v>
      </c>
      <c r="N29" s="1">
        <v>0</v>
      </c>
      <c r="O29" s="1">
        <v>104196.63162228404</v>
      </c>
      <c r="P29" s="1">
        <v>0</v>
      </c>
      <c r="Q29" s="1">
        <f t="shared" si="38"/>
        <v>104196.63162228404</v>
      </c>
      <c r="R29" s="1">
        <f t="shared" si="39"/>
        <v>105081.15311313534</v>
      </c>
      <c r="S29" s="1">
        <f t="shared" si="30"/>
        <v>0</v>
      </c>
      <c r="T29" s="2">
        <f t="shared" si="31"/>
        <v>106319.48320032719</v>
      </c>
      <c r="U29" s="2">
        <f t="shared" si="32"/>
        <v>0</v>
      </c>
      <c r="V29" s="2">
        <f t="shared" si="24"/>
        <v>106319.48320032719</v>
      </c>
      <c r="W29" s="3">
        <f t="shared" si="25"/>
        <v>3.5561807324080175E-4</v>
      </c>
      <c r="X29" s="4">
        <v>107027.10039300824</v>
      </c>
      <c r="Y29" s="4">
        <f t="shared" si="0"/>
        <v>111272.8035490945</v>
      </c>
      <c r="Z29" s="5">
        <v>0</v>
      </c>
      <c r="AA29" s="5">
        <f t="shared" si="1"/>
        <v>0</v>
      </c>
      <c r="AB29" s="6">
        <f t="shared" si="2"/>
        <v>111272.8035490945</v>
      </c>
      <c r="AC29" s="20">
        <f t="shared" si="3"/>
        <v>3.6014810159951707E-4</v>
      </c>
      <c r="AD29" s="7">
        <v>69.166853152615332</v>
      </c>
      <c r="AE29" s="7">
        <f t="shared" si="4"/>
        <v>73.238961630264427</v>
      </c>
      <c r="AF29" s="8">
        <f t="shared" si="20"/>
        <v>125071.3388063749</v>
      </c>
      <c r="AG29" s="8">
        <f t="shared" si="6"/>
        <v>131324.90574669366</v>
      </c>
      <c r="AH29" s="8">
        <f t="shared" si="5"/>
        <v>0</v>
      </c>
      <c r="AI29" s="8">
        <f t="shared" si="7"/>
        <v>0</v>
      </c>
      <c r="AJ29" s="8">
        <f t="shared" si="8"/>
        <v>131324.90574669366</v>
      </c>
      <c r="AK29" s="63">
        <f t="shared" si="9"/>
        <v>135077.04591088489</v>
      </c>
      <c r="AL29" s="63">
        <f t="shared" si="10"/>
        <v>0</v>
      </c>
      <c r="AM29" s="63">
        <f t="shared" si="11"/>
        <v>135077.04591088489</v>
      </c>
      <c r="AO29" s="68">
        <f t="shared" si="12"/>
        <v>142456.254900461</v>
      </c>
      <c r="AP29" s="68">
        <f t="shared" si="13"/>
        <v>0</v>
      </c>
      <c r="AQ29" s="68">
        <f t="shared" si="14"/>
        <v>142456.254900461</v>
      </c>
      <c r="AR29" s="68">
        <f t="shared" si="15"/>
        <v>162592.74044828734</v>
      </c>
      <c r="AS29" s="68">
        <f t="shared" si="16"/>
        <v>0</v>
      </c>
      <c r="AT29" s="1">
        <f t="shared" si="17"/>
        <v>162592.74044828734</v>
      </c>
      <c r="AU29" s="75">
        <f t="shared" si="18"/>
        <v>162592.74044828734</v>
      </c>
      <c r="AV29" s="75">
        <f t="shared" si="19"/>
        <v>0</v>
      </c>
      <c r="AW29" s="1" t="s">
        <v>433</v>
      </c>
      <c r="AX29" s="1" t="s">
        <v>432</v>
      </c>
      <c r="AY29" s="1" t="s">
        <v>406</v>
      </c>
      <c r="AZ29" s="1" t="s">
        <v>432</v>
      </c>
    </row>
    <row r="30" spans="1:52">
      <c r="A30" s="1" t="s">
        <v>372</v>
      </c>
      <c r="B30" s="1" t="s">
        <v>104</v>
      </c>
      <c r="C30" s="1" t="s">
        <v>107</v>
      </c>
      <c r="D30" s="1" t="s">
        <v>86</v>
      </c>
      <c r="E30" s="1" t="s">
        <v>108</v>
      </c>
      <c r="F30" s="1" t="s">
        <v>46</v>
      </c>
      <c r="G30" s="1" t="s">
        <v>52</v>
      </c>
      <c r="H30" s="1">
        <v>727905.90437744802</v>
      </c>
      <c r="I30" s="1">
        <v>732399.15070076566</v>
      </c>
      <c r="J30" s="1">
        <f t="shared" si="34"/>
        <v>687466.68746758986</v>
      </c>
      <c r="K30" s="1">
        <f t="shared" si="35"/>
        <v>697270.13399119175</v>
      </c>
      <c r="L30" s="1">
        <f t="shared" si="36"/>
        <v>2.9373354776468428E-3</v>
      </c>
      <c r="M30" s="1">
        <f t="shared" si="37"/>
        <v>645.22389365298363</v>
      </c>
      <c r="N30" s="1">
        <v>0</v>
      </c>
      <c r="O30" s="1">
        <v>721778.7503001967</v>
      </c>
      <c r="P30" s="1">
        <v>0</v>
      </c>
      <c r="Q30" s="1">
        <f t="shared" si="38"/>
        <v>721778.7503001967</v>
      </c>
      <c r="R30" s="1">
        <f t="shared" si="39"/>
        <v>727905.90437744791</v>
      </c>
      <c r="S30" s="1">
        <f t="shared" si="30"/>
        <v>0</v>
      </c>
      <c r="T30" s="2">
        <f t="shared" si="31"/>
        <v>736483.92008559976</v>
      </c>
      <c r="U30" s="2">
        <f t="shared" si="32"/>
        <v>0</v>
      </c>
      <c r="V30" s="2">
        <f t="shared" si="24"/>
        <v>736483.92008559976</v>
      </c>
      <c r="W30" s="3">
        <f t="shared" si="25"/>
        <v>2.4633960281784705E-3</v>
      </c>
      <c r="X30" s="4">
        <v>741385.64334740071</v>
      </c>
      <c r="Y30" s="4">
        <f t="shared" si="0"/>
        <v>770795.9829182066</v>
      </c>
      <c r="Z30" s="5">
        <v>0</v>
      </c>
      <c r="AA30" s="5">
        <f t="shared" si="1"/>
        <v>0</v>
      </c>
      <c r="AB30" s="6">
        <f t="shared" si="2"/>
        <v>770795.9829182066</v>
      </c>
      <c r="AC30" s="20">
        <f t="shared" si="3"/>
        <v>2.4947759121216541E-3</v>
      </c>
      <c r="AD30" s="7">
        <v>479.12455569259566</v>
      </c>
      <c r="AE30" s="7">
        <f t="shared" si="4"/>
        <v>507.3323904596441</v>
      </c>
      <c r="AF30" s="8">
        <f t="shared" si="20"/>
        <v>866379.586523326</v>
      </c>
      <c r="AG30" s="8">
        <f t="shared" si="6"/>
        <v>909698.56584949233</v>
      </c>
      <c r="AH30" s="8">
        <f t="shared" si="5"/>
        <v>0</v>
      </c>
      <c r="AI30" s="8">
        <f t="shared" si="7"/>
        <v>0</v>
      </c>
      <c r="AJ30" s="8">
        <f t="shared" si="8"/>
        <v>909698.56584949233</v>
      </c>
      <c r="AK30" s="63">
        <f t="shared" si="9"/>
        <v>935689.95344519196</v>
      </c>
      <c r="AL30" s="63">
        <f t="shared" si="10"/>
        <v>0</v>
      </c>
      <c r="AM30" s="63">
        <f t="shared" si="11"/>
        <v>935689.95344519196</v>
      </c>
      <c r="AO30" s="68">
        <f t="shared" si="12"/>
        <v>986806.34905006818</v>
      </c>
      <c r="AP30" s="68">
        <f t="shared" si="13"/>
        <v>0</v>
      </c>
      <c r="AQ30" s="68">
        <f t="shared" si="14"/>
        <v>986806.34905006818</v>
      </c>
      <c r="AR30" s="68">
        <f t="shared" si="15"/>
        <v>1126293.4624803236</v>
      </c>
      <c r="AS30" s="68">
        <f t="shared" si="16"/>
        <v>0</v>
      </c>
      <c r="AT30" s="1">
        <f t="shared" si="17"/>
        <v>1126293.4624803236</v>
      </c>
      <c r="AU30" s="75">
        <f t="shared" si="18"/>
        <v>1126293.4624803236</v>
      </c>
      <c r="AV30" s="75">
        <f t="shared" si="19"/>
        <v>0</v>
      </c>
      <c r="AW30" s="1" t="s">
        <v>436</v>
      </c>
      <c r="AX30" s="1" t="s">
        <v>432</v>
      </c>
      <c r="AY30" s="1" t="s">
        <v>432</v>
      </c>
      <c r="AZ30" s="1" t="s">
        <v>432</v>
      </c>
    </row>
    <row r="31" spans="1:52">
      <c r="A31" s="1" t="s">
        <v>372</v>
      </c>
      <c r="B31" s="21" t="s">
        <v>109</v>
      </c>
      <c r="C31" s="1" t="s">
        <v>110</v>
      </c>
      <c r="D31" s="1" t="s">
        <v>44</v>
      </c>
      <c r="E31" s="1" t="s">
        <v>111</v>
      </c>
      <c r="F31" s="1" t="s">
        <v>46</v>
      </c>
      <c r="G31" s="1" t="s">
        <v>46</v>
      </c>
      <c r="H31" s="1">
        <v>0</v>
      </c>
      <c r="I31" s="1">
        <v>0</v>
      </c>
      <c r="J31" s="1">
        <f t="shared" si="34"/>
        <v>0</v>
      </c>
      <c r="K31" s="1">
        <f t="shared" si="35"/>
        <v>0</v>
      </c>
      <c r="L31" s="1">
        <f t="shared" si="36"/>
        <v>0</v>
      </c>
      <c r="M31" s="1">
        <f t="shared" si="37"/>
        <v>0</v>
      </c>
      <c r="N31" s="1">
        <v>205000</v>
      </c>
      <c r="O31" s="1">
        <v>0</v>
      </c>
      <c r="P31" s="1">
        <v>211850.23621696304</v>
      </c>
      <c r="Q31" s="1">
        <f t="shared" si="38"/>
        <v>211850.23621696304</v>
      </c>
      <c r="R31" s="1">
        <f t="shared" si="39"/>
        <v>0</v>
      </c>
      <c r="S31" s="1">
        <f t="shared" si="30"/>
        <v>213525.67745242233</v>
      </c>
      <c r="T31" s="2">
        <f t="shared" si="31"/>
        <v>0</v>
      </c>
      <c r="U31" s="2">
        <f t="shared" si="32"/>
        <v>215387.27882515488</v>
      </c>
      <c r="V31" s="2">
        <f t="shared" si="24"/>
        <v>215387.27882515488</v>
      </c>
      <c r="W31" s="3">
        <f t="shared" si="25"/>
        <v>7.2042871909054954E-4</v>
      </c>
      <c r="X31" s="4">
        <v>0</v>
      </c>
      <c r="Y31" s="4">
        <f t="shared" si="0"/>
        <v>0</v>
      </c>
      <c r="Z31" s="5">
        <v>215387.27882515488</v>
      </c>
      <c r="AA31" s="5">
        <f t="shared" si="1"/>
        <v>220227.4423942595</v>
      </c>
      <c r="AB31" s="6">
        <f t="shared" si="2"/>
        <v>220227.4423942595</v>
      </c>
      <c r="AC31" s="20">
        <f t="shared" si="3"/>
        <v>7.1279317828471292E-4</v>
      </c>
      <c r="AD31" s="7">
        <v>139.19521533084642</v>
      </c>
      <c r="AE31" s="7">
        <f t="shared" si="4"/>
        <v>144.95212387030483</v>
      </c>
      <c r="AF31" s="8">
        <f t="shared" si="20"/>
        <v>0</v>
      </c>
      <c r="AG31" s="8">
        <f t="shared" si="6"/>
        <v>0</v>
      </c>
      <c r="AH31" s="8">
        <f t="shared" si="5"/>
        <v>230093.92966974195</v>
      </c>
      <c r="AI31" s="8">
        <f t="shared" si="7"/>
        <v>233775.43254445781</v>
      </c>
      <c r="AJ31" s="8">
        <f t="shared" si="8"/>
        <v>233775.43254445781</v>
      </c>
      <c r="AK31" s="63">
        <f t="shared" si="9"/>
        <v>0</v>
      </c>
      <c r="AL31" s="63">
        <f t="shared" si="10"/>
        <v>238147.2172081829</v>
      </c>
      <c r="AM31" s="63">
        <f t="shared" si="11"/>
        <v>238147.2172081829</v>
      </c>
      <c r="AO31" s="68">
        <f t="shared" si="12"/>
        <v>0</v>
      </c>
      <c r="AP31" s="68">
        <f t="shared" si="13"/>
        <v>251262.57119935818</v>
      </c>
      <c r="AQ31" s="68">
        <f t="shared" si="14"/>
        <v>251262.57119935818</v>
      </c>
      <c r="AR31" s="68">
        <f t="shared" si="15"/>
        <v>0</v>
      </c>
      <c r="AS31" s="68">
        <f t="shared" si="16"/>
        <v>289918.35138387477</v>
      </c>
      <c r="AT31" s="1">
        <f t="shared" si="17"/>
        <v>289918.35138387477</v>
      </c>
      <c r="AU31" s="75">
        <f t="shared" si="18"/>
        <v>0</v>
      </c>
      <c r="AV31" s="75">
        <f t="shared" si="19"/>
        <v>290835.81452116551</v>
      </c>
      <c r="AW31" s="1" t="s">
        <v>406</v>
      </c>
      <c r="AX31" s="1" t="s">
        <v>406</v>
      </c>
      <c r="AY31" s="1" t="s">
        <v>406</v>
      </c>
      <c r="AZ31" s="1" t="s">
        <v>432</v>
      </c>
    </row>
    <row r="32" spans="1:52">
      <c r="A32" s="1" t="s">
        <v>371</v>
      </c>
      <c r="B32" s="1" t="s">
        <v>112</v>
      </c>
      <c r="C32" s="1" t="s">
        <v>113</v>
      </c>
      <c r="D32" s="1" t="s">
        <v>86</v>
      </c>
      <c r="E32" s="1" t="s">
        <v>114</v>
      </c>
      <c r="F32" s="21" t="s">
        <v>46</v>
      </c>
      <c r="G32" s="21" t="s">
        <v>52</v>
      </c>
      <c r="H32" s="1">
        <v>12040.548794213424</v>
      </c>
      <c r="I32" s="1">
        <v>12114.873169486345</v>
      </c>
      <c r="J32" s="1">
        <f t="shared" si="34"/>
        <v>11371.629416757121</v>
      </c>
      <c r="K32" s="1">
        <f t="shared" si="35"/>
        <v>11533.791690079861</v>
      </c>
      <c r="L32" s="1">
        <f t="shared" si="36"/>
        <v>4.858750414152671E-5</v>
      </c>
      <c r="M32" s="1">
        <f t="shared" si="37"/>
        <v>10.67287643636514</v>
      </c>
      <c r="N32" s="1">
        <v>0</v>
      </c>
      <c r="O32" s="1">
        <v>11939.197373386709</v>
      </c>
      <c r="P32" s="1">
        <v>0</v>
      </c>
      <c r="Q32" s="1">
        <f t="shared" si="38"/>
        <v>11939.197373386709</v>
      </c>
      <c r="R32" s="1">
        <f t="shared" si="39"/>
        <v>12040.54879421342</v>
      </c>
      <c r="S32" s="1">
        <f t="shared" si="30"/>
        <v>0</v>
      </c>
      <c r="T32" s="2">
        <f t="shared" si="31"/>
        <v>12182.440783370819</v>
      </c>
      <c r="U32" s="2">
        <f t="shared" si="32"/>
        <v>0</v>
      </c>
      <c r="V32" s="2">
        <f t="shared" si="24"/>
        <v>12182.440783370819</v>
      </c>
      <c r="W32" s="3">
        <f t="shared" si="25"/>
        <v>4.0747904225508517E-5</v>
      </c>
      <c r="X32" s="4">
        <v>70236.534632911644</v>
      </c>
      <c r="Y32" s="4">
        <f t="shared" si="0"/>
        <v>73022.777329093253</v>
      </c>
      <c r="Z32" s="5">
        <v>5083.4797891036906</v>
      </c>
      <c r="AA32" s="5">
        <f t="shared" si="1"/>
        <v>5197.715289982425</v>
      </c>
      <c r="AB32" s="6">
        <f t="shared" si="2"/>
        <v>78220.492619075681</v>
      </c>
      <c r="AC32" s="20">
        <f t="shared" si="3"/>
        <v>2.5317023589245573E-4</v>
      </c>
      <c r="AD32" s="7">
        <v>48.675974195791007</v>
      </c>
      <c r="AE32" s="7">
        <f t="shared" si="4"/>
        <v>51.484167513594421</v>
      </c>
      <c r="AF32" s="8">
        <f t="shared" si="20"/>
        <v>82078.066091683519</v>
      </c>
      <c r="AG32" s="8">
        <f t="shared" si="6"/>
        <v>86181.969396267697</v>
      </c>
      <c r="AH32" s="8">
        <f t="shared" si="5"/>
        <v>5430.5799648506145</v>
      </c>
      <c r="AI32" s="8">
        <f t="shared" si="7"/>
        <v>5517.4692442882242</v>
      </c>
      <c r="AJ32" s="8">
        <f t="shared" si="8"/>
        <v>91699.43864055592</v>
      </c>
      <c r="AK32" s="63">
        <f t="shared" si="9"/>
        <v>88644.311379018196</v>
      </c>
      <c r="AL32" s="63">
        <f t="shared" si="10"/>
        <v>5620.6502636203859</v>
      </c>
      <c r="AM32" s="63">
        <f t="shared" si="11"/>
        <v>94264.961642638576</v>
      </c>
      <c r="AO32" s="68">
        <f t="shared" si="12"/>
        <v>93486.917278427514</v>
      </c>
      <c r="AP32" s="68">
        <f t="shared" si="13"/>
        <v>5930.1933216168709</v>
      </c>
      <c r="AQ32" s="68">
        <f t="shared" si="14"/>
        <v>99417.110600044383</v>
      </c>
      <c r="AR32" s="68">
        <f t="shared" si="15"/>
        <v>106701.48591918855</v>
      </c>
      <c r="AS32" s="68">
        <f t="shared" si="16"/>
        <v>6842.5307557117731</v>
      </c>
      <c r="AT32" s="1">
        <f t="shared" si="17"/>
        <v>113544.01667490033</v>
      </c>
      <c r="AU32" s="75">
        <f t="shared" si="18"/>
        <v>106701.48591918855</v>
      </c>
      <c r="AV32" s="75">
        <f t="shared" si="19"/>
        <v>6864.1843340526329</v>
      </c>
      <c r="AW32" s="1" t="s">
        <v>432</v>
      </c>
      <c r="AX32" s="1" t="s">
        <v>432</v>
      </c>
      <c r="AY32" s="1" t="s">
        <v>432</v>
      </c>
      <c r="AZ32" s="1" t="s">
        <v>432</v>
      </c>
    </row>
    <row r="33" spans="1:52">
      <c r="B33" s="1" t="s">
        <v>408</v>
      </c>
      <c r="F33" s="21"/>
      <c r="G33" s="21"/>
      <c r="T33" s="2"/>
      <c r="AC33" s="20"/>
      <c r="AK33" s="63"/>
      <c r="AL33" s="63"/>
      <c r="AM33" s="63"/>
      <c r="AO33" s="68"/>
      <c r="AP33" s="68"/>
      <c r="AR33" s="68"/>
      <c r="AS33" s="68"/>
      <c r="AU33" s="75">
        <v>1000000</v>
      </c>
      <c r="AV33" s="75">
        <f t="shared" si="19"/>
        <v>0</v>
      </c>
      <c r="AW33" s="1" t="s">
        <v>432</v>
      </c>
      <c r="AX33" s="1" t="s">
        <v>432</v>
      </c>
      <c r="AY33" s="1" t="s">
        <v>432</v>
      </c>
      <c r="AZ33" s="1" t="s">
        <v>432</v>
      </c>
    </row>
    <row r="34" spans="1:52">
      <c r="A34" s="1" t="s">
        <v>373</v>
      </c>
      <c r="B34" s="1" t="s">
        <v>115</v>
      </c>
      <c r="C34" s="1" t="s">
        <v>71</v>
      </c>
      <c r="D34" s="1" t="s">
        <v>44</v>
      </c>
      <c r="E34" s="1" t="s">
        <v>116</v>
      </c>
      <c r="F34" s="1" t="s">
        <v>52</v>
      </c>
      <c r="G34" s="1" t="s">
        <v>52</v>
      </c>
      <c r="I34" s="1">
        <v>2000000</v>
      </c>
      <c r="J34" s="1">
        <f>I34*153/163</f>
        <v>1877300.6134969324</v>
      </c>
      <c r="K34" s="1">
        <f t="shared" si="35"/>
        <v>1904071.3887339651</v>
      </c>
      <c r="L34" s="1">
        <f>K34/$K$152</f>
        <v>8.0211329432492533E-3</v>
      </c>
      <c r="M34" s="1">
        <f>L34*$K$153</f>
        <v>1761.9460455016313</v>
      </c>
      <c r="N34" s="1">
        <v>200000</v>
      </c>
      <c r="O34" s="1">
        <v>1970998.3268265473</v>
      </c>
      <c r="P34" s="1">
        <v>308122.74368231045</v>
      </c>
      <c r="Q34" s="1">
        <f t="shared" si="38"/>
        <v>2279121.0705088577</v>
      </c>
      <c r="R34" s="1">
        <f t="shared" si="39"/>
        <v>1987730.0613496928</v>
      </c>
      <c r="S34" s="1">
        <f t="shared" ref="S34:S38" si="40">(114.7/113.8)*P34</f>
        <v>310559.5667870036</v>
      </c>
      <c r="T34" s="2">
        <f t="shared" ref="T34:T38" si="41">(120.2/118.8)*R34</f>
        <v>2011154.4896820968</v>
      </c>
      <c r="U34" s="2">
        <f t="shared" ref="U34:U38" si="42">(115.7/113.8)*P34</f>
        <v>313267.14801444043</v>
      </c>
      <c r="V34" s="2">
        <f t="shared" ref="V34:V45" si="43">T34+U34</f>
        <v>2324421.6376965372</v>
      </c>
      <c r="W34" s="3">
        <f>V34/$V$153</f>
        <v>7.7747400506018235E-3</v>
      </c>
      <c r="X34" s="4">
        <v>2769250</v>
      </c>
      <c r="Y34" s="4">
        <f t="shared" si="0"/>
        <v>2879104.5454545454</v>
      </c>
      <c r="Z34" s="5">
        <v>313267.14801444043</v>
      </c>
      <c r="AA34" s="5">
        <f t="shared" si="1"/>
        <v>320306.85920577619</v>
      </c>
      <c r="AB34" s="6">
        <f t="shared" ref="AB34:AB96" si="44">Y34+AA34</f>
        <v>3199411.4046603218</v>
      </c>
      <c r="AC34" s="20">
        <f t="shared" ref="AC34:AC45" si="45">AB34/$AB$152</f>
        <v>1.0355288146540419E-2</v>
      </c>
      <c r="AD34" s="7">
        <v>1992.0936859377125</v>
      </c>
      <c r="AE34" s="7">
        <f t="shared" ref="AE34:AE52" si="46">AC34*$AD$154</f>
        <v>2105.8296513753521</v>
      </c>
      <c r="AF34" s="8">
        <f t="shared" si="20"/>
        <v>3236131.8181818184</v>
      </c>
      <c r="AG34" s="8">
        <f t="shared" si="6"/>
        <v>3397938.4090909096</v>
      </c>
      <c r="AH34" s="8">
        <f t="shared" si="5"/>
        <v>334657.03971119132</v>
      </c>
      <c r="AI34" s="8">
        <f t="shared" si="7"/>
        <v>340011.55234657036</v>
      </c>
      <c r="AJ34" s="8">
        <f t="shared" si="8"/>
        <v>3737949.9614374801</v>
      </c>
      <c r="AK34" s="63">
        <f t="shared" si="9"/>
        <v>3495022.3636363638</v>
      </c>
      <c r="AL34" s="63">
        <f t="shared" si="10"/>
        <v>346370.03610108298</v>
      </c>
      <c r="AM34" s="63">
        <f t="shared" si="11"/>
        <v>3841392.3997374466</v>
      </c>
      <c r="AO34" s="68">
        <v>3740954</v>
      </c>
      <c r="AP34" s="68">
        <f t="shared" si="13"/>
        <v>365445.4873646209</v>
      </c>
      <c r="AQ34" s="68">
        <f t="shared" si="14"/>
        <v>4106399.4873646209</v>
      </c>
      <c r="AR34" s="68">
        <f t="shared" si="15"/>
        <v>4269745.5662862156</v>
      </c>
      <c r="AS34" s="68">
        <f t="shared" si="16"/>
        <v>421667.87003610103</v>
      </c>
      <c r="AT34" s="1">
        <f t="shared" si="17"/>
        <v>4691413.4363223165</v>
      </c>
      <c r="AU34" s="75">
        <f t="shared" si="18"/>
        <v>4269745.5662862156</v>
      </c>
      <c r="AV34" s="75">
        <f t="shared" si="19"/>
        <v>423002.26202988619</v>
      </c>
      <c r="AW34" s="1" t="s">
        <v>435</v>
      </c>
      <c r="AX34" s="1" t="s">
        <v>432</v>
      </c>
      <c r="AY34" s="1" t="s">
        <v>432</v>
      </c>
      <c r="AZ34" s="1" t="s">
        <v>432</v>
      </c>
    </row>
    <row r="35" spans="1:52">
      <c r="A35" s="1" t="s">
        <v>370</v>
      </c>
      <c r="B35" s="1" t="s">
        <v>117</v>
      </c>
      <c r="D35" s="1" t="s">
        <v>44</v>
      </c>
      <c r="E35" s="1" t="s">
        <v>118</v>
      </c>
      <c r="F35" s="1" t="s">
        <v>46</v>
      </c>
      <c r="G35" s="1" t="s">
        <v>46</v>
      </c>
      <c r="H35" s="1">
        <v>580135.53281210142</v>
      </c>
      <c r="I35" s="1">
        <v>583716.61634797859</v>
      </c>
      <c r="J35" s="1">
        <f>I35*153/163</f>
        <v>547905.78098920686</v>
      </c>
      <c r="K35" s="1">
        <f t="shared" si="35"/>
        <v>555719.05415839341</v>
      </c>
      <c r="L35" s="1">
        <f>K35/$K$152</f>
        <v>2.3410342904553786E-3</v>
      </c>
      <c r="M35" s="1">
        <f>L35*$K$153</f>
        <v>514.23859193395685</v>
      </c>
      <c r="N35" s="1">
        <v>21425.675675675673</v>
      </c>
      <c r="O35" s="1">
        <v>575252.23708135984</v>
      </c>
      <c r="P35" s="1">
        <v>22141.631478048443</v>
      </c>
      <c r="Q35" s="1">
        <f t="shared" si="38"/>
        <v>597393.86855940823</v>
      </c>
      <c r="R35" s="1">
        <f t="shared" si="39"/>
        <v>580135.53281210142</v>
      </c>
      <c r="S35" s="1">
        <f t="shared" si="40"/>
        <v>22316.741041583096</v>
      </c>
      <c r="T35" s="2">
        <f t="shared" si="41"/>
        <v>586972.14683513972</v>
      </c>
      <c r="U35" s="2">
        <f t="shared" si="42"/>
        <v>22511.30722328827</v>
      </c>
      <c r="V35" s="2">
        <f t="shared" si="43"/>
        <v>609483.45405842795</v>
      </c>
      <c r="W35" s="3">
        <f>V35/$V$153</f>
        <v>2.0386040740625029E-3</v>
      </c>
      <c r="X35" s="4">
        <v>590878.78341973294</v>
      </c>
      <c r="Y35" s="4">
        <f t="shared" si="0"/>
        <v>614318.60292729258</v>
      </c>
      <c r="Z35" s="5">
        <v>22511.30722328827</v>
      </c>
      <c r="AA35" s="5">
        <f t="shared" si="1"/>
        <v>23017.179295721715</v>
      </c>
      <c r="AB35" s="6">
        <f t="shared" si="44"/>
        <v>637335.78222301428</v>
      </c>
      <c r="AC35" s="20">
        <f t="shared" si="45"/>
        <v>2.0628155733291012E-3</v>
      </c>
      <c r="AD35" s="7">
        <v>396.40672473592332</v>
      </c>
      <c r="AE35" s="7">
        <f t="shared" si="46"/>
        <v>419.48984307950201</v>
      </c>
      <c r="AF35" s="8">
        <f t="shared" ref="AF35:AF97" si="47">(141.4/125.8)*Y35</f>
        <v>690498.01632686146</v>
      </c>
      <c r="AG35" s="8">
        <f t="shared" si="6"/>
        <v>725022.9171432046</v>
      </c>
      <c r="AH35" s="8">
        <f t="shared" si="5"/>
        <v>24048.380058759118</v>
      </c>
      <c r="AI35" s="8">
        <f t="shared" si="7"/>
        <v>24433.154139699265</v>
      </c>
      <c r="AJ35" s="8">
        <f t="shared" si="8"/>
        <v>749456.0712829039</v>
      </c>
      <c r="AK35" s="63">
        <f t="shared" si="9"/>
        <v>745737.85763301037</v>
      </c>
      <c r="AL35" s="63">
        <f t="shared" si="10"/>
        <v>24890.073360815688</v>
      </c>
      <c r="AM35" s="63">
        <f t="shared" si="11"/>
        <v>770627.93099382601</v>
      </c>
      <c r="AO35" s="68">
        <f t="shared" si="12"/>
        <v>786477.2405962951</v>
      </c>
      <c r="AP35" s="68">
        <f t="shared" si="13"/>
        <v>26260.831024164956</v>
      </c>
      <c r="AQ35" s="68">
        <f t="shared" si="14"/>
        <v>812738.07162046002</v>
      </c>
      <c r="AR35" s="68">
        <f t="shared" si="15"/>
        <v>897647.42122491973</v>
      </c>
      <c r="AS35" s="68">
        <f t="shared" si="16"/>
        <v>30300.958874036485</v>
      </c>
      <c r="AT35" s="1">
        <f t="shared" si="17"/>
        <v>927948.38009895617</v>
      </c>
      <c r="AU35" s="75">
        <f t="shared" si="18"/>
        <v>897647.42122491973</v>
      </c>
      <c r="AV35" s="75">
        <f t="shared" si="19"/>
        <v>30396.847984397362</v>
      </c>
      <c r="AW35" s="1" t="s">
        <v>432</v>
      </c>
      <c r="AX35" s="1" t="s">
        <v>432</v>
      </c>
      <c r="AY35" s="1" t="s">
        <v>432</v>
      </c>
      <c r="AZ35" s="1" t="s">
        <v>432</v>
      </c>
    </row>
    <row r="36" spans="1:52">
      <c r="A36" s="1" t="s">
        <v>373</v>
      </c>
      <c r="B36" s="1" t="s">
        <v>119</v>
      </c>
      <c r="C36" s="1" t="s">
        <v>120</v>
      </c>
      <c r="D36" s="1" t="s">
        <v>44</v>
      </c>
      <c r="E36" s="1" t="s">
        <v>121</v>
      </c>
      <c r="F36" s="1" t="s">
        <v>52</v>
      </c>
      <c r="G36" s="1" t="s">
        <v>52</v>
      </c>
      <c r="H36" s="1">
        <v>1678158</v>
      </c>
      <c r="I36" s="1">
        <v>1688517</v>
      </c>
      <c r="J36" s="1">
        <f>I36*153/163</f>
        <v>1584927</v>
      </c>
      <c r="K36" s="1">
        <f t="shared" si="35"/>
        <v>1607528.4545454544</v>
      </c>
      <c r="L36" s="1">
        <f>K36/$K$152</f>
        <v>6.7719096669681999E-3</v>
      </c>
      <c r="M36" s="1">
        <f>L36*$K$153</f>
        <v>1487.537925456139</v>
      </c>
      <c r="N36" s="1">
        <v>155942</v>
      </c>
      <c r="O36" s="1">
        <v>1664032.0909090906</v>
      </c>
      <c r="P36" s="1">
        <v>161152.92456656415</v>
      </c>
      <c r="Q36" s="1">
        <f t="shared" si="38"/>
        <v>1825185.0154756547</v>
      </c>
      <c r="R36" s="1">
        <f t="shared" si="39"/>
        <v>1678157.9999999995</v>
      </c>
      <c r="S36" s="1">
        <f t="shared" si="40"/>
        <v>162427.42045505191</v>
      </c>
      <c r="T36" s="2">
        <f t="shared" si="41"/>
        <v>1697934.2727272725</v>
      </c>
      <c r="U36" s="2">
        <f t="shared" si="42"/>
        <v>163843.52699781611</v>
      </c>
      <c r="V36" s="2">
        <f t="shared" si="43"/>
        <v>1861777.7997250885</v>
      </c>
      <c r="W36" s="3">
        <f>V36/$V$153</f>
        <v>6.2272860440192373E-3</v>
      </c>
      <c r="X36" s="4">
        <v>1335700</v>
      </c>
      <c r="Y36" s="4">
        <f t="shared" si="0"/>
        <v>1388686.4462809917</v>
      </c>
      <c r="Z36" s="5">
        <v>163843.52699781611</v>
      </c>
      <c r="AA36" s="5">
        <f t="shared" si="1"/>
        <v>167525.40400900299</v>
      </c>
      <c r="AB36" s="6">
        <f t="shared" si="44"/>
        <v>1556211.8502899946</v>
      </c>
      <c r="AC36" s="20">
        <f t="shared" si="45"/>
        <v>5.0368708767307251E-3</v>
      </c>
      <c r="AD36" s="7">
        <v>969.08826406539197</v>
      </c>
      <c r="AE36" s="7">
        <f t="shared" si="46"/>
        <v>1024.2874840631191</v>
      </c>
      <c r="AF36" s="8">
        <f t="shared" si="47"/>
        <v>1560892.3966942148</v>
      </c>
      <c r="AG36" s="8">
        <f t="shared" si="6"/>
        <v>1638937.0165289256</v>
      </c>
      <c r="AH36" s="8">
        <f t="shared" si="5"/>
        <v>175030.76868565317</v>
      </c>
      <c r="AI36" s="8">
        <f t="shared" si="7"/>
        <v>177831.26098462363</v>
      </c>
      <c r="AJ36" s="8">
        <f t="shared" si="8"/>
        <v>1816768.2775135492</v>
      </c>
      <c r="AK36" s="63">
        <f t="shared" si="9"/>
        <v>1685763.788429752</v>
      </c>
      <c r="AL36" s="63">
        <f t="shared" si="10"/>
        <v>181156.84558965103</v>
      </c>
      <c r="AM36" s="63">
        <f t="shared" si="11"/>
        <v>1866920.634019403</v>
      </c>
      <c r="AO36" s="68">
        <v>1836856</v>
      </c>
      <c r="AP36" s="68">
        <f t="shared" si="13"/>
        <v>191133.59940473325</v>
      </c>
      <c r="AQ36" s="68">
        <f t="shared" si="14"/>
        <v>2027989.5994047332</v>
      </c>
      <c r="AR36" s="68">
        <f t="shared" si="15"/>
        <v>2096499.3854258119</v>
      </c>
      <c r="AS36" s="68">
        <f t="shared" si="16"/>
        <v>220538.76854392295</v>
      </c>
      <c r="AT36" s="1">
        <f t="shared" si="17"/>
        <v>2317038.1539697349</v>
      </c>
      <c r="AU36" s="75">
        <f t="shared" si="18"/>
        <v>2096499.3854258119</v>
      </c>
      <c r="AV36" s="75">
        <f t="shared" si="19"/>
        <v>221236.67603931512</v>
      </c>
      <c r="AW36" s="1" t="s">
        <v>435</v>
      </c>
      <c r="AX36" s="1" t="s">
        <v>432</v>
      </c>
      <c r="AY36" s="1" t="s">
        <v>432</v>
      </c>
      <c r="AZ36" s="1" t="s">
        <v>432</v>
      </c>
    </row>
    <row r="37" spans="1:52">
      <c r="A37" s="1" t="s">
        <v>372</v>
      </c>
      <c r="B37" s="1" t="s">
        <v>122</v>
      </c>
      <c r="C37" s="1" t="s">
        <v>71</v>
      </c>
      <c r="D37" s="1" t="s">
        <v>123</v>
      </c>
      <c r="E37" s="1" t="s">
        <v>124</v>
      </c>
      <c r="H37" s="1">
        <v>220000</v>
      </c>
      <c r="I37" s="1">
        <v>221358.02469135803</v>
      </c>
      <c r="J37" s="1">
        <f>I37*153/163</f>
        <v>207777.77777777778</v>
      </c>
      <c r="K37" s="1">
        <f t="shared" si="35"/>
        <v>210740.74074074073</v>
      </c>
      <c r="L37" s="1">
        <f>K37/$K$152</f>
        <v>8.8777107205221682E-4</v>
      </c>
      <c r="M37" s="1">
        <f>L37*$K$153</f>
        <v>195.01044812249538</v>
      </c>
      <c r="O37" s="1">
        <v>218148.14814814815</v>
      </c>
      <c r="P37" s="1">
        <v>5000</v>
      </c>
      <c r="Q37" s="1">
        <f t="shared" si="38"/>
        <v>223148.14814814815</v>
      </c>
      <c r="R37" s="1">
        <f t="shared" si="39"/>
        <v>220000</v>
      </c>
      <c r="S37" s="1">
        <f t="shared" si="40"/>
        <v>5039.543057996485</v>
      </c>
      <c r="T37" s="2">
        <f t="shared" si="41"/>
        <v>222592.59259259261</v>
      </c>
      <c r="U37" s="2">
        <f t="shared" si="42"/>
        <v>5083.4797891036906</v>
      </c>
      <c r="V37" s="2">
        <f t="shared" si="43"/>
        <v>227676.07238169631</v>
      </c>
      <c r="W37" s="3">
        <f>V37/$V$153</f>
        <v>7.615323527378E-4</v>
      </c>
      <c r="X37" s="4">
        <v>224074.0740740741</v>
      </c>
      <c r="Y37" s="4">
        <f t="shared" si="0"/>
        <v>232962.96296296298</v>
      </c>
      <c r="Z37" s="5">
        <v>5083.4797891036906</v>
      </c>
      <c r="AA37" s="5">
        <f t="shared" si="1"/>
        <v>5197.715289982425</v>
      </c>
      <c r="AB37" s="6">
        <f t="shared" si="44"/>
        <v>238160.67825294539</v>
      </c>
      <c r="AC37" s="20">
        <f t="shared" si="45"/>
        <v>7.7083629973075888E-4</v>
      </c>
      <c r="AD37" s="7">
        <v>148.09433142320648</v>
      </c>
      <c r="AE37" s="7">
        <f t="shared" si="46"/>
        <v>156.7556511570177</v>
      </c>
      <c r="AF37" s="8">
        <f t="shared" si="47"/>
        <v>261851.85185185188</v>
      </c>
      <c r="AG37" s="8">
        <f t="shared" si="6"/>
        <v>274944.4444444445</v>
      </c>
      <c r="AH37" s="8">
        <f t="shared" si="5"/>
        <v>5430.5799648506145</v>
      </c>
      <c r="AI37" s="8">
        <f t="shared" si="7"/>
        <v>5517.4692442882242</v>
      </c>
      <c r="AJ37" s="8">
        <f t="shared" si="8"/>
        <v>280461.91368873272</v>
      </c>
      <c r="AK37" s="63">
        <f t="shared" si="9"/>
        <v>282800</v>
      </c>
      <c r="AL37" s="63">
        <f t="shared" si="10"/>
        <v>5620.6502636203859</v>
      </c>
      <c r="AM37" s="63">
        <f t="shared" si="11"/>
        <v>288420.65026362037</v>
      </c>
      <c r="AO37" s="68">
        <f t="shared" si="12"/>
        <v>298249.25925925927</v>
      </c>
      <c r="AP37" s="68">
        <f t="shared" si="13"/>
        <v>5930.1933216168709</v>
      </c>
      <c r="AQ37" s="68">
        <f t="shared" si="14"/>
        <v>304179.45258087612</v>
      </c>
      <c r="AR37" s="68">
        <f t="shared" si="15"/>
        <v>340407.40740740736</v>
      </c>
      <c r="AS37" s="68">
        <f t="shared" si="16"/>
        <v>6842.5307557117731</v>
      </c>
      <c r="AT37" s="1">
        <f t="shared" si="17"/>
        <v>347249.93816311914</v>
      </c>
      <c r="AU37" s="75">
        <f t="shared" si="18"/>
        <v>340407.40740740736</v>
      </c>
      <c r="AV37" s="75">
        <f t="shared" si="19"/>
        <v>6864.1843340526329</v>
      </c>
      <c r="AW37" s="1" t="s">
        <v>432</v>
      </c>
      <c r="AX37" s="1" t="s">
        <v>432</v>
      </c>
      <c r="AY37" s="1" t="s">
        <v>432</v>
      </c>
      <c r="AZ37" s="1" t="s">
        <v>432</v>
      </c>
    </row>
    <row r="38" spans="1:52">
      <c r="A38" s="1" t="s">
        <v>372</v>
      </c>
      <c r="B38" s="1" t="s">
        <v>125</v>
      </c>
      <c r="C38" s="1" t="s">
        <v>126</v>
      </c>
      <c r="D38" s="1" t="s">
        <v>44</v>
      </c>
      <c r="E38" s="1" t="s">
        <v>127</v>
      </c>
      <c r="F38" s="1" t="s">
        <v>52</v>
      </c>
      <c r="G38" s="1" t="s">
        <v>52</v>
      </c>
      <c r="I38" s="1">
        <v>680000</v>
      </c>
      <c r="J38" s="1">
        <f>I38*153/163</f>
        <v>638282.20858895709</v>
      </c>
      <c r="K38" s="1">
        <v>1000000</v>
      </c>
      <c r="L38" s="1">
        <f>K38/$K$152</f>
        <v>4.2126219587715038E-3</v>
      </c>
      <c r="M38" s="1">
        <f>L38*$K$153</f>
        <v>925.35713520340516</v>
      </c>
      <c r="O38" s="1">
        <v>3000000</v>
      </c>
      <c r="P38" s="1">
        <v>350000</v>
      </c>
      <c r="Q38" s="1">
        <f t="shared" si="38"/>
        <v>3350000</v>
      </c>
      <c r="R38" s="1">
        <f t="shared" si="39"/>
        <v>3025466.8930390491</v>
      </c>
      <c r="S38" s="1">
        <f t="shared" si="40"/>
        <v>352768.01405975397</v>
      </c>
      <c r="T38" s="2">
        <f t="shared" si="41"/>
        <v>3061120.5432937182</v>
      </c>
      <c r="U38" s="2">
        <f t="shared" si="42"/>
        <v>355843.58523725835</v>
      </c>
      <c r="V38" s="2">
        <f t="shared" si="43"/>
        <v>3416964.1285309764</v>
      </c>
      <c r="W38" s="3">
        <f>V38/$V$153</f>
        <v>1.142908301605986E-2</v>
      </c>
      <c r="X38" s="4">
        <v>3081494.0577249578</v>
      </c>
      <c r="Y38" s="4">
        <f t="shared" si="0"/>
        <v>3203735.1443123939</v>
      </c>
      <c r="Z38" s="5">
        <v>355843.58523725835</v>
      </c>
      <c r="AA38" s="5">
        <f t="shared" si="1"/>
        <v>363840.0702987698</v>
      </c>
      <c r="AB38" s="6">
        <f t="shared" si="44"/>
        <v>3567575.2146111638</v>
      </c>
      <c r="AC38" s="20">
        <f t="shared" si="45"/>
        <v>1.1546895556458332E-2</v>
      </c>
      <c r="AD38" s="7">
        <v>2221.3983852098827</v>
      </c>
      <c r="AE38" s="7">
        <f t="shared" si="46"/>
        <v>2348.1524318806978</v>
      </c>
      <c r="AF38" s="8">
        <f t="shared" si="47"/>
        <v>3601018.675721562</v>
      </c>
      <c r="AG38" s="8">
        <f t="shared" si="6"/>
        <v>3781069.6095076404</v>
      </c>
      <c r="AH38" s="8">
        <f t="shared" si="5"/>
        <v>380140.59753954306</v>
      </c>
      <c r="AI38" s="8">
        <f t="shared" si="7"/>
        <v>386222.84710017574</v>
      </c>
      <c r="AJ38" s="8">
        <f t="shared" si="8"/>
        <v>4167292.4566078163</v>
      </c>
      <c r="AK38" s="63">
        <f t="shared" si="9"/>
        <v>3889100.1697792867</v>
      </c>
      <c r="AL38" s="63">
        <f t="shared" si="10"/>
        <v>393445.51845342707</v>
      </c>
      <c r="AM38" s="63">
        <f t="shared" si="11"/>
        <v>4282545.6882327134</v>
      </c>
      <c r="AO38" s="68">
        <f t="shared" si="12"/>
        <v>4101560.2716468587</v>
      </c>
      <c r="AP38" s="68">
        <f t="shared" si="13"/>
        <v>415113.53251318104</v>
      </c>
      <c r="AQ38" s="68">
        <f t="shared" si="14"/>
        <v>4516673.8041600399</v>
      </c>
      <c r="AR38" s="68">
        <f t="shared" si="15"/>
        <v>4681324.2784380298</v>
      </c>
      <c r="AS38" s="68">
        <f t="shared" si="16"/>
        <v>478977.15289982426</v>
      </c>
      <c r="AT38" s="1">
        <f t="shared" si="17"/>
        <v>5160301.4313378539</v>
      </c>
      <c r="AU38" s="75">
        <f t="shared" si="18"/>
        <v>4681324.2784380298</v>
      </c>
      <c r="AV38" s="75">
        <f t="shared" si="19"/>
        <v>480492.90338368446</v>
      </c>
      <c r="AW38" s="1" t="s">
        <v>435</v>
      </c>
      <c r="AX38" s="1" t="s">
        <v>434</v>
      </c>
      <c r="AY38" s="1" t="s">
        <v>432</v>
      </c>
      <c r="AZ38" s="1" t="s">
        <v>432</v>
      </c>
    </row>
    <row r="39" spans="1:52">
      <c r="A39" s="1" t="s">
        <v>372</v>
      </c>
      <c r="B39" s="1" t="s">
        <v>128</v>
      </c>
      <c r="C39" s="1" t="s">
        <v>107</v>
      </c>
      <c r="D39" s="1" t="s">
        <v>44</v>
      </c>
      <c r="E39" s="1" t="s">
        <v>129</v>
      </c>
      <c r="T39" s="2"/>
      <c r="U39" s="2">
        <v>250000</v>
      </c>
      <c r="V39" s="2">
        <f t="shared" si="43"/>
        <v>250000</v>
      </c>
      <c r="X39" s="4">
        <v>0</v>
      </c>
      <c r="Y39" s="4">
        <f t="shared" si="0"/>
        <v>0</v>
      </c>
      <c r="Z39" s="5">
        <v>250000</v>
      </c>
      <c r="AA39" s="5">
        <f t="shared" si="1"/>
        <v>255617.97752808989</v>
      </c>
      <c r="AB39" s="6">
        <f t="shared" si="44"/>
        <v>255617.97752808989</v>
      </c>
      <c r="AC39" s="20">
        <f t="shared" si="45"/>
        <v>8.2733899394232292E-4</v>
      </c>
      <c r="AD39" s="7">
        <v>161.56387704289753</v>
      </c>
      <c r="AE39" s="7">
        <f t="shared" si="46"/>
        <v>168.24592039622351</v>
      </c>
      <c r="AF39" s="8">
        <f t="shared" si="47"/>
        <v>0</v>
      </c>
      <c r="AG39" s="8">
        <f t="shared" si="6"/>
        <v>0</v>
      </c>
      <c r="AH39" s="8">
        <f t="shared" si="5"/>
        <v>267070.00864304235</v>
      </c>
      <c r="AI39" s="8">
        <f t="shared" si="7"/>
        <v>271343.12878133106</v>
      </c>
      <c r="AJ39" s="8">
        <f t="shared" si="8"/>
        <v>271343.12878133106</v>
      </c>
      <c r="AK39" s="63">
        <f t="shared" si="9"/>
        <v>0</v>
      </c>
      <c r="AL39" s="63">
        <f t="shared" si="10"/>
        <v>276417.45894554886</v>
      </c>
      <c r="AM39" s="63">
        <f t="shared" si="11"/>
        <v>276417.45894554886</v>
      </c>
      <c r="AO39" s="68">
        <f t="shared" si="12"/>
        <v>0</v>
      </c>
      <c r="AP39" s="68">
        <f t="shared" si="13"/>
        <v>291640.44943820225</v>
      </c>
      <c r="AQ39" s="68">
        <f t="shared" si="14"/>
        <v>291640.44943820225</v>
      </c>
      <c r="AR39" s="68">
        <f t="shared" si="15"/>
        <v>0</v>
      </c>
      <c r="AS39" s="68">
        <f t="shared" si="16"/>
        <v>336508.21089023334</v>
      </c>
      <c r="AT39" s="1">
        <f t="shared" si="17"/>
        <v>336508.21089023334</v>
      </c>
      <c r="AU39" s="75">
        <f t="shared" si="18"/>
        <v>0</v>
      </c>
      <c r="AV39" s="75">
        <f t="shared" si="19"/>
        <v>337573.11029178475</v>
      </c>
      <c r="AW39" s="1" t="s">
        <v>432</v>
      </c>
      <c r="AX39" s="1" t="s">
        <v>432</v>
      </c>
      <c r="AY39" s="1" t="s">
        <v>432</v>
      </c>
      <c r="AZ39" s="1" t="s">
        <v>432</v>
      </c>
    </row>
    <row r="40" spans="1:52">
      <c r="A40" s="1" t="s">
        <v>372</v>
      </c>
      <c r="B40" s="1" t="s">
        <v>130</v>
      </c>
      <c r="C40" s="1" t="s">
        <v>84</v>
      </c>
      <c r="D40" s="1" t="s">
        <v>44</v>
      </c>
      <c r="E40" s="1" t="s">
        <v>131</v>
      </c>
      <c r="F40" s="1" t="s">
        <v>46</v>
      </c>
      <c r="G40" s="1" t="s">
        <v>46</v>
      </c>
      <c r="H40" s="1">
        <v>9000</v>
      </c>
      <c r="I40" s="1">
        <v>9000</v>
      </c>
      <c r="J40" s="1">
        <f t="shared" ref="J40:J45" si="48">I40*153/163</f>
        <v>8447.8527607361957</v>
      </c>
      <c r="K40" s="1">
        <f>J40*113.8/112.2</f>
        <v>8568.3212493028441</v>
      </c>
      <c r="L40" s="1">
        <f t="shared" ref="L40:L45" si="49">K40/$K$152</f>
        <v>3.6095098244621639E-5</v>
      </c>
      <c r="M40" s="1">
        <f t="shared" ref="M40:M45" si="50">L40*$K$153</f>
        <v>7.92875720475734</v>
      </c>
      <c r="N40" s="1">
        <v>0</v>
      </c>
      <c r="O40" s="1">
        <v>8869.4924707194641</v>
      </c>
      <c r="P40" s="1">
        <v>0</v>
      </c>
      <c r="Q40" s="1">
        <f>O40+P40</f>
        <v>8869.4924707194641</v>
      </c>
      <c r="R40" s="1">
        <f t="shared" ref="R40:R45" si="51">(118.8/117.8)*O40</f>
        <v>8944.7852760736187</v>
      </c>
      <c r="S40" s="1">
        <f t="shared" ref="S40:S45" si="52">(114.7/113.8)*P40</f>
        <v>0</v>
      </c>
      <c r="T40" s="2">
        <f t="shared" ref="T40:T45" si="53">(120.2/118.8)*R40</f>
        <v>9050.1952035694376</v>
      </c>
      <c r="U40" s="2">
        <f t="shared" ref="U40:U45" si="54">(115.7/113.8)*P40</f>
        <v>0</v>
      </c>
      <c r="V40" s="2">
        <f t="shared" si="43"/>
        <v>9050.1952035694376</v>
      </c>
      <c r="W40" s="3">
        <f t="shared" ref="W40:W45" si="55">V40/$V$153</f>
        <v>3.0271149594306952E-5</v>
      </c>
      <c r="X40" s="4">
        <v>9110.4294478527609</v>
      </c>
      <c r="Y40" s="4">
        <f t="shared" si="0"/>
        <v>9471.8349135527042</v>
      </c>
      <c r="Z40" s="5">
        <v>0</v>
      </c>
      <c r="AA40" s="5">
        <f t="shared" si="1"/>
        <v>0</v>
      </c>
      <c r="AB40" s="6">
        <f t="shared" si="44"/>
        <v>9471.8349135527042</v>
      </c>
      <c r="AC40" s="20">
        <f t="shared" si="45"/>
        <v>3.0656757572167703E-5</v>
      </c>
      <c r="AD40" s="7">
        <v>5.8876652124835047</v>
      </c>
      <c r="AE40" s="7">
        <f t="shared" si="46"/>
        <v>6.2342938406851225</v>
      </c>
      <c r="AF40" s="8">
        <f t="shared" si="47"/>
        <v>10646.402677077524</v>
      </c>
      <c r="AG40" s="8">
        <f t="shared" si="6"/>
        <v>11178.7228109314</v>
      </c>
      <c r="AH40" s="8">
        <f t="shared" si="5"/>
        <v>0</v>
      </c>
      <c r="AI40" s="8">
        <f t="shared" si="7"/>
        <v>0</v>
      </c>
      <c r="AJ40" s="8">
        <f t="shared" si="8"/>
        <v>11178.7228109314</v>
      </c>
      <c r="AK40" s="63">
        <f t="shared" si="9"/>
        <v>11498.114891243724</v>
      </c>
      <c r="AL40" s="63">
        <f t="shared" si="10"/>
        <v>0</v>
      </c>
      <c r="AM40" s="63">
        <f t="shared" si="11"/>
        <v>11498.114891243724</v>
      </c>
      <c r="AO40" s="68">
        <f t="shared" si="12"/>
        <v>12126.252649191298</v>
      </c>
      <c r="AP40" s="68">
        <f t="shared" si="13"/>
        <v>0</v>
      </c>
      <c r="AQ40" s="68">
        <f t="shared" si="14"/>
        <v>12126.252649191298</v>
      </c>
      <c r="AR40" s="68">
        <f t="shared" si="15"/>
        <v>13840.323480200777</v>
      </c>
      <c r="AS40" s="68">
        <f t="shared" si="16"/>
        <v>0</v>
      </c>
      <c r="AT40" s="1">
        <f t="shared" si="17"/>
        <v>13840.323480200777</v>
      </c>
      <c r="AU40" s="75">
        <f t="shared" si="18"/>
        <v>13840.323480200777</v>
      </c>
      <c r="AV40" s="75">
        <f t="shared" si="19"/>
        <v>0</v>
      </c>
      <c r="AW40" s="1" t="s">
        <v>432</v>
      </c>
      <c r="AX40" s="1" t="s">
        <v>432</v>
      </c>
      <c r="AY40" s="1" t="s">
        <v>432</v>
      </c>
      <c r="AZ40" s="1" t="s">
        <v>432</v>
      </c>
    </row>
    <row r="41" spans="1:52">
      <c r="A41" s="1" t="s">
        <v>370</v>
      </c>
      <c r="B41" s="1" t="s">
        <v>132</v>
      </c>
      <c r="C41" s="1" t="s">
        <v>133</v>
      </c>
      <c r="D41" s="1" t="s">
        <v>44</v>
      </c>
      <c r="E41" s="1" t="s">
        <v>134</v>
      </c>
      <c r="F41" s="1" t="s">
        <v>52</v>
      </c>
      <c r="G41" s="1" t="s">
        <v>52</v>
      </c>
      <c r="H41" s="1">
        <v>3048448.0356258536</v>
      </c>
      <c r="I41" s="1">
        <v>3067265.6160926796</v>
      </c>
      <c r="J41" s="1">
        <f t="shared" si="48"/>
        <v>2879089.811424417</v>
      </c>
      <c r="K41" s="1">
        <f>J41*113.8/112.2</f>
        <v>2920146.3506247653</v>
      </c>
      <c r="L41" s="1">
        <f t="shared" si="49"/>
        <v>1.2301472639468356E-2</v>
      </c>
      <c r="M41" s="1">
        <f t="shared" si="50"/>
        <v>2702.1782613888108</v>
      </c>
      <c r="O41" s="1">
        <v>3022787.6986256358</v>
      </c>
      <c r="P41" s="1">
        <v>0</v>
      </c>
      <c r="Q41" s="1">
        <f>O41+P41</f>
        <v>3022787.6986256358</v>
      </c>
      <c r="R41" s="1">
        <f t="shared" si="51"/>
        <v>3048448.0356258536</v>
      </c>
      <c r="S41" s="1">
        <f t="shared" si="52"/>
        <v>0</v>
      </c>
      <c r="T41" s="2">
        <f t="shared" si="53"/>
        <v>3084372.5074261585</v>
      </c>
      <c r="U41" s="2">
        <f t="shared" si="54"/>
        <v>0</v>
      </c>
      <c r="V41" s="2">
        <f t="shared" si="43"/>
        <v>3084372.5074261585</v>
      </c>
      <c r="W41" s="3">
        <f t="shared" si="55"/>
        <v>1.0316628478912843E-2</v>
      </c>
      <c r="X41" s="4">
        <v>3104900.7770263324</v>
      </c>
      <c r="Y41" s="4">
        <f>X41*(125.8/121)+30000</f>
        <v>3258070.3946273769</v>
      </c>
      <c r="Z41" s="5">
        <v>0</v>
      </c>
      <c r="AB41" s="6">
        <f t="shared" si="44"/>
        <v>3258070.3946273769</v>
      </c>
      <c r="AC41" s="20">
        <f t="shared" si="45"/>
        <v>1.0545145175433011E-2</v>
      </c>
      <c r="AD41" s="7">
        <v>2006.5592294795174</v>
      </c>
      <c r="AE41" s="7">
        <f t="shared" si="46"/>
        <v>2144.4385780711887</v>
      </c>
      <c r="AF41" s="8">
        <f t="shared" si="47"/>
        <v>3662091.8426097864</v>
      </c>
      <c r="AG41" s="8">
        <f t="shared" si="6"/>
        <v>3845196.4347402761</v>
      </c>
      <c r="AH41" s="8">
        <f t="shared" si="5"/>
        <v>0</v>
      </c>
      <c r="AI41" s="37">
        <f t="shared" si="7"/>
        <v>0</v>
      </c>
      <c r="AJ41" s="8">
        <f t="shared" si="8"/>
        <v>3845196.4347402761</v>
      </c>
      <c r="AK41" s="63">
        <f t="shared" si="9"/>
        <v>3955059.1900185691</v>
      </c>
      <c r="AL41" s="63">
        <f t="shared" si="10"/>
        <v>0</v>
      </c>
      <c r="AM41" s="63">
        <f t="shared" si="11"/>
        <v>3955059.1900185691</v>
      </c>
      <c r="AO41" s="68">
        <f t="shared" si="12"/>
        <v>4171122.6087325462</v>
      </c>
      <c r="AP41" s="68">
        <f t="shared" si="13"/>
        <v>0</v>
      </c>
      <c r="AQ41" s="68">
        <f t="shared" si="14"/>
        <v>4171122.6087325462</v>
      </c>
      <c r="AR41" s="68">
        <f t="shared" si="15"/>
        <v>4760719.3953927215</v>
      </c>
      <c r="AS41" s="68">
        <f t="shared" si="16"/>
        <v>0</v>
      </c>
      <c r="AT41" s="1">
        <f t="shared" si="17"/>
        <v>4760719.3953927215</v>
      </c>
      <c r="AU41" s="75">
        <f t="shared" si="18"/>
        <v>4760719.3953927215</v>
      </c>
      <c r="AV41" s="75">
        <f t="shared" si="19"/>
        <v>0</v>
      </c>
      <c r="AW41" s="1" t="s">
        <v>435</v>
      </c>
      <c r="AX41" s="1" t="s">
        <v>432</v>
      </c>
      <c r="AY41" s="1" t="s">
        <v>432</v>
      </c>
      <c r="AZ41" s="1" t="s">
        <v>432</v>
      </c>
    </row>
    <row r="42" spans="1:52">
      <c r="A42" s="1" t="s">
        <v>370</v>
      </c>
      <c r="B42" s="1" t="s">
        <v>135</v>
      </c>
      <c r="C42" s="1" t="s">
        <v>136</v>
      </c>
      <c r="D42" s="1" t="s">
        <v>44</v>
      </c>
      <c r="E42" s="1" t="s">
        <v>137</v>
      </c>
      <c r="F42" s="1" t="s">
        <v>52</v>
      </c>
      <c r="G42" s="1" t="s">
        <v>52</v>
      </c>
      <c r="I42" s="1">
        <v>13800000</v>
      </c>
      <c r="J42" s="1">
        <f t="shared" si="48"/>
        <v>12953374.233128835</v>
      </c>
      <c r="K42" s="1">
        <f>J42*113.8/112.2</f>
        <v>13138092.58226436</v>
      </c>
      <c r="L42" s="1">
        <f t="shared" si="49"/>
        <v>5.5345817308419844E-2</v>
      </c>
      <c r="M42" s="1">
        <f t="shared" si="50"/>
        <v>12157.427713961255</v>
      </c>
      <c r="O42" s="1">
        <v>13599888.455103178</v>
      </c>
      <c r="P42" s="1">
        <v>308122.74368231045</v>
      </c>
      <c r="Q42" s="1">
        <f>R42+S42</f>
        <v>14025896.990099886</v>
      </c>
      <c r="R42" s="1">
        <f t="shared" si="51"/>
        <v>13715337.423312882</v>
      </c>
      <c r="S42" s="1">
        <f t="shared" si="52"/>
        <v>310559.5667870036</v>
      </c>
      <c r="T42" s="2">
        <f t="shared" si="53"/>
        <v>13876965.97880647</v>
      </c>
      <c r="U42" s="2">
        <f t="shared" si="54"/>
        <v>313267.14801444043</v>
      </c>
      <c r="V42" s="2">
        <f t="shared" si="43"/>
        <v>14190233.126820911</v>
      </c>
      <c r="W42" s="3">
        <f t="shared" si="55"/>
        <v>4.746358062980427E-2</v>
      </c>
      <c r="X42" s="4">
        <v>13969325.153374232</v>
      </c>
      <c r="Y42" s="4">
        <f t="shared" ref="Y42:Y75" si="56">X42*(125.8/121)</f>
        <v>14523480.200780813</v>
      </c>
      <c r="Z42" s="5">
        <v>313267.14801444043</v>
      </c>
      <c r="AA42" s="5">
        <f t="shared" ref="AA42:AA55" si="57">Z42*(118.3/115.7)</f>
        <v>320306.85920577619</v>
      </c>
      <c r="AB42" s="6">
        <f t="shared" si="44"/>
        <v>14843787.059986589</v>
      </c>
      <c r="AC42" s="20">
        <f t="shared" si="45"/>
        <v>4.80437407856176E-2</v>
      </c>
      <c r="AD42" s="7">
        <v>9230.2039457415776</v>
      </c>
      <c r="AE42" s="7">
        <f t="shared" si="46"/>
        <v>9770.0742343075453</v>
      </c>
      <c r="AF42" s="8">
        <f t="shared" si="47"/>
        <v>16324484.104852201</v>
      </c>
      <c r="AG42" s="8">
        <f t="shared" si="6"/>
        <v>17140708.310094811</v>
      </c>
      <c r="AH42" s="8">
        <f t="shared" si="5"/>
        <v>334657.03971119132</v>
      </c>
      <c r="AI42" s="8">
        <f t="shared" si="7"/>
        <v>340011.55234657036</v>
      </c>
      <c r="AJ42" s="8">
        <f t="shared" si="8"/>
        <v>17480719.86244138</v>
      </c>
      <c r="AK42" s="63">
        <f t="shared" si="9"/>
        <v>17630442.833240375</v>
      </c>
      <c r="AL42" s="63">
        <f t="shared" si="10"/>
        <v>346370.03610108298</v>
      </c>
      <c r="AM42" s="63">
        <f t="shared" si="11"/>
        <v>17976812.869341459</v>
      </c>
      <c r="AO42" s="68">
        <f t="shared" si="12"/>
        <v>18593587.395426653</v>
      </c>
      <c r="AP42" s="68">
        <f t="shared" si="13"/>
        <v>365445.4873646209</v>
      </c>
      <c r="AQ42" s="68">
        <f t="shared" si="14"/>
        <v>18959032.882791273</v>
      </c>
      <c r="AR42" s="68">
        <f t="shared" si="15"/>
        <v>21221829.336307853</v>
      </c>
      <c r="AS42" s="68">
        <f t="shared" si="16"/>
        <v>421667.87003610103</v>
      </c>
      <c r="AT42" s="1">
        <f t="shared" si="17"/>
        <v>21643497.206343956</v>
      </c>
      <c r="AU42" s="75">
        <f t="shared" si="18"/>
        <v>21221829.336307853</v>
      </c>
      <c r="AV42" s="75">
        <f t="shared" si="19"/>
        <v>423002.26202988619</v>
      </c>
      <c r="AW42" s="1" t="s">
        <v>435</v>
      </c>
      <c r="AX42" s="1" t="s">
        <v>432</v>
      </c>
      <c r="AY42" s="1" t="s">
        <v>432</v>
      </c>
      <c r="AZ42" s="1" t="s">
        <v>432</v>
      </c>
    </row>
    <row r="43" spans="1:52">
      <c r="A43" s="1" t="s">
        <v>371</v>
      </c>
      <c r="B43" s="21" t="s">
        <v>138</v>
      </c>
      <c r="C43" s="1" t="s">
        <v>43</v>
      </c>
      <c r="D43" s="1" t="s">
        <v>123</v>
      </c>
      <c r="E43" s="1" t="s">
        <v>139</v>
      </c>
      <c r="F43" s="1" t="s">
        <v>46</v>
      </c>
      <c r="G43" s="1" t="s">
        <v>46</v>
      </c>
      <c r="H43" s="1">
        <v>-313054.26864954899</v>
      </c>
      <c r="I43" s="1">
        <v>314987</v>
      </c>
      <c r="J43" s="1">
        <f t="shared" si="48"/>
        <v>295662.64417177916</v>
      </c>
      <c r="K43" s="1">
        <f>J43*113.8/112.2</f>
        <v>299878.8672615728</v>
      </c>
      <c r="L43" s="1">
        <f t="shared" si="49"/>
        <v>1.2632763011976265E-3</v>
      </c>
      <c r="M43" s="1">
        <f t="shared" si="50"/>
        <v>277.49504951721121</v>
      </c>
      <c r="N43" s="1">
        <v>0</v>
      </c>
      <c r="O43" s="1">
        <v>310419.42498605693</v>
      </c>
      <c r="P43" s="1">
        <v>0</v>
      </c>
      <c r="Q43" s="1">
        <f>O43+P43</f>
        <v>310419.42498605693</v>
      </c>
      <c r="R43" s="1">
        <f t="shared" si="51"/>
        <v>313054.56441717793</v>
      </c>
      <c r="S43" s="1">
        <f t="shared" si="52"/>
        <v>0</v>
      </c>
      <c r="T43" s="2">
        <f t="shared" si="53"/>
        <v>316743.75962074741</v>
      </c>
      <c r="U43" s="2">
        <f t="shared" si="54"/>
        <v>0</v>
      </c>
      <c r="V43" s="2">
        <f t="shared" si="43"/>
        <v>316743.75962074741</v>
      </c>
      <c r="W43" s="3">
        <f t="shared" si="55"/>
        <v>1.059446510806885E-3</v>
      </c>
      <c r="X43" s="4">
        <v>120000</v>
      </c>
      <c r="Y43" s="4">
        <f t="shared" si="56"/>
        <v>124760.33057851238</v>
      </c>
      <c r="Z43" s="5">
        <v>0</v>
      </c>
      <c r="AA43" s="5">
        <f t="shared" si="57"/>
        <v>0</v>
      </c>
      <c r="AB43" s="6">
        <f t="shared" si="44"/>
        <v>124760.33057851238</v>
      </c>
      <c r="AC43" s="20">
        <f t="shared" si="45"/>
        <v>4.0380214014249172E-4</v>
      </c>
      <c r="AD43" s="7">
        <v>103.02988901580783</v>
      </c>
      <c r="AE43" s="7">
        <f t="shared" si="46"/>
        <v>82.116355234882818</v>
      </c>
      <c r="AF43" s="8">
        <f t="shared" si="47"/>
        <v>140231.40495867768</v>
      </c>
      <c r="AG43" s="62">
        <v>98162</v>
      </c>
      <c r="AH43" s="8">
        <f t="shared" si="5"/>
        <v>0</v>
      </c>
      <c r="AI43" s="8">
        <f t="shared" si="7"/>
        <v>0</v>
      </c>
      <c r="AJ43" s="8">
        <f t="shared" si="8"/>
        <v>98162</v>
      </c>
      <c r="AK43" s="63">
        <f t="shared" si="9"/>
        <v>100966.62857142856</v>
      </c>
      <c r="AL43" s="63">
        <f t="shared" si="10"/>
        <v>0</v>
      </c>
      <c r="AM43" s="63">
        <f t="shared" si="11"/>
        <v>100966.62857142856</v>
      </c>
      <c r="AO43" s="68">
        <f t="shared" si="12"/>
        <v>106482.39809523808</v>
      </c>
      <c r="AP43" s="68">
        <f t="shared" si="13"/>
        <v>0</v>
      </c>
      <c r="AQ43" s="68">
        <f t="shared" si="14"/>
        <v>106482.39809523808</v>
      </c>
      <c r="AR43" s="68">
        <f t="shared" si="15"/>
        <v>121533.90476190473</v>
      </c>
      <c r="AS43" s="68">
        <f t="shared" si="16"/>
        <v>0</v>
      </c>
      <c r="AT43" s="1">
        <f t="shared" si="17"/>
        <v>121533.90476190473</v>
      </c>
      <c r="AU43" s="75">
        <f t="shared" si="18"/>
        <v>121533.90476190473</v>
      </c>
      <c r="AV43" s="75">
        <f t="shared" si="19"/>
        <v>0</v>
      </c>
      <c r="AW43" s="1" t="s">
        <v>432</v>
      </c>
      <c r="AX43" s="1" t="s">
        <v>432</v>
      </c>
      <c r="AY43" s="1" t="s">
        <v>432</v>
      </c>
      <c r="AZ43" s="1" t="s">
        <v>432</v>
      </c>
    </row>
    <row r="44" spans="1:52">
      <c r="A44" s="1" t="s">
        <v>370</v>
      </c>
      <c r="B44" s="21" t="s">
        <v>140</v>
      </c>
      <c r="C44" s="1" t="s">
        <v>43</v>
      </c>
      <c r="D44" s="1" t="s">
        <v>123</v>
      </c>
      <c r="E44" s="1" t="s">
        <v>139</v>
      </c>
      <c r="F44" s="1" t="s">
        <v>46</v>
      </c>
      <c r="G44" s="1" t="s">
        <v>46</v>
      </c>
      <c r="H44" s="1">
        <v>-313054.26864954899</v>
      </c>
      <c r="I44" s="1">
        <v>314987</v>
      </c>
      <c r="J44" s="1">
        <f t="shared" si="48"/>
        <v>295662.64417177916</v>
      </c>
      <c r="K44" s="1">
        <f>J44*113.8/112.2</f>
        <v>299878.8672615728</v>
      </c>
      <c r="L44" s="1">
        <f t="shared" si="49"/>
        <v>1.2632763011976265E-3</v>
      </c>
      <c r="M44" s="1">
        <f t="shared" si="50"/>
        <v>277.49504951721121</v>
      </c>
      <c r="N44" s="1">
        <v>0</v>
      </c>
      <c r="O44" s="1">
        <v>310419.42498605693</v>
      </c>
      <c r="P44" s="1">
        <v>0</v>
      </c>
      <c r="Q44" s="1">
        <f>O44+P44</f>
        <v>310419.42498605693</v>
      </c>
      <c r="R44" s="1">
        <f t="shared" si="51"/>
        <v>313054.56441717793</v>
      </c>
      <c r="S44" s="1">
        <f t="shared" si="52"/>
        <v>0</v>
      </c>
      <c r="T44" s="2">
        <f t="shared" si="53"/>
        <v>316743.75962074741</v>
      </c>
      <c r="U44" s="2">
        <f t="shared" si="54"/>
        <v>0</v>
      </c>
      <c r="V44" s="2">
        <f t="shared" si="43"/>
        <v>316743.75962074741</v>
      </c>
      <c r="W44" s="3">
        <f t="shared" si="55"/>
        <v>1.059446510806885E-3</v>
      </c>
      <c r="X44" s="4">
        <v>40000</v>
      </c>
      <c r="Y44" s="4">
        <f t="shared" si="56"/>
        <v>41586.776859504127</v>
      </c>
      <c r="Z44" s="5">
        <v>0</v>
      </c>
      <c r="AA44" s="5">
        <f t="shared" si="57"/>
        <v>0</v>
      </c>
      <c r="AB44" s="6">
        <f t="shared" si="44"/>
        <v>41586.776859504127</v>
      </c>
      <c r="AC44" s="20">
        <f t="shared" si="45"/>
        <v>1.3460071338083058E-4</v>
      </c>
      <c r="AD44" s="7">
        <v>103.02988901580783</v>
      </c>
      <c r="AE44" s="7">
        <f t="shared" si="46"/>
        <v>27.372118411627607</v>
      </c>
      <c r="AF44" s="8">
        <f t="shared" si="47"/>
        <v>46743.801652892558</v>
      </c>
      <c r="AG44" s="62">
        <v>98162</v>
      </c>
      <c r="AH44" s="8">
        <f t="shared" si="5"/>
        <v>0</v>
      </c>
      <c r="AI44" s="8">
        <f t="shared" si="7"/>
        <v>0</v>
      </c>
      <c r="AJ44" s="8">
        <f t="shared" si="8"/>
        <v>98162</v>
      </c>
      <c r="AK44" s="63">
        <f t="shared" si="9"/>
        <v>100966.62857142856</v>
      </c>
      <c r="AL44" s="63">
        <f t="shared" si="10"/>
        <v>0</v>
      </c>
      <c r="AM44" s="63">
        <f t="shared" si="11"/>
        <v>100966.62857142856</v>
      </c>
      <c r="AO44" s="68">
        <f t="shared" si="12"/>
        <v>106482.39809523808</v>
      </c>
      <c r="AP44" s="68">
        <f t="shared" si="13"/>
        <v>0</v>
      </c>
      <c r="AQ44" s="68">
        <f t="shared" si="14"/>
        <v>106482.39809523808</v>
      </c>
      <c r="AR44" s="68">
        <f t="shared" si="15"/>
        <v>121533.90476190473</v>
      </c>
      <c r="AS44" s="68">
        <f t="shared" si="16"/>
        <v>0</v>
      </c>
      <c r="AT44" s="1">
        <f t="shared" si="17"/>
        <v>121533.90476190473</v>
      </c>
      <c r="AU44" s="75">
        <f t="shared" si="18"/>
        <v>121533.90476190473</v>
      </c>
      <c r="AV44" s="75">
        <f t="shared" si="19"/>
        <v>0</v>
      </c>
      <c r="AW44" s="1" t="s">
        <v>432</v>
      </c>
      <c r="AX44" s="1" t="s">
        <v>432</v>
      </c>
      <c r="AY44" s="1" t="s">
        <v>432</v>
      </c>
      <c r="AZ44" s="1" t="s">
        <v>432</v>
      </c>
    </row>
    <row r="45" spans="1:52">
      <c r="A45" s="1" t="s">
        <v>373</v>
      </c>
      <c r="B45" s="1" t="s">
        <v>141</v>
      </c>
      <c r="C45" s="1" t="s">
        <v>43</v>
      </c>
      <c r="D45" s="1" t="s">
        <v>44</v>
      </c>
      <c r="E45" s="1" t="s">
        <v>142</v>
      </c>
      <c r="F45" s="1" t="s">
        <v>52</v>
      </c>
      <c r="G45" s="1" t="s">
        <v>52</v>
      </c>
      <c r="H45" s="1">
        <v>9216823</v>
      </c>
      <c r="I45" s="1">
        <v>9273716.9691358022</v>
      </c>
      <c r="J45" s="1">
        <f t="shared" si="48"/>
        <v>8704777.277777778</v>
      </c>
      <c r="K45" s="1">
        <v>8241200</v>
      </c>
      <c r="L45" s="1">
        <f t="shared" si="49"/>
        <v>3.4717060086627713E-2</v>
      </c>
      <c r="M45" s="1">
        <f t="shared" si="50"/>
        <v>7626.053222638302</v>
      </c>
      <c r="N45" s="1">
        <v>1665910</v>
      </c>
      <c r="O45" s="1">
        <v>8530873.1107205618</v>
      </c>
      <c r="P45" s="1">
        <v>924368.23104693147</v>
      </c>
      <c r="Q45" s="1">
        <f>O45+P45</f>
        <v>9455241.3417674936</v>
      </c>
      <c r="R45" s="1">
        <f t="shared" si="51"/>
        <v>8603291.3884007018</v>
      </c>
      <c r="S45" s="1">
        <f t="shared" si="52"/>
        <v>931678.70036101085</v>
      </c>
      <c r="T45" s="2">
        <f t="shared" si="53"/>
        <v>8704676.9771528989</v>
      </c>
      <c r="U45" s="2">
        <f t="shared" si="54"/>
        <v>939801.44404332142</v>
      </c>
      <c r="V45" s="2">
        <f t="shared" si="43"/>
        <v>9644478.4211962204</v>
      </c>
      <c r="W45" s="3">
        <f t="shared" si="55"/>
        <v>3.2258911822360466E-2</v>
      </c>
      <c r="X45" s="4">
        <f>8762611.59929701</f>
        <v>8762611.5992970094</v>
      </c>
      <c r="Y45" s="4">
        <f t="shared" si="56"/>
        <v>9110219.3321616836</v>
      </c>
      <c r="Z45" s="5">
        <v>939801.44404332142</v>
      </c>
      <c r="AA45" s="5">
        <f t="shared" si="57"/>
        <v>960920.57761732873</v>
      </c>
      <c r="AB45" s="6">
        <f t="shared" si="44"/>
        <v>10071139.909779012</v>
      </c>
      <c r="AC45" s="20">
        <f t="shared" si="45"/>
        <v>3.2596481833494333E-2</v>
      </c>
      <c r="AD45" s="7">
        <f>AC45*$AB$152/1000</f>
        <v>10071.139909779013</v>
      </c>
      <c r="AE45" s="7">
        <f t="shared" si="46"/>
        <v>6628.7520930475566</v>
      </c>
      <c r="AF45" s="8">
        <f t="shared" si="47"/>
        <v>10239944.463971877</v>
      </c>
      <c r="AG45" s="8">
        <f t="shared" si="6"/>
        <v>10751941.687170472</v>
      </c>
      <c r="AH45" s="8">
        <f t="shared" si="5"/>
        <v>1003971.1191335742</v>
      </c>
      <c r="AI45" s="8">
        <f t="shared" si="7"/>
        <v>1020034.6570397114</v>
      </c>
      <c r="AJ45" s="8">
        <f t="shared" si="8"/>
        <v>11771976.344210183</v>
      </c>
      <c r="AK45" s="63">
        <f t="shared" si="9"/>
        <v>11059140.021089626</v>
      </c>
      <c r="AL45" s="63">
        <f t="shared" si="10"/>
        <v>1039110.1083032492</v>
      </c>
      <c r="AM45" s="63">
        <f t="shared" si="11"/>
        <v>12098250.129392875</v>
      </c>
      <c r="AO45" s="68">
        <f t="shared" si="12"/>
        <v>11663296.744463967</v>
      </c>
      <c r="AP45" s="68">
        <f t="shared" si="13"/>
        <v>1096336.4620938629</v>
      </c>
      <c r="AQ45" s="68">
        <f t="shared" si="14"/>
        <v>12759633.206557831</v>
      </c>
      <c r="AR45" s="68">
        <f t="shared" si="15"/>
        <v>13311927.803163437</v>
      </c>
      <c r="AS45" s="68">
        <f t="shared" si="16"/>
        <v>1265003.6101083034</v>
      </c>
      <c r="AT45" s="1">
        <f t="shared" si="17"/>
        <v>14576931.41327174</v>
      </c>
      <c r="AU45" s="75">
        <f t="shared" si="18"/>
        <v>13311927.803163437</v>
      </c>
      <c r="AV45" s="75">
        <f t="shared" si="19"/>
        <v>1269006.7860896587</v>
      </c>
      <c r="AW45" s="1" t="s">
        <v>435</v>
      </c>
      <c r="AX45" s="1" t="s">
        <v>432</v>
      </c>
      <c r="AY45" s="1" t="s">
        <v>432</v>
      </c>
      <c r="AZ45" s="1" t="s">
        <v>432</v>
      </c>
    </row>
    <row r="46" spans="1:52">
      <c r="A46" s="1" t="s">
        <v>371</v>
      </c>
      <c r="B46" s="1" t="s">
        <v>143</v>
      </c>
      <c r="C46" s="1" t="s">
        <v>43</v>
      </c>
      <c r="D46" s="1" t="s">
        <v>44</v>
      </c>
      <c r="E46" s="1" t="s">
        <v>144</v>
      </c>
      <c r="F46" s="1" t="s">
        <v>74</v>
      </c>
      <c r="G46" s="1" t="s">
        <v>74</v>
      </c>
      <c r="H46" s="1">
        <v>9216823</v>
      </c>
      <c r="I46" s="1">
        <v>9273716.9691358022</v>
      </c>
      <c r="J46" s="1">
        <v>8704777.277777778</v>
      </c>
      <c r="K46" s="1">
        <v>8241200</v>
      </c>
      <c r="L46" s="1">
        <v>3.3236907454662519E-2</v>
      </c>
      <c r="M46" s="1">
        <v>7300.9184698444578</v>
      </c>
      <c r="N46" s="1">
        <v>1665910</v>
      </c>
      <c r="O46" s="1">
        <v>8530873.1107205618</v>
      </c>
      <c r="P46" s="1">
        <v>924368.23104693147</v>
      </c>
      <c r="Q46" s="1">
        <v>9455241.3417674936</v>
      </c>
      <c r="R46" s="1">
        <v>8603291.3884007018</v>
      </c>
      <c r="S46" s="1">
        <v>931678.70036101085</v>
      </c>
      <c r="T46" s="2">
        <v>8704676.9771528989</v>
      </c>
      <c r="U46" s="2">
        <v>939801.44404332142</v>
      </c>
      <c r="V46" s="2">
        <v>9644478.4211962204</v>
      </c>
      <c r="X46" s="4">
        <v>2500000</v>
      </c>
      <c r="Y46" s="4">
        <f t="shared" si="56"/>
        <v>2599173.5537190079</v>
      </c>
      <c r="AA46" s="5">
        <f t="shared" si="57"/>
        <v>0</v>
      </c>
      <c r="AB46" s="6">
        <f t="shared" si="44"/>
        <v>2599173.5537190079</v>
      </c>
      <c r="AC46" s="20">
        <f>AB46/AB152</f>
        <v>8.4125445863019108E-3</v>
      </c>
      <c r="AD46" s="7">
        <f>AC46*$AB$152/1000</f>
        <v>2599.1735537190079</v>
      </c>
      <c r="AE46" s="7">
        <f t="shared" si="46"/>
        <v>1710.7574007267253</v>
      </c>
      <c r="AF46" s="8">
        <f t="shared" si="47"/>
        <v>2921487.603305785</v>
      </c>
      <c r="AG46" s="8">
        <f t="shared" si="6"/>
        <v>3067561.9834710741</v>
      </c>
      <c r="AH46" s="8">
        <f t="shared" si="5"/>
        <v>0</v>
      </c>
      <c r="AI46" s="8">
        <f t="shared" si="7"/>
        <v>0</v>
      </c>
      <c r="AJ46" s="8">
        <f t="shared" si="8"/>
        <v>3067561.9834710741</v>
      </c>
      <c r="AK46" s="63">
        <f t="shared" si="9"/>
        <v>3155206.6115702474</v>
      </c>
      <c r="AL46" s="63">
        <f t="shared" si="10"/>
        <v>0</v>
      </c>
      <c r="AM46" s="63">
        <f t="shared" si="11"/>
        <v>3155206.6115702474</v>
      </c>
      <c r="AO46" s="68">
        <f t="shared" si="12"/>
        <v>3327574.3801652887</v>
      </c>
      <c r="AP46" s="68">
        <f t="shared" si="13"/>
        <v>0</v>
      </c>
      <c r="AQ46" s="68">
        <f t="shared" si="14"/>
        <v>3327574.3801652887</v>
      </c>
      <c r="AR46" s="68">
        <f t="shared" si="15"/>
        <v>3797933.8842975195</v>
      </c>
      <c r="AS46" s="68">
        <f t="shared" si="16"/>
        <v>0</v>
      </c>
      <c r="AT46" s="1">
        <f t="shared" si="17"/>
        <v>3797933.8842975195</v>
      </c>
      <c r="AU46" s="75">
        <f t="shared" si="18"/>
        <v>3797933.8842975195</v>
      </c>
      <c r="AV46" s="75">
        <f t="shared" si="19"/>
        <v>0</v>
      </c>
      <c r="AW46" s="1" t="s">
        <v>435</v>
      </c>
      <c r="AX46" s="1" t="s">
        <v>432</v>
      </c>
      <c r="AY46" s="1" t="s">
        <v>432</v>
      </c>
      <c r="AZ46" s="1" t="s">
        <v>432</v>
      </c>
    </row>
    <row r="47" spans="1:52">
      <c r="A47" s="1" t="s">
        <v>373</v>
      </c>
      <c r="B47" s="1" t="s">
        <v>146</v>
      </c>
      <c r="C47" s="1" t="s">
        <v>43</v>
      </c>
      <c r="D47" s="1" t="s">
        <v>44</v>
      </c>
      <c r="E47" s="1" t="s">
        <v>147</v>
      </c>
      <c r="F47" s="1" t="s">
        <v>52</v>
      </c>
      <c r="G47" s="1" t="s">
        <v>52</v>
      </c>
      <c r="H47" s="1">
        <v>2543167</v>
      </c>
      <c r="I47" s="1">
        <v>2558865.5617283951</v>
      </c>
      <c r="J47" s="1">
        <f>I47*153/163</f>
        <v>2401879.9444444445</v>
      </c>
      <c r="K47" s="1">
        <f t="shared" ref="K47:K51" si="58">J47*113.8/112.2</f>
        <v>2436131.3518518517</v>
      </c>
      <c r="L47" s="1">
        <f>K47/$K$152</f>
        <v>1.0262500427262818E-2</v>
      </c>
      <c r="M47" s="1">
        <f>L47*$K$153</f>
        <v>2254.2915287288279</v>
      </c>
      <c r="N47" s="1">
        <v>90000</v>
      </c>
      <c r="O47" s="1">
        <v>2521759.8703703703</v>
      </c>
      <c r="P47" s="1">
        <v>93007.420778178901</v>
      </c>
      <c r="Q47" s="1">
        <f t="shared" ref="Q47:Q51" si="59">O47+P47</f>
        <v>2614767.2911485494</v>
      </c>
      <c r="R47" s="1">
        <f t="shared" ref="R47:R51" si="60">(118.8/117.8)*O47</f>
        <v>2543167</v>
      </c>
      <c r="S47" s="1">
        <f t="shared" ref="S47:S51" si="61">(114.7/113.8)*P47</f>
        <v>93742.980344965908</v>
      </c>
      <c r="T47" s="2">
        <f t="shared" ref="T47:T51" si="62">(120.2/118.8)*R47</f>
        <v>2573136.9814814818</v>
      </c>
      <c r="U47" s="2">
        <f t="shared" ref="U47:U51" si="63">(115.7/113.8)*P47</f>
        <v>94560.268752507021</v>
      </c>
      <c r="V47" s="2">
        <f t="shared" ref="V47:V51" si="64">T47+U47</f>
        <v>2667697.2502339887</v>
      </c>
      <c r="W47" s="3">
        <f>V47/$V$153</f>
        <v>8.9229304692018726E-3</v>
      </c>
      <c r="X47" s="4">
        <v>2590262.6851851856</v>
      </c>
      <c r="Y47" s="4">
        <f t="shared" si="56"/>
        <v>2693016.9074074076</v>
      </c>
      <c r="Z47" s="5">
        <v>94560.268752507021</v>
      </c>
      <c r="AA47" s="5">
        <f t="shared" si="57"/>
        <v>96685.218612113924</v>
      </c>
      <c r="AB47" s="6">
        <f t="shared" si="44"/>
        <v>2789702.1260195216</v>
      </c>
      <c r="AC47" s="20">
        <f t="shared" ref="AC47:AC52" si="65">AB47/$AB$152</f>
        <v>9.0292137222082545E-3</v>
      </c>
      <c r="AD47" s="7">
        <v>1735.081622447753</v>
      </c>
      <c r="AE47" s="7">
        <f t="shared" si="46"/>
        <v>1836.1619411994538</v>
      </c>
      <c r="AF47" s="8">
        <f t="shared" si="47"/>
        <v>3026968.1296296301</v>
      </c>
      <c r="AG47" s="8">
        <f t="shared" si="6"/>
        <v>3178316.5361111118</v>
      </c>
      <c r="AH47" s="8">
        <f t="shared" ref="AH47:AH103" si="66">(123.6/118.3)*AA47</f>
        <v>101016.84717208183</v>
      </c>
      <c r="AI47" s="8">
        <f t="shared" si="7"/>
        <v>102633.11672683514</v>
      </c>
      <c r="AJ47" s="8">
        <f t="shared" si="8"/>
        <v>3280949.652837947</v>
      </c>
      <c r="AK47" s="63">
        <f t="shared" si="9"/>
        <v>3269125.5800000005</v>
      </c>
      <c r="AL47" s="63">
        <f t="shared" si="10"/>
        <v>104552.4368231047</v>
      </c>
      <c r="AM47" s="63">
        <f t="shared" si="11"/>
        <v>3373678.016823105</v>
      </c>
      <c r="AO47" s="68">
        <f t="shared" si="12"/>
        <v>3447716.6996481484</v>
      </c>
      <c r="AP47" s="68">
        <f t="shared" si="13"/>
        <v>110310.39711191336</v>
      </c>
      <c r="AQ47" s="68">
        <f t="shared" si="14"/>
        <v>3558027.0967600616</v>
      </c>
      <c r="AR47" s="68">
        <f t="shared" si="15"/>
        <v>3935058.5685185185</v>
      </c>
      <c r="AS47" s="68">
        <f t="shared" si="16"/>
        <v>127281.2274368231</v>
      </c>
      <c r="AT47" s="1">
        <f t="shared" si="17"/>
        <v>4062339.7959553418</v>
      </c>
      <c r="AU47" s="75">
        <f t="shared" si="18"/>
        <v>3935058.5685185185</v>
      </c>
      <c r="AV47" s="75">
        <f t="shared" si="19"/>
        <v>127684.01613124344</v>
      </c>
      <c r="AW47" s="1" t="s">
        <v>435</v>
      </c>
      <c r="AX47" s="1" t="s">
        <v>432</v>
      </c>
      <c r="AY47" s="1" t="s">
        <v>432</v>
      </c>
      <c r="AZ47" s="1" t="s">
        <v>432</v>
      </c>
    </row>
    <row r="48" spans="1:52">
      <c r="A48" s="1" t="s">
        <v>373</v>
      </c>
      <c r="B48" s="1" t="s">
        <v>148</v>
      </c>
      <c r="C48" s="1" t="s">
        <v>43</v>
      </c>
      <c r="D48" s="1" t="s">
        <v>44</v>
      </c>
      <c r="E48" s="1" t="s">
        <v>385</v>
      </c>
      <c r="F48" s="1" t="s">
        <v>52</v>
      </c>
      <c r="G48" s="1" t="s">
        <v>52</v>
      </c>
      <c r="H48" s="1">
        <v>1165086</v>
      </c>
      <c r="I48" s="1">
        <v>1172277.888888889</v>
      </c>
      <c r="J48" s="1">
        <f>I48*153/163</f>
        <v>1100359.0000000002</v>
      </c>
      <c r="K48" s="1">
        <f t="shared" si="58"/>
        <v>1116050.393939394</v>
      </c>
      <c r="L48" s="1">
        <f>K48/$K$152</f>
        <v>4.7014983966046781E-3</v>
      </c>
      <c r="M48" s="1">
        <f>L48*$K$153</f>
        <v>1032.7451952783895</v>
      </c>
      <c r="N48" s="1">
        <v>150000</v>
      </c>
      <c r="O48" s="1">
        <v>1155278.8787878789</v>
      </c>
      <c r="P48" s="1">
        <v>155012.36796363149</v>
      </c>
      <c r="Q48" s="1">
        <f t="shared" si="59"/>
        <v>1310291.2467515103</v>
      </c>
      <c r="R48" s="1">
        <f t="shared" si="60"/>
        <v>1165086</v>
      </c>
      <c r="S48" s="1">
        <f t="shared" si="61"/>
        <v>156238.30057494316</v>
      </c>
      <c r="T48" s="2">
        <f t="shared" si="62"/>
        <v>1178815.9696969697</v>
      </c>
      <c r="U48" s="2">
        <f t="shared" si="63"/>
        <v>157600.44792084504</v>
      </c>
      <c r="V48" s="2">
        <f t="shared" si="64"/>
        <v>1336416.4176178148</v>
      </c>
      <c r="W48" s="3">
        <f>V48/$V$153</f>
        <v>4.4700540030386399E-3</v>
      </c>
      <c r="X48" s="4">
        <v>1186661.6666666667</v>
      </c>
      <c r="Y48" s="4">
        <f t="shared" si="56"/>
        <v>1233735.8484848484</v>
      </c>
      <c r="Z48" s="5">
        <v>157600.44792084504</v>
      </c>
      <c r="AA48" s="5">
        <f t="shared" si="57"/>
        <v>161142.03102018987</v>
      </c>
      <c r="AB48" s="6">
        <f t="shared" si="44"/>
        <v>1394877.8795050383</v>
      </c>
      <c r="AC48" s="20">
        <f t="shared" si="65"/>
        <v>4.5146936559862334E-3</v>
      </c>
      <c r="AD48" s="7">
        <v>868.73679597856869</v>
      </c>
      <c r="AE48" s="7">
        <f t="shared" si="46"/>
        <v>918.09862102468287</v>
      </c>
      <c r="AF48" s="8">
        <f t="shared" si="47"/>
        <v>1386726.9393939395</v>
      </c>
      <c r="AG48" s="8">
        <f t="shared" si="6"/>
        <v>1456063.2863636364</v>
      </c>
      <c r="AH48" s="8">
        <f t="shared" si="66"/>
        <v>168361.41195346971</v>
      </c>
      <c r="AI48" s="8">
        <f t="shared" si="7"/>
        <v>171055.19454472524</v>
      </c>
      <c r="AJ48" s="8">
        <f t="shared" si="8"/>
        <v>1627118.4809083617</v>
      </c>
      <c r="AK48" s="63">
        <f t="shared" si="9"/>
        <v>1497665.0945454545</v>
      </c>
      <c r="AL48" s="63">
        <f t="shared" si="10"/>
        <v>174254.06137184115</v>
      </c>
      <c r="AM48" s="63">
        <f t="shared" si="11"/>
        <v>1671919.1559172957</v>
      </c>
      <c r="AO48" s="68">
        <f t="shared" si="12"/>
        <v>1579481.9839696968</v>
      </c>
      <c r="AP48" s="68">
        <f t="shared" si="13"/>
        <v>183850.66185318891</v>
      </c>
      <c r="AQ48" s="68">
        <f t="shared" si="14"/>
        <v>1763332.6458228857</v>
      </c>
      <c r="AR48" s="68">
        <f t="shared" si="15"/>
        <v>1802745.0212121208</v>
      </c>
      <c r="AS48" s="68">
        <f t="shared" si="16"/>
        <v>212135.37906137182</v>
      </c>
      <c r="AT48" s="1">
        <f t="shared" si="17"/>
        <v>2014880.4002734926</v>
      </c>
      <c r="AU48" s="75">
        <f t="shared" si="18"/>
        <v>1802745.0212121208</v>
      </c>
      <c r="AV48" s="75">
        <f t="shared" si="19"/>
        <v>212806.69355207236</v>
      </c>
      <c r="AW48" s="1" t="s">
        <v>439</v>
      </c>
      <c r="AX48" s="1" t="s">
        <v>432</v>
      </c>
      <c r="AY48" s="1" t="s">
        <v>432</v>
      </c>
      <c r="AZ48" s="1" t="s">
        <v>432</v>
      </c>
    </row>
    <row r="49" spans="1:63">
      <c r="A49" s="1" t="s">
        <v>373</v>
      </c>
      <c r="B49" s="21" t="s">
        <v>149</v>
      </c>
      <c r="C49" s="1" t="s">
        <v>43</v>
      </c>
      <c r="D49" s="21" t="s">
        <v>44</v>
      </c>
      <c r="E49" s="21" t="s">
        <v>150</v>
      </c>
      <c r="F49" s="21" t="s">
        <v>52</v>
      </c>
      <c r="G49" s="21" t="s">
        <v>52</v>
      </c>
      <c r="H49" s="21">
        <v>2273289</v>
      </c>
      <c r="I49" s="21">
        <v>2287321.6481481483</v>
      </c>
      <c r="J49" s="21">
        <f>I49*153/163</f>
        <v>2146995.166666667</v>
      </c>
      <c r="K49" s="21">
        <f t="shared" si="58"/>
        <v>2177611.8535353537</v>
      </c>
      <c r="L49" s="21">
        <f>K49/$K$152</f>
        <v>9.1734555118841449E-3</v>
      </c>
      <c r="M49" s="21">
        <f>L49*$K$153</f>
        <v>2015.0686663724516</v>
      </c>
      <c r="N49" s="21">
        <v>169746</v>
      </c>
      <c r="O49" s="21">
        <v>2254153.5707070711</v>
      </c>
      <c r="P49" s="21">
        <v>175418.19608236395</v>
      </c>
      <c r="Q49" s="21">
        <f t="shared" si="59"/>
        <v>2429571.7667894349</v>
      </c>
      <c r="R49" s="21">
        <f t="shared" si="60"/>
        <v>2273289.0000000005</v>
      </c>
      <c r="S49" s="21">
        <f t="shared" si="61"/>
        <v>176805.51046262871</v>
      </c>
      <c r="T49" s="24">
        <f t="shared" si="62"/>
        <v>2300078.6010101018</v>
      </c>
      <c r="U49" s="24">
        <f t="shared" si="63"/>
        <v>178346.97088514507</v>
      </c>
      <c r="V49" s="24">
        <f t="shared" si="64"/>
        <v>2478425.5718952469</v>
      </c>
      <c r="W49" s="25">
        <f>V49/$V$153</f>
        <v>8.2898533741688415E-3</v>
      </c>
      <c r="X49" s="26">
        <v>2315386.9444444454</v>
      </c>
      <c r="Y49" s="26">
        <f t="shared" si="56"/>
        <v>2407237.005050506</v>
      </c>
      <c r="Z49" s="27">
        <v>178346.97088514507</v>
      </c>
      <c r="AA49" s="27">
        <f t="shared" si="57"/>
        <v>182354.76798368766</v>
      </c>
      <c r="AB49" s="28">
        <f t="shared" si="44"/>
        <v>2589591.7730341936</v>
      </c>
      <c r="AC49" s="29">
        <f t="shared" si="65"/>
        <v>8.3815319757312035E-3</v>
      </c>
      <c r="AD49" s="28">
        <v>1611.5892786960533</v>
      </c>
      <c r="AE49" s="28">
        <f t="shared" si="46"/>
        <v>1704.4507413675485</v>
      </c>
      <c r="AF49" s="30">
        <f t="shared" si="47"/>
        <v>2705749.7020202032</v>
      </c>
      <c r="AG49" s="8">
        <f t="shared" si="6"/>
        <v>2841037.1871212134</v>
      </c>
      <c r="AH49" s="30">
        <f t="shared" si="66"/>
        <v>190524.50822302446</v>
      </c>
      <c r="AI49" s="8">
        <f t="shared" si="7"/>
        <v>193572.90035459286</v>
      </c>
      <c r="AJ49" s="8">
        <f t="shared" si="8"/>
        <v>3034610.0874758065</v>
      </c>
      <c r="AK49" s="63">
        <f t="shared" si="9"/>
        <v>2922209.6781818192</v>
      </c>
      <c r="AL49" s="63">
        <f t="shared" si="10"/>
        <v>197192.8660108303</v>
      </c>
      <c r="AM49" s="63">
        <f t="shared" si="11"/>
        <v>3119402.5441926494</v>
      </c>
      <c r="AO49" s="68">
        <f t="shared" si="12"/>
        <v>3081848.910601011</v>
      </c>
      <c r="AP49" s="68">
        <f t="shared" si="13"/>
        <v>208052.76297954269</v>
      </c>
      <c r="AQ49" s="68">
        <f t="shared" si="14"/>
        <v>3289901.6735805538</v>
      </c>
      <c r="AR49" s="68">
        <f t="shared" si="15"/>
        <v>3517474.6126262634</v>
      </c>
      <c r="AS49" s="68">
        <f t="shared" si="16"/>
        <v>240060.88036101079</v>
      </c>
      <c r="AT49" s="1">
        <f t="shared" si="17"/>
        <v>3757535.4929872742</v>
      </c>
      <c r="AU49" s="75">
        <f t="shared" si="18"/>
        <v>3517474.6126262634</v>
      </c>
      <c r="AV49" s="75">
        <f t="shared" si="19"/>
        <v>240820.56669126716</v>
      </c>
      <c r="AW49" s="1" t="s">
        <v>435</v>
      </c>
      <c r="AX49" s="1" t="s">
        <v>432</v>
      </c>
      <c r="AY49" s="1" t="s">
        <v>432</v>
      </c>
      <c r="AZ49" s="1" t="s">
        <v>432</v>
      </c>
    </row>
    <row r="50" spans="1:63">
      <c r="A50" s="1" t="s">
        <v>369</v>
      </c>
      <c r="B50" s="21" t="s">
        <v>151</v>
      </c>
      <c r="C50" s="1" t="s">
        <v>43</v>
      </c>
      <c r="D50" s="21" t="s">
        <v>44</v>
      </c>
      <c r="E50" s="21" t="s">
        <v>152</v>
      </c>
      <c r="F50" s="21" t="s">
        <v>46</v>
      </c>
      <c r="G50" s="21" t="s">
        <v>46</v>
      </c>
      <c r="H50" s="21">
        <v>468574</v>
      </c>
      <c r="I50" s="21">
        <v>471466.43209876545</v>
      </c>
      <c r="J50" s="21">
        <v>471466</v>
      </c>
      <c r="K50" s="21">
        <f t="shared" si="58"/>
        <v>478189.22281639924</v>
      </c>
      <c r="L50" s="21">
        <f>K50/$K$152</f>
        <v>2.0144304204842427E-3</v>
      </c>
      <c r="M50" s="21">
        <f>L50*$K$153</f>
        <v>442.495809310526</v>
      </c>
      <c r="N50" s="21">
        <v>15833.333333333334</v>
      </c>
      <c r="O50" s="21">
        <v>494997.27985739749</v>
      </c>
      <c r="P50" s="21">
        <v>77506.222021660651</v>
      </c>
      <c r="Q50" s="21">
        <f t="shared" si="59"/>
        <v>572503.50187905808</v>
      </c>
      <c r="R50" s="21">
        <f t="shared" si="60"/>
        <v>499199.29411764705</v>
      </c>
      <c r="S50" s="21">
        <f t="shared" si="61"/>
        <v>78119.188628158852</v>
      </c>
      <c r="T50" s="24">
        <f t="shared" si="62"/>
        <v>505082.11408199649</v>
      </c>
      <c r="U50" s="24">
        <f t="shared" si="63"/>
        <v>78800.262635379069</v>
      </c>
      <c r="V50" s="24">
        <f t="shared" si="64"/>
        <v>583882.37671737559</v>
      </c>
      <c r="W50" s="25">
        <f>V50/$V$153</f>
        <v>1.9529734302438191E-3</v>
      </c>
      <c r="X50" s="26">
        <v>508443.72549019614</v>
      </c>
      <c r="Y50" s="26">
        <f t="shared" si="56"/>
        <v>528613.39393939392</v>
      </c>
      <c r="Z50" s="27">
        <v>78800.262635379069</v>
      </c>
      <c r="AA50" s="27">
        <f t="shared" si="57"/>
        <v>80571.055054151642</v>
      </c>
      <c r="AB50" s="28">
        <f t="shared" si="44"/>
        <v>609184.44899354561</v>
      </c>
      <c r="AC50" s="29">
        <f t="shared" si="65"/>
        <v>1.9717003241692711E-3</v>
      </c>
      <c r="AD50" s="28">
        <v>379.50966196680486</v>
      </c>
      <c r="AE50" s="28">
        <f t="shared" si="46"/>
        <v>400.96083735238221</v>
      </c>
      <c r="AF50" s="30">
        <f t="shared" si="47"/>
        <v>594164.81639928697</v>
      </c>
      <c r="AG50" s="8">
        <f t="shared" si="6"/>
        <v>623873.05721925129</v>
      </c>
      <c r="AH50" s="30">
        <f t="shared" si="66"/>
        <v>84180.74729241879</v>
      </c>
      <c r="AI50" s="8">
        <f t="shared" si="7"/>
        <v>85527.639249097498</v>
      </c>
      <c r="AJ50" s="8">
        <f t="shared" si="8"/>
        <v>709400.69646834885</v>
      </c>
      <c r="AK50" s="63">
        <f t="shared" si="9"/>
        <v>641698.00171122979</v>
      </c>
      <c r="AL50" s="63">
        <f t="shared" si="10"/>
        <v>87127.073447653456</v>
      </c>
      <c r="AM50" s="63">
        <f t="shared" si="11"/>
        <v>728825.07515888324</v>
      </c>
      <c r="AO50" s="68">
        <f t="shared" si="12"/>
        <v>676753.72587878769</v>
      </c>
      <c r="AP50" s="68">
        <f t="shared" si="13"/>
        <v>91925.376043321332</v>
      </c>
      <c r="AQ50" s="68">
        <f t="shared" si="14"/>
        <v>768679.10192210902</v>
      </c>
      <c r="AR50" s="68">
        <f t="shared" si="15"/>
        <v>772414.2613190728</v>
      </c>
      <c r="AS50" s="68">
        <f t="shared" si="16"/>
        <v>106067.74158844768</v>
      </c>
      <c r="AT50" s="1">
        <f t="shared" si="17"/>
        <v>878482.00290752051</v>
      </c>
      <c r="AU50" s="75">
        <f t="shared" si="18"/>
        <v>772414.2613190728</v>
      </c>
      <c r="AV50" s="75">
        <f t="shared" si="19"/>
        <v>106403.39899853771</v>
      </c>
      <c r="AW50" s="1" t="s">
        <v>432</v>
      </c>
      <c r="AX50" s="1" t="s">
        <v>432</v>
      </c>
      <c r="AY50" s="1" t="s">
        <v>432</v>
      </c>
      <c r="AZ50" s="1" t="s">
        <v>432</v>
      </c>
    </row>
    <row r="51" spans="1:63">
      <c r="A51" s="1" t="s">
        <v>370</v>
      </c>
      <c r="B51" s="21" t="s">
        <v>153</v>
      </c>
      <c r="C51" s="1" t="s">
        <v>154</v>
      </c>
      <c r="D51" s="21" t="s">
        <v>44</v>
      </c>
      <c r="E51" s="21" t="s">
        <v>155</v>
      </c>
      <c r="F51" s="21" t="s">
        <v>46</v>
      </c>
      <c r="G51" s="21" t="s">
        <v>46</v>
      </c>
      <c r="H51" s="21">
        <v>950000</v>
      </c>
      <c r="I51" s="21">
        <v>955864.19753086416</v>
      </c>
      <c r="J51" s="21">
        <f>I51*153/163</f>
        <v>897222.22222222213</v>
      </c>
      <c r="K51" s="21">
        <f t="shared" si="58"/>
        <v>910016.8350168349</v>
      </c>
      <c r="L51" s="21">
        <f>K51/$K$152</f>
        <v>3.833556902043663E-3</v>
      </c>
      <c r="M51" s="21">
        <f>L51*$K$153</f>
        <v>842.09057143804807</v>
      </c>
      <c r="N51" s="21"/>
      <c r="O51" s="21">
        <v>942003.36700336693</v>
      </c>
      <c r="P51" s="21">
        <v>0</v>
      </c>
      <c r="Q51" s="21">
        <f t="shared" si="59"/>
        <v>942003.36700336693</v>
      </c>
      <c r="R51" s="21">
        <f t="shared" si="60"/>
        <v>949999.99999999988</v>
      </c>
      <c r="S51" s="21">
        <f t="shared" si="61"/>
        <v>0</v>
      </c>
      <c r="T51" s="24">
        <f t="shared" si="62"/>
        <v>961195.2861952862</v>
      </c>
      <c r="U51" s="24">
        <f t="shared" si="63"/>
        <v>0</v>
      </c>
      <c r="V51" s="24">
        <f t="shared" si="64"/>
        <v>961195.2861952862</v>
      </c>
      <c r="W51" s="25">
        <f>V51/$V$153</f>
        <v>3.2150120128109951E-3</v>
      </c>
      <c r="X51" s="26">
        <v>967592.59259259258</v>
      </c>
      <c r="Y51" s="26">
        <f t="shared" si="56"/>
        <v>1005976.4309764309</v>
      </c>
      <c r="Z51" s="27">
        <v>0</v>
      </c>
      <c r="AA51" s="27">
        <f t="shared" si="57"/>
        <v>0</v>
      </c>
      <c r="AB51" s="28">
        <f t="shared" si="44"/>
        <v>1005976.4309764309</v>
      </c>
      <c r="AC51" s="29">
        <f t="shared" si="65"/>
        <v>3.2559663306242583E-3</v>
      </c>
      <c r="AD51" s="28">
        <v>625.31204262899223</v>
      </c>
      <c r="AE51" s="28">
        <f t="shared" si="46"/>
        <v>662.12647546645485</v>
      </c>
      <c r="AF51" s="30">
        <f t="shared" si="47"/>
        <v>1130723.9057239057</v>
      </c>
      <c r="AG51" s="8">
        <f t="shared" si="6"/>
        <v>1187260.1010101009</v>
      </c>
      <c r="AH51" s="30">
        <f t="shared" si="66"/>
        <v>0</v>
      </c>
      <c r="AI51" s="8">
        <f t="shared" si="7"/>
        <v>0</v>
      </c>
      <c r="AJ51" s="8">
        <f t="shared" si="8"/>
        <v>1187260.1010101009</v>
      </c>
      <c r="AK51" s="63">
        <f t="shared" si="9"/>
        <v>1221181.8181818179</v>
      </c>
      <c r="AL51" s="63">
        <v>2250</v>
      </c>
      <c r="AM51" s="63">
        <f t="shared" si="11"/>
        <v>1223431.8181818179</v>
      </c>
      <c r="AO51" s="68">
        <f t="shared" si="12"/>
        <v>1287894.5286195283</v>
      </c>
      <c r="AP51" s="68">
        <f t="shared" si="13"/>
        <v>2373.913043478261</v>
      </c>
      <c r="AQ51" s="68">
        <f t="shared" si="14"/>
        <v>1290268.4416630066</v>
      </c>
      <c r="AR51" s="68">
        <f t="shared" si="15"/>
        <v>1469941.077441077</v>
      </c>
      <c r="AS51" s="68">
        <f t="shared" si="16"/>
        <v>2739.1304347826085</v>
      </c>
      <c r="AT51" s="1">
        <f t="shared" si="17"/>
        <v>1472680.2078758597</v>
      </c>
      <c r="AU51" s="75">
        <f t="shared" si="18"/>
        <v>1469941.077441077</v>
      </c>
      <c r="AV51" s="75">
        <f t="shared" si="19"/>
        <v>2747.7985690698952</v>
      </c>
      <c r="AW51" s="1" t="s">
        <v>432</v>
      </c>
      <c r="AX51" s="1" t="s">
        <v>432</v>
      </c>
      <c r="AY51" s="1" t="s">
        <v>432</v>
      </c>
      <c r="AZ51" s="1" t="s">
        <v>432</v>
      </c>
    </row>
    <row r="52" spans="1:63" s="21" customFormat="1">
      <c r="A52" s="21" t="s">
        <v>373</v>
      </c>
      <c r="B52" s="21" t="s">
        <v>156</v>
      </c>
      <c r="C52" s="1" t="s">
        <v>71</v>
      </c>
      <c r="D52" s="21" t="s">
        <v>44</v>
      </c>
      <c r="E52" s="21" t="s">
        <v>157</v>
      </c>
      <c r="F52" s="21" t="s">
        <v>52</v>
      </c>
      <c r="G52" s="21" t="s">
        <v>52</v>
      </c>
      <c r="T52" s="24"/>
      <c r="U52" s="24"/>
      <c r="V52" s="24"/>
      <c r="W52" s="25"/>
      <c r="X52" s="26">
        <v>3300000</v>
      </c>
      <c r="Y52" s="26">
        <f t="shared" si="56"/>
        <v>3430909.0909090908</v>
      </c>
      <c r="Z52" s="27">
        <v>350000</v>
      </c>
      <c r="AA52" s="27">
        <f t="shared" si="57"/>
        <v>357865.16853932588</v>
      </c>
      <c r="AB52" s="28">
        <f t="shared" si="44"/>
        <v>3788774.2594484165</v>
      </c>
      <c r="AC52" s="29">
        <f t="shared" si="65"/>
        <v>1.2262833445437776E-2</v>
      </c>
      <c r="AD52" s="28">
        <v>2358.8326048263039</v>
      </c>
      <c r="AE52" s="28">
        <f t="shared" si="46"/>
        <v>2493.7440575139908</v>
      </c>
      <c r="AF52" s="30">
        <f t="shared" si="47"/>
        <v>3856363.6363636362</v>
      </c>
      <c r="AG52" s="8">
        <f t="shared" si="6"/>
        <v>4049181.8181818184</v>
      </c>
      <c r="AH52" s="30">
        <f t="shared" si="66"/>
        <v>373898.01210025931</v>
      </c>
      <c r="AI52" s="8">
        <f t="shared" si="7"/>
        <v>379880.38029386348</v>
      </c>
      <c r="AJ52" s="8">
        <f t="shared" si="8"/>
        <v>4429062.1984756822</v>
      </c>
      <c r="AK52" s="63">
        <f t="shared" si="9"/>
        <v>4164872.7272727271</v>
      </c>
      <c r="AL52" s="63">
        <f t="shared" si="10"/>
        <v>386984.4425237684</v>
      </c>
      <c r="AM52" s="63">
        <f t="shared" si="11"/>
        <v>4551857.1697964957</v>
      </c>
      <c r="AO52" s="68">
        <f t="shared" si="12"/>
        <v>4392398.1818181816</v>
      </c>
      <c r="AP52" s="68">
        <f t="shared" si="13"/>
        <v>408296.62921348319</v>
      </c>
      <c r="AQ52" s="68">
        <f t="shared" si="14"/>
        <v>4800694.8110316647</v>
      </c>
      <c r="AR52" s="68">
        <f t="shared" si="15"/>
        <v>5013272.7272727266</v>
      </c>
      <c r="AS52" s="68">
        <f t="shared" si="16"/>
        <v>471111.49524632673</v>
      </c>
      <c r="AT52" s="1">
        <f t="shared" si="17"/>
        <v>5484384.2225190531</v>
      </c>
      <c r="AU52" s="75">
        <f t="shared" si="18"/>
        <v>5013272.7272727266</v>
      </c>
      <c r="AV52" s="75">
        <f t="shared" si="19"/>
        <v>472602.35440849868</v>
      </c>
      <c r="AW52" s="21" t="s">
        <v>435</v>
      </c>
      <c r="AX52" s="21" t="s">
        <v>434</v>
      </c>
      <c r="AY52" s="21" t="s">
        <v>432</v>
      </c>
      <c r="AZ52" s="21" t="s">
        <v>432</v>
      </c>
    </row>
    <row r="53" spans="1:63" s="21" customFormat="1">
      <c r="A53" s="21" t="s">
        <v>372</v>
      </c>
      <c r="B53" s="21" t="s">
        <v>358</v>
      </c>
      <c r="C53" s="1" t="s">
        <v>359</v>
      </c>
      <c r="D53" s="21" t="s">
        <v>86</v>
      </c>
      <c r="E53" s="21" t="s">
        <v>360</v>
      </c>
      <c r="T53" s="24"/>
      <c r="U53" s="24"/>
      <c r="V53" s="24"/>
      <c r="W53" s="25"/>
      <c r="X53" s="26"/>
      <c r="Y53" s="26"/>
      <c r="Z53" s="27"/>
      <c r="AA53" s="27"/>
      <c r="AB53" s="28"/>
      <c r="AC53" s="29"/>
      <c r="AD53" s="28"/>
      <c r="AE53" s="28"/>
      <c r="AF53" s="30"/>
      <c r="AG53" s="8">
        <v>210000</v>
      </c>
      <c r="AH53" s="30"/>
      <c r="AI53" s="8"/>
      <c r="AJ53" s="8"/>
      <c r="AK53" s="63">
        <f t="shared" si="9"/>
        <v>215999.99999999997</v>
      </c>
      <c r="AL53" s="63">
        <f t="shared" si="10"/>
        <v>0</v>
      </c>
      <c r="AM53" s="63">
        <f t="shared" si="11"/>
        <v>215999.99999999997</v>
      </c>
      <c r="AN53" s="21" t="s">
        <v>361</v>
      </c>
      <c r="AO53" s="68">
        <f t="shared" si="12"/>
        <v>227799.99999999997</v>
      </c>
      <c r="AP53" s="68">
        <f t="shared" si="13"/>
        <v>0</v>
      </c>
      <c r="AQ53" s="68">
        <f t="shared" si="14"/>
        <v>227799.99999999997</v>
      </c>
      <c r="AR53" s="68">
        <f t="shared" si="15"/>
        <v>259999.99999999994</v>
      </c>
      <c r="AS53" s="68">
        <f t="shared" si="16"/>
        <v>0</v>
      </c>
      <c r="AT53" s="1">
        <f t="shared" si="17"/>
        <v>259999.99999999994</v>
      </c>
      <c r="AU53" s="75">
        <f t="shared" si="18"/>
        <v>259999.99999999994</v>
      </c>
      <c r="AV53" s="75">
        <f t="shared" si="19"/>
        <v>0</v>
      </c>
      <c r="AW53" s="21" t="s">
        <v>432</v>
      </c>
      <c r="AX53" s="21" t="s">
        <v>432</v>
      </c>
      <c r="AY53" s="21" t="s">
        <v>434</v>
      </c>
      <c r="AZ53" s="21" t="s">
        <v>432</v>
      </c>
    </row>
    <row r="54" spans="1:63" s="21" customFormat="1">
      <c r="A54" s="21" t="s">
        <v>370</v>
      </c>
      <c r="B54" s="21" t="s">
        <v>158</v>
      </c>
      <c r="C54" s="1" t="s">
        <v>71</v>
      </c>
      <c r="D54" s="21" t="s">
        <v>44</v>
      </c>
      <c r="E54" s="21" t="s">
        <v>159</v>
      </c>
      <c r="F54" s="21" t="s">
        <v>46</v>
      </c>
      <c r="G54" s="21" t="s">
        <v>46</v>
      </c>
      <c r="H54" s="21">
        <v>67864.911385566578</v>
      </c>
      <c r="I54" s="21">
        <v>68283.83059165033</v>
      </c>
      <c r="J54" s="21">
        <f t="shared" ref="J54:J60" si="67">I54*153/163</f>
        <v>64094.638530812881</v>
      </c>
      <c r="K54" s="21">
        <f t="shared" ref="K54:K60" si="68">J54*113.8/112.2</f>
        <v>65008.644071359231</v>
      </c>
      <c r="L54" s="21">
        <f t="shared" ref="L54:L60" si="69">K54/$K$152</f>
        <v>2.738568415249688E-4</v>
      </c>
      <c r="M54" s="21">
        <f t="shared" ref="M54:M60" si="70">L54*$K$153</f>
        <v>60.156212641330804</v>
      </c>
      <c r="N54" s="21">
        <v>0</v>
      </c>
      <c r="O54" s="21">
        <v>67293.657922725106</v>
      </c>
      <c r="P54" s="21">
        <v>0</v>
      </c>
      <c r="Q54" s="21">
        <f t="shared" ref="Q54:Q63" si="71">O54+P54</f>
        <v>67293.657922725106</v>
      </c>
      <c r="R54" s="21">
        <f t="shared" ref="R54:R63" si="72">(118.8/117.8)*O54</f>
        <v>67864.911385566578</v>
      </c>
      <c r="S54" s="21">
        <f t="shared" ref="S54:S63" si="73">(114.7/113.8)*P54</f>
        <v>0</v>
      </c>
      <c r="T54" s="24">
        <f t="shared" ref="T54:T63" si="74">(120.2/118.8)*R54</f>
        <v>68664.666233544645</v>
      </c>
      <c r="U54" s="24">
        <f t="shared" ref="U54:U63" si="75">(115.7/113.8)*P54</f>
        <v>0</v>
      </c>
      <c r="V54" s="24">
        <f t="shared" ref="V54:V63" si="76">T54+U54</f>
        <v>68664.666233544645</v>
      </c>
      <c r="W54" s="25">
        <f t="shared" ref="W54:W60" si="77">V54/$V$153</f>
        <v>2.2967000563468447E-4</v>
      </c>
      <c r="X54" s="26">
        <v>69121.66900381782</v>
      </c>
      <c r="Y54" s="26">
        <f t="shared" si="56"/>
        <v>71863.68562545687</v>
      </c>
      <c r="Z54" s="27">
        <v>0</v>
      </c>
      <c r="AA54" s="27">
        <f t="shared" si="57"/>
        <v>0</v>
      </c>
      <c r="AB54" s="28">
        <f t="shared" si="44"/>
        <v>71863.68562545687</v>
      </c>
      <c r="AC54" s="29">
        <f t="shared" ref="AC54:AC60" si="78">AB54/$AB$152</f>
        <v>2.3259564894968811E-4</v>
      </c>
      <c r="AD54" s="28">
        <v>44.670259327730733</v>
      </c>
      <c r="AE54" s="28">
        <f t="shared" ref="AE54:AE60" si="79">AC54*$AD$154</f>
        <v>47.300162719545781</v>
      </c>
      <c r="AF54" s="30">
        <f t="shared" si="47"/>
        <v>80775.239645783804</v>
      </c>
      <c r="AG54" s="8">
        <f t="shared" si="6"/>
        <v>84814.001628072991</v>
      </c>
      <c r="AH54" s="30">
        <f t="shared" si="66"/>
        <v>0</v>
      </c>
      <c r="AI54" s="8">
        <f t="shared" si="7"/>
        <v>0</v>
      </c>
      <c r="AJ54" s="8">
        <f t="shared" si="8"/>
        <v>84814.001628072991</v>
      </c>
      <c r="AK54" s="63">
        <f t="shared" si="9"/>
        <v>87237.258817446491</v>
      </c>
      <c r="AL54" s="63">
        <f t="shared" si="10"/>
        <v>0</v>
      </c>
      <c r="AM54" s="63">
        <f t="shared" si="11"/>
        <v>87237.258817446491</v>
      </c>
      <c r="AO54" s="68">
        <f t="shared" si="12"/>
        <v>92002.997956547726</v>
      </c>
      <c r="AP54" s="68">
        <f t="shared" si="13"/>
        <v>0</v>
      </c>
      <c r="AQ54" s="68">
        <f t="shared" si="14"/>
        <v>92002.997956547726</v>
      </c>
      <c r="AR54" s="68">
        <f t="shared" si="15"/>
        <v>105007.81153951891</v>
      </c>
      <c r="AS54" s="68">
        <f t="shared" si="16"/>
        <v>0</v>
      </c>
      <c r="AT54" s="1">
        <f t="shared" si="17"/>
        <v>105007.81153951891</v>
      </c>
      <c r="AU54" s="75">
        <f t="shared" si="18"/>
        <v>105007.81153951891</v>
      </c>
      <c r="AV54" s="75">
        <f t="shared" si="19"/>
        <v>0</v>
      </c>
      <c r="AW54" s="21" t="s">
        <v>432</v>
      </c>
      <c r="AX54" s="21" t="s">
        <v>432</v>
      </c>
      <c r="AY54" s="21" t="s">
        <v>432</v>
      </c>
      <c r="AZ54" s="21" t="s">
        <v>432</v>
      </c>
    </row>
    <row r="55" spans="1:63" s="21" customFormat="1">
      <c r="A55" s="21" t="s">
        <v>370</v>
      </c>
      <c r="B55" s="21" t="s">
        <v>160</v>
      </c>
      <c r="C55" s="1" t="s">
        <v>161</v>
      </c>
      <c r="D55" s="21" t="s">
        <v>44</v>
      </c>
      <c r="E55" s="21" t="s">
        <v>162</v>
      </c>
      <c r="F55" s="21" t="s">
        <v>46</v>
      </c>
      <c r="G55" s="21" t="s">
        <v>46</v>
      </c>
      <c r="H55" s="21">
        <v>142297.3948407041</v>
      </c>
      <c r="I55" s="21">
        <v>143175.77382120228</v>
      </c>
      <c r="J55" s="21">
        <f t="shared" si="67"/>
        <v>134391.98401622055</v>
      </c>
      <c r="K55" s="21">
        <f t="shared" si="68"/>
        <v>136308.44724639837</v>
      </c>
      <c r="L55" s="21">
        <f t="shared" si="69"/>
        <v>5.7421595803622478E-4</v>
      </c>
      <c r="M55" s="21">
        <f t="shared" si="70"/>
        <v>126.13399424795166</v>
      </c>
      <c r="N55" s="21">
        <v>11222.972972972972</v>
      </c>
      <c r="O55" s="21">
        <v>250000</v>
      </c>
      <c r="P55" s="21">
        <v>11597.997440882516</v>
      </c>
      <c r="Q55" s="21">
        <f t="shared" si="71"/>
        <v>261597.99744088252</v>
      </c>
      <c r="R55" s="21">
        <f t="shared" si="72"/>
        <v>252122.24108658743</v>
      </c>
      <c r="S55" s="21">
        <f t="shared" si="73"/>
        <v>11689.721497972097</v>
      </c>
      <c r="T55" s="24">
        <f t="shared" si="74"/>
        <v>255093.37860780986</v>
      </c>
      <c r="U55" s="24">
        <f t="shared" si="75"/>
        <v>11791.637116960521</v>
      </c>
      <c r="V55" s="24">
        <f t="shared" si="76"/>
        <v>266885.01572477038</v>
      </c>
      <c r="W55" s="25">
        <f t="shared" si="77"/>
        <v>8.9267867198014974E-4</v>
      </c>
      <c r="X55" s="26">
        <v>256791.1714770798</v>
      </c>
      <c r="Y55" s="26">
        <f t="shared" si="56"/>
        <v>266977.92869269947</v>
      </c>
      <c r="Z55" s="27">
        <v>11791.637116960521</v>
      </c>
      <c r="AA55" s="27">
        <f t="shared" si="57"/>
        <v>12056.617726330422</v>
      </c>
      <c r="AB55" s="28">
        <f t="shared" si="44"/>
        <v>279034.54641902988</v>
      </c>
      <c r="AC55" s="29">
        <f t="shared" si="78"/>
        <v>9.0312959652496963E-4</v>
      </c>
      <c r="AD55" s="28">
        <v>173.57311945409444</v>
      </c>
      <c r="AE55" s="28">
        <f t="shared" si="79"/>
        <v>183.65853817716513</v>
      </c>
      <c r="AF55" s="30">
        <f t="shared" si="47"/>
        <v>300084.88964346348</v>
      </c>
      <c r="AG55" s="8">
        <f t="shared" si="6"/>
        <v>315089.13412563666</v>
      </c>
      <c r="AH55" s="30">
        <f t="shared" si="66"/>
        <v>12596.770506969062</v>
      </c>
      <c r="AI55" s="8">
        <f t="shared" si="7"/>
        <v>12798.318835080567</v>
      </c>
      <c r="AJ55" s="8">
        <f t="shared" si="8"/>
        <v>327887.4529607172</v>
      </c>
      <c r="AK55" s="63">
        <f t="shared" si="9"/>
        <v>324091.68081494054</v>
      </c>
      <c r="AL55" s="63">
        <f t="shared" si="10"/>
        <v>13037.657474712978</v>
      </c>
      <c r="AM55" s="63">
        <f t="shared" si="11"/>
        <v>337129.33828965353</v>
      </c>
      <c r="AO55" s="68">
        <f t="shared" si="12"/>
        <v>341796.68930390489</v>
      </c>
      <c r="AP55" s="68">
        <f t="shared" si="13"/>
        <v>13755.673393610214</v>
      </c>
      <c r="AQ55" s="68">
        <f t="shared" si="14"/>
        <v>355552.36269751511</v>
      </c>
      <c r="AR55" s="68">
        <f t="shared" si="15"/>
        <v>390110.35653650248</v>
      </c>
      <c r="AS55" s="68">
        <f t="shared" si="16"/>
        <v>15871.930838781014</v>
      </c>
      <c r="AT55" s="1">
        <f t="shared" si="17"/>
        <v>405982.28737528349</v>
      </c>
      <c r="AU55" s="75">
        <f t="shared" si="18"/>
        <v>390110.35653650248</v>
      </c>
      <c r="AV55" s="75">
        <f t="shared" si="19"/>
        <v>15922.158468017664</v>
      </c>
      <c r="AW55" s="21" t="s">
        <v>432</v>
      </c>
      <c r="AX55" s="21" t="s">
        <v>432</v>
      </c>
      <c r="AY55" s="21" t="s">
        <v>432</v>
      </c>
      <c r="AZ55" s="21" t="s">
        <v>432</v>
      </c>
    </row>
    <row r="56" spans="1:63" ht="13.5" customHeight="1">
      <c r="A56" s="1" t="s">
        <v>373</v>
      </c>
      <c r="B56" s="21" t="s">
        <v>163</v>
      </c>
      <c r="C56" s="1" t="s">
        <v>43</v>
      </c>
      <c r="D56" s="21" t="s">
        <v>86</v>
      </c>
      <c r="E56" s="21" t="s">
        <v>164</v>
      </c>
      <c r="F56" s="21" t="s">
        <v>52</v>
      </c>
      <c r="G56" s="21" t="s">
        <v>52</v>
      </c>
      <c r="H56" s="21">
        <v>4500000</v>
      </c>
      <c r="I56" s="21">
        <v>4527777.777777778</v>
      </c>
      <c r="J56" s="21">
        <f t="shared" si="67"/>
        <v>4250000</v>
      </c>
      <c r="K56" s="21">
        <f t="shared" si="68"/>
        <v>4310606.0606060605</v>
      </c>
      <c r="L56" s="21">
        <f t="shared" si="69"/>
        <v>1.8158953746522617E-2</v>
      </c>
      <c r="M56" s="21">
        <f t="shared" si="70"/>
        <v>3988.85007523286</v>
      </c>
      <c r="N56" s="21">
        <v>361670</v>
      </c>
      <c r="O56" s="21">
        <v>4462121.2121212119</v>
      </c>
      <c r="P56" s="21">
        <v>373755.48747604404</v>
      </c>
      <c r="Q56" s="21">
        <f t="shared" si="71"/>
        <v>4835876.6995972563</v>
      </c>
      <c r="R56" s="21">
        <f t="shared" si="72"/>
        <v>4500000</v>
      </c>
      <c r="S56" s="21">
        <f t="shared" si="73"/>
        <v>376711.37445959798</v>
      </c>
      <c r="T56" s="24">
        <f t="shared" si="74"/>
        <v>4553030.3030303037</v>
      </c>
      <c r="U56" s="24">
        <f t="shared" si="75"/>
        <v>379995.69333021349</v>
      </c>
      <c r="V56" s="24">
        <f t="shared" si="76"/>
        <v>4933025.9963605171</v>
      </c>
      <c r="W56" s="25">
        <f t="shared" si="77"/>
        <v>1.6500016246007436E-2</v>
      </c>
      <c r="X56" s="26">
        <v>4680650</v>
      </c>
      <c r="Y56" s="26">
        <f t="shared" si="56"/>
        <v>4866328.67768595</v>
      </c>
      <c r="Z56" s="27">
        <v>379995.69333021349</v>
      </c>
      <c r="AA56" s="27">
        <f>Z56*(118.3/115.7)+28000</f>
        <v>416534.92239381379</v>
      </c>
      <c r="AB56" s="28">
        <f t="shared" si="44"/>
        <v>5282863.6000797637</v>
      </c>
      <c r="AC56" s="29">
        <f t="shared" si="78"/>
        <v>1.7098637186205773E-2</v>
      </c>
      <c r="AD56" s="28">
        <v>3270.4701542194857</v>
      </c>
      <c r="AE56" s="28">
        <f t="shared" si="79"/>
        <v>3477.1429510487146</v>
      </c>
      <c r="AF56" s="30">
        <f t="shared" si="47"/>
        <v>5469784.3801652892</v>
      </c>
      <c r="AG56" s="8">
        <f t="shared" si="6"/>
        <v>5743273.5991735542</v>
      </c>
      <c r="AH56" s="30">
        <f t="shared" si="66"/>
        <v>435196.25027789839</v>
      </c>
      <c r="AI56" s="8">
        <f t="shared" si="7"/>
        <v>442159.39028234477</v>
      </c>
      <c r="AJ56" s="8">
        <f t="shared" si="8"/>
        <v>6185432.9894558992</v>
      </c>
      <c r="AK56" s="63">
        <f t="shared" si="9"/>
        <v>5907367.1305785123</v>
      </c>
      <c r="AL56" s="63">
        <f t="shared" si="10"/>
        <v>450428.1190376248</v>
      </c>
      <c r="AM56" s="63">
        <f t="shared" si="11"/>
        <v>6357795.2496161368</v>
      </c>
      <c r="AN56" s="51" t="s">
        <v>356</v>
      </c>
      <c r="AO56" s="68">
        <f t="shared" si="12"/>
        <v>6230084.4090082645</v>
      </c>
      <c r="AP56" s="68">
        <f t="shared" si="13"/>
        <v>475234.30530346499</v>
      </c>
      <c r="AQ56" s="68">
        <f t="shared" si="14"/>
        <v>6705318.7143117292</v>
      </c>
      <c r="AR56" s="68">
        <f t="shared" si="15"/>
        <v>7110719.6942148758</v>
      </c>
      <c r="AS56" s="68">
        <f t="shared" si="16"/>
        <v>548347.27535015182</v>
      </c>
      <c r="AT56" s="1">
        <f t="shared" si="17"/>
        <v>7659066.9695650274</v>
      </c>
      <c r="AU56" s="75">
        <f t="shared" si="18"/>
        <v>7110719.6942148758</v>
      </c>
      <c r="AV56" s="75">
        <f t="shared" si="19"/>
        <v>550082.5515379688</v>
      </c>
      <c r="AW56" s="1" t="s">
        <v>435</v>
      </c>
      <c r="AX56" s="1" t="s">
        <v>434</v>
      </c>
      <c r="AY56" s="1" t="s">
        <v>432</v>
      </c>
      <c r="AZ56" s="1" t="s">
        <v>432</v>
      </c>
    </row>
    <row r="57" spans="1:63" ht="13.5" customHeight="1">
      <c r="A57" s="1" t="s">
        <v>371</v>
      </c>
      <c r="B57" s="21" t="s">
        <v>165</v>
      </c>
      <c r="C57" s="1" t="s">
        <v>166</v>
      </c>
      <c r="D57" s="21" t="s">
        <v>86</v>
      </c>
      <c r="E57" s="21" t="s">
        <v>167</v>
      </c>
      <c r="F57" s="21" t="s">
        <v>52</v>
      </c>
      <c r="G57" s="21" t="s">
        <v>52</v>
      </c>
      <c r="H57" s="21">
        <v>4499881.4630010352</v>
      </c>
      <c r="I57" s="21">
        <v>4527658.5090689436</v>
      </c>
      <c r="J57" s="21">
        <f t="shared" si="67"/>
        <v>4249888.0483898669</v>
      </c>
      <c r="K57" s="21">
        <f t="shared" si="68"/>
        <v>4310492.5125380289</v>
      </c>
      <c r="L57" s="21">
        <f t="shared" si="69"/>
        <v>1.8158475411437849E-2</v>
      </c>
      <c r="M57" s="21">
        <f t="shared" si="70"/>
        <v>3988.7450027179179</v>
      </c>
      <c r="N57" s="21">
        <v>394844.59459459456</v>
      </c>
      <c r="O57" s="21">
        <v>4483003.67290843</v>
      </c>
      <c r="P57" s="21">
        <v>408038.63723832136</v>
      </c>
      <c r="Q57" s="21">
        <f t="shared" si="71"/>
        <v>4891042.3101467509</v>
      </c>
      <c r="R57" s="21">
        <f t="shared" si="72"/>
        <v>4521059.7312523043</v>
      </c>
      <c r="S57" s="21">
        <f t="shared" si="73"/>
        <v>411265.65633774572</v>
      </c>
      <c r="T57" s="24">
        <f t="shared" si="74"/>
        <v>4574338.2129337294</v>
      </c>
      <c r="U57" s="24">
        <f t="shared" si="75"/>
        <v>414851.23311488389</v>
      </c>
      <c r="V57" s="24">
        <f t="shared" si="76"/>
        <v>4989189.4460486136</v>
      </c>
      <c r="W57" s="25">
        <f t="shared" si="77"/>
        <v>1.6687872104251263E-2</v>
      </c>
      <c r="X57" s="26">
        <v>4604783.0596088292</v>
      </c>
      <c r="Y57" s="26">
        <f t="shared" si="56"/>
        <v>4787452.1396594271</v>
      </c>
      <c r="Z57" s="27">
        <v>414851.23311488389</v>
      </c>
      <c r="AA57" s="27">
        <f t="shared" ref="AA57:AA71" si="80">Z57*(118.3/115.7)</f>
        <v>424173.7327354431</v>
      </c>
      <c r="AB57" s="28">
        <f t="shared" si="44"/>
        <v>5211625.87239487</v>
      </c>
      <c r="AC57" s="29">
        <f t="shared" si="78"/>
        <v>1.6868067527046803E-2</v>
      </c>
      <c r="AD57" s="28">
        <v>3243.9663106797034</v>
      </c>
      <c r="AE57" s="28">
        <f t="shared" si="79"/>
        <v>3430.254789358431</v>
      </c>
      <c r="AF57" s="30">
        <f t="shared" si="47"/>
        <v>5381126.6498238714</v>
      </c>
      <c r="AG57" s="8">
        <f t="shared" si="6"/>
        <v>5650182.9823150653</v>
      </c>
      <c r="AH57" s="30">
        <f t="shared" si="66"/>
        <v>443177.28965427529</v>
      </c>
      <c r="AI57" s="8">
        <f t="shared" si="7"/>
        <v>450268.12628874369</v>
      </c>
      <c r="AJ57" s="8">
        <f t="shared" si="8"/>
        <v>6100451.108603809</v>
      </c>
      <c r="AK57" s="63">
        <f t="shared" si="9"/>
        <v>5811616.7818097807</v>
      </c>
      <c r="AL57" s="63">
        <f t="shared" si="10"/>
        <v>458688.4947921749</v>
      </c>
      <c r="AM57" s="63">
        <f t="shared" si="11"/>
        <v>6270305.2766019553</v>
      </c>
      <c r="AO57" s="68">
        <f t="shared" si="12"/>
        <v>6129103.2541493885</v>
      </c>
      <c r="AP57" s="68">
        <f t="shared" si="13"/>
        <v>483949.60030246858</v>
      </c>
      <c r="AQ57" s="68">
        <f t="shared" si="14"/>
        <v>6613052.8544518575</v>
      </c>
      <c r="AR57" s="68">
        <f t="shared" si="15"/>
        <v>6995464.6447710311</v>
      </c>
      <c r="AS57" s="68">
        <f t="shared" si="16"/>
        <v>558403.38496438682</v>
      </c>
      <c r="AT57" s="1">
        <f t="shared" si="17"/>
        <v>7553868.029735418</v>
      </c>
      <c r="AU57" s="75">
        <f t="shared" si="18"/>
        <v>6995464.6447710311</v>
      </c>
      <c r="AV57" s="75">
        <f t="shared" si="19"/>
        <v>560170.48428389442</v>
      </c>
      <c r="AW57" s="1" t="s">
        <v>435</v>
      </c>
      <c r="AX57" s="1" t="s">
        <v>432</v>
      </c>
      <c r="AY57" s="1" t="s">
        <v>432</v>
      </c>
      <c r="AZ57" s="1" t="s">
        <v>432</v>
      </c>
    </row>
    <row r="58" spans="1:63">
      <c r="A58" s="1" t="s">
        <v>373</v>
      </c>
      <c r="B58" s="21" t="s">
        <v>168</v>
      </c>
      <c r="C58" s="1" t="s">
        <v>43</v>
      </c>
      <c r="D58" s="21" t="s">
        <v>44</v>
      </c>
      <c r="E58" s="21" t="s">
        <v>169</v>
      </c>
      <c r="F58" s="21" t="s">
        <v>52</v>
      </c>
      <c r="G58" s="21" t="s">
        <v>52</v>
      </c>
      <c r="H58" s="21">
        <v>9947729</v>
      </c>
      <c r="I58" s="21">
        <v>10009134.734567901</v>
      </c>
      <c r="J58" s="21">
        <f t="shared" si="67"/>
        <v>9395077.3888888881</v>
      </c>
      <c r="K58" s="21">
        <f t="shared" si="68"/>
        <v>9529053.5370370355</v>
      </c>
      <c r="L58" s="21">
        <f t="shared" si="69"/>
        <v>4.0142300176431479E-2</v>
      </c>
      <c r="M58" s="21">
        <f t="shared" si="70"/>
        <v>8817.7776822324668</v>
      </c>
      <c r="N58" s="21">
        <v>1255404</v>
      </c>
      <c r="O58" s="21">
        <v>9863993.9074074049</v>
      </c>
      <c r="P58" s="21">
        <v>1297354.3119400991</v>
      </c>
      <c r="Q58" s="21">
        <f t="shared" si="71"/>
        <v>11161348.219347503</v>
      </c>
      <c r="R58" s="21">
        <f t="shared" si="72"/>
        <v>9947728.9999999963</v>
      </c>
      <c r="S58" s="21">
        <f t="shared" si="73"/>
        <v>1307614.5832999065</v>
      </c>
      <c r="T58" s="24">
        <f t="shared" si="74"/>
        <v>10064958.129629627</v>
      </c>
      <c r="U58" s="24">
        <f t="shared" si="75"/>
        <v>1319014.8848108039</v>
      </c>
      <c r="V58" s="24">
        <f t="shared" si="76"/>
        <v>11383973.01444043</v>
      </c>
      <c r="W58" s="25">
        <f t="shared" si="77"/>
        <v>3.8077184231536304E-2</v>
      </c>
      <c r="X58" s="26">
        <v>10131946.203703701</v>
      </c>
      <c r="Y58" s="26">
        <f t="shared" si="56"/>
        <v>10533874.648148146</v>
      </c>
      <c r="Z58" s="27">
        <v>1319014.8848108039</v>
      </c>
      <c r="AA58" s="27">
        <f t="shared" si="80"/>
        <v>1348655.6687391368</v>
      </c>
      <c r="AB58" s="28">
        <f t="shared" si="44"/>
        <v>11882530.316887282</v>
      </c>
      <c r="AC58" s="29">
        <f t="shared" si="78"/>
        <v>3.8459269465045187E-2</v>
      </c>
      <c r="AD58" s="28">
        <v>7400.2466773110464</v>
      </c>
      <c r="AE58" s="28">
        <f t="shared" si="79"/>
        <v>7820.9962739457123</v>
      </c>
      <c r="AF58" s="30">
        <f t="shared" si="47"/>
        <v>11840142.09259259</v>
      </c>
      <c r="AG58" s="8">
        <f t="shared" si="6"/>
        <v>12432149.19722222</v>
      </c>
      <c r="AH58" s="30">
        <f t="shared" si="66"/>
        <v>1409077.2667468917</v>
      </c>
      <c r="AI58" s="8">
        <f t="shared" si="7"/>
        <v>1431622.503014842</v>
      </c>
      <c r="AJ58" s="8">
        <f t="shared" si="8"/>
        <v>13863771.700237062</v>
      </c>
      <c r="AK58" s="63">
        <f t="shared" si="9"/>
        <v>12787353.459999995</v>
      </c>
      <c r="AL58" s="63">
        <f t="shared" si="10"/>
        <v>1458394.9710830329</v>
      </c>
      <c r="AM58" s="63">
        <f t="shared" si="11"/>
        <v>14245748.431083027</v>
      </c>
      <c r="AO58" s="68">
        <f t="shared" si="12"/>
        <v>13485921.843462957</v>
      </c>
      <c r="AP58" s="68">
        <f t="shared" si="13"/>
        <v>1538712.3752876057</v>
      </c>
      <c r="AQ58" s="68">
        <f t="shared" si="14"/>
        <v>15024634.218750563</v>
      </c>
      <c r="AR58" s="68">
        <f t="shared" si="15"/>
        <v>15392184.720370362</v>
      </c>
      <c r="AS58" s="68">
        <f t="shared" si="16"/>
        <v>1775437.3561010833</v>
      </c>
      <c r="AT58" s="1">
        <f t="shared" si="17"/>
        <v>17167622.076471444</v>
      </c>
      <c r="AU58" s="75">
        <f t="shared" si="18"/>
        <v>15392184.720370362</v>
      </c>
      <c r="AV58" s="75">
        <f t="shared" si="19"/>
        <v>1781055.8287469728</v>
      </c>
      <c r="AW58" s="1" t="s">
        <v>435</v>
      </c>
      <c r="AX58" s="1" t="s">
        <v>434</v>
      </c>
      <c r="AY58" s="1" t="s">
        <v>432</v>
      </c>
      <c r="AZ58" s="1" t="s">
        <v>432</v>
      </c>
    </row>
    <row r="59" spans="1:63">
      <c r="A59" s="1" t="s">
        <v>374</v>
      </c>
      <c r="B59" s="21" t="s">
        <v>170</v>
      </c>
      <c r="C59" s="1" t="s">
        <v>43</v>
      </c>
      <c r="D59" s="21" t="s">
        <v>44</v>
      </c>
      <c r="E59" s="21" t="s">
        <v>171</v>
      </c>
      <c r="F59" s="21" t="s">
        <v>46</v>
      </c>
      <c r="G59" s="21" t="s">
        <v>46</v>
      </c>
      <c r="H59" s="21">
        <v>160905.51570448847</v>
      </c>
      <c r="I59" s="21">
        <v>161898.75962859025</v>
      </c>
      <c r="J59" s="21">
        <f t="shared" si="67"/>
        <v>151966.32038757243</v>
      </c>
      <c r="K59" s="21">
        <f t="shared" si="68"/>
        <v>154133.39804015812</v>
      </c>
      <c r="L59" s="21">
        <f t="shared" si="69"/>
        <v>6.4930573716403866E-4</v>
      </c>
      <c r="M59" s="21">
        <f t="shared" si="70"/>
        <v>142.62843964960686</v>
      </c>
      <c r="N59" s="21">
        <v>0</v>
      </c>
      <c r="O59" s="21">
        <v>159551.09217162235</v>
      </c>
      <c r="P59" s="21">
        <v>5000</v>
      </c>
      <c r="Q59" s="21">
        <f t="shared" si="71"/>
        <v>164551.09217162235</v>
      </c>
      <c r="R59" s="21">
        <f t="shared" si="72"/>
        <v>160905.51570448841</v>
      </c>
      <c r="S59" s="21">
        <f t="shared" si="73"/>
        <v>5039.543057996485</v>
      </c>
      <c r="T59" s="24">
        <f t="shared" si="74"/>
        <v>162801.70865050092</v>
      </c>
      <c r="U59" s="24">
        <f t="shared" si="75"/>
        <v>5083.4797891036906</v>
      </c>
      <c r="V59" s="24">
        <f t="shared" si="76"/>
        <v>167885.18843960462</v>
      </c>
      <c r="W59" s="25">
        <f t="shared" si="77"/>
        <v>5.6154342968417839E-4</v>
      </c>
      <c r="X59" s="26">
        <v>163885.24747679377</v>
      </c>
      <c r="Y59" s="26">
        <f t="shared" si="56"/>
        <v>170386.48043455087</v>
      </c>
      <c r="Z59" s="27">
        <v>5083.4797891036906</v>
      </c>
      <c r="AA59" s="27">
        <f t="shared" si="80"/>
        <v>5197.715289982425</v>
      </c>
      <c r="AB59" s="28">
        <f t="shared" si="44"/>
        <v>175584.19572453329</v>
      </c>
      <c r="AC59" s="29">
        <f t="shared" si="78"/>
        <v>5.6829982479203293E-4</v>
      </c>
      <c r="AD59" s="28">
        <v>109.19697070432937</v>
      </c>
      <c r="AE59" s="28">
        <f t="shared" si="79"/>
        <v>115.56825894007575</v>
      </c>
      <c r="AF59" s="30">
        <f t="shared" si="47"/>
        <v>191515.48754726149</v>
      </c>
      <c r="AG59" s="8">
        <f t="shared" si="6"/>
        <v>201091.26192462459</v>
      </c>
      <c r="AH59" s="30">
        <f t="shared" si="66"/>
        <v>5430.5799648506145</v>
      </c>
      <c r="AI59" s="8">
        <f t="shared" si="7"/>
        <v>5517.4692442882242</v>
      </c>
      <c r="AJ59" s="8">
        <f t="shared" si="8"/>
        <v>206608.73116891281</v>
      </c>
      <c r="AK59" s="63">
        <f t="shared" si="9"/>
        <v>206836.7265510424</v>
      </c>
      <c r="AL59" s="63">
        <f t="shared" si="10"/>
        <v>5620.6502636203859</v>
      </c>
      <c r="AM59" s="63">
        <f t="shared" si="11"/>
        <v>212457.3768146628</v>
      </c>
      <c r="AO59" s="68">
        <f t="shared" si="12"/>
        <v>218136.14031633083</v>
      </c>
      <c r="AP59" s="68">
        <f t="shared" si="13"/>
        <v>5930.1933216168709</v>
      </c>
      <c r="AQ59" s="68">
        <f t="shared" si="14"/>
        <v>224066.33363794771</v>
      </c>
      <c r="AR59" s="68">
        <f t="shared" si="15"/>
        <v>248970.13381143991</v>
      </c>
      <c r="AS59" s="68">
        <f t="shared" si="16"/>
        <v>6842.5307557117731</v>
      </c>
      <c r="AT59" s="1">
        <f t="shared" si="17"/>
        <v>255812.66456715169</v>
      </c>
      <c r="AU59" s="75">
        <f t="shared" si="18"/>
        <v>248970.13381143991</v>
      </c>
      <c r="AV59" s="75">
        <f t="shared" si="19"/>
        <v>6864.1843340526329</v>
      </c>
      <c r="AW59" s="1" t="s">
        <v>440</v>
      </c>
      <c r="AX59" s="1" t="s">
        <v>432</v>
      </c>
      <c r="AY59" s="1" t="s">
        <v>432</v>
      </c>
      <c r="AZ59" s="1" t="s">
        <v>432</v>
      </c>
    </row>
    <row r="60" spans="1:63">
      <c r="A60" s="1" t="s">
        <v>370</v>
      </c>
      <c r="B60" s="21" t="s">
        <v>172</v>
      </c>
      <c r="C60" s="1" t="s">
        <v>173</v>
      </c>
      <c r="D60" s="21" t="s">
        <v>44</v>
      </c>
      <c r="E60" s="21" t="s">
        <v>174</v>
      </c>
      <c r="F60" s="21" t="s">
        <v>46</v>
      </c>
      <c r="G60" s="21" t="s">
        <v>46</v>
      </c>
      <c r="H60" s="21">
        <v>222202.85502048413</v>
      </c>
      <c r="I60" s="21">
        <v>223574.47758233896</v>
      </c>
      <c r="J60" s="21">
        <f t="shared" si="67"/>
        <v>209858.25196379056</v>
      </c>
      <c r="K60" s="21">
        <f t="shared" si="68"/>
        <v>212850.88300783749</v>
      </c>
      <c r="L60" s="21">
        <f t="shared" si="69"/>
        <v>8.9666030370272049E-4</v>
      </c>
      <c r="M60" s="21">
        <f t="shared" si="70"/>
        <v>196.96308332564766</v>
      </c>
      <c r="N60" s="21">
        <v>0</v>
      </c>
      <c r="O60" s="21">
        <v>220332.46061795478</v>
      </c>
      <c r="P60" s="21">
        <v>0</v>
      </c>
      <c r="Q60" s="21">
        <f t="shared" si="71"/>
        <v>220332.46061795478</v>
      </c>
      <c r="R60" s="21">
        <f t="shared" si="72"/>
        <v>222202.8550204841</v>
      </c>
      <c r="S60" s="21">
        <f t="shared" si="73"/>
        <v>0</v>
      </c>
      <c r="T60" s="24">
        <f t="shared" si="74"/>
        <v>224821.40718402519</v>
      </c>
      <c r="U60" s="24">
        <f t="shared" si="75"/>
        <v>0</v>
      </c>
      <c r="V60" s="24">
        <f t="shared" si="76"/>
        <v>224821.40718402519</v>
      </c>
      <c r="W60" s="25">
        <f t="shared" si="77"/>
        <v>7.5198405070711204E-4</v>
      </c>
      <c r="X60" s="26">
        <v>226317.72270604863</v>
      </c>
      <c r="Y60" s="26">
        <f t="shared" si="56"/>
        <v>235295.61583818938</v>
      </c>
      <c r="Z60" s="27">
        <v>0</v>
      </c>
      <c r="AA60" s="27">
        <f t="shared" si="80"/>
        <v>0</v>
      </c>
      <c r="AB60" s="28">
        <f t="shared" si="44"/>
        <v>235295.61583818938</v>
      </c>
      <c r="AC60" s="29">
        <f t="shared" si="78"/>
        <v>7.6156317317397856E-4</v>
      </c>
      <c r="AD60" s="28">
        <v>146.25907489563446</v>
      </c>
      <c r="AE60" s="28">
        <f t="shared" si="79"/>
        <v>154.86988761399661</v>
      </c>
      <c r="AF60" s="30">
        <f t="shared" si="47"/>
        <v>264473.76851764688</v>
      </c>
      <c r="AG60" s="8">
        <f t="shared" si="6"/>
        <v>277697.45694352925</v>
      </c>
      <c r="AH60" s="30">
        <f t="shared" si="66"/>
        <v>0</v>
      </c>
      <c r="AI60" s="8">
        <f t="shared" si="7"/>
        <v>0</v>
      </c>
      <c r="AJ60" s="8">
        <f t="shared" si="8"/>
        <v>277697.45694352925</v>
      </c>
      <c r="AK60" s="63">
        <f t="shared" si="9"/>
        <v>285631.66999905865</v>
      </c>
      <c r="AL60" s="63">
        <f t="shared" si="10"/>
        <v>0</v>
      </c>
      <c r="AM60" s="63">
        <f t="shared" si="11"/>
        <v>285631.66999905865</v>
      </c>
      <c r="AO60" s="68">
        <f t="shared" si="12"/>
        <v>301235.62234159978</v>
      </c>
      <c r="AP60" s="68">
        <f t="shared" si="13"/>
        <v>0</v>
      </c>
      <c r="AQ60" s="68">
        <f t="shared" si="14"/>
        <v>301235.62234159978</v>
      </c>
      <c r="AR60" s="68">
        <f t="shared" si="15"/>
        <v>343815.89907294087</v>
      </c>
      <c r="AS60" s="68">
        <f t="shared" si="16"/>
        <v>0</v>
      </c>
      <c r="AT60" s="1">
        <f t="shared" si="17"/>
        <v>343815.89907294087</v>
      </c>
      <c r="AU60" s="75">
        <f t="shared" si="18"/>
        <v>343815.89907294087</v>
      </c>
      <c r="AV60" s="75">
        <f t="shared" si="19"/>
        <v>0</v>
      </c>
      <c r="AW60" s="1" t="s">
        <v>432</v>
      </c>
      <c r="AX60" s="1" t="s">
        <v>406</v>
      </c>
      <c r="AY60" s="1" t="s">
        <v>406</v>
      </c>
      <c r="AZ60" s="1" t="s">
        <v>406</v>
      </c>
    </row>
    <row r="61" spans="1:63">
      <c r="A61" s="1" t="s">
        <v>370</v>
      </c>
      <c r="B61" s="21" t="s">
        <v>365</v>
      </c>
      <c r="C61" s="1" t="s">
        <v>176</v>
      </c>
      <c r="D61" s="21" t="s">
        <v>44</v>
      </c>
      <c r="E61" s="21" t="s">
        <v>366</v>
      </c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4"/>
      <c r="U61" s="24"/>
      <c r="V61" s="24"/>
      <c r="W61" s="25"/>
      <c r="X61" s="26"/>
      <c r="Y61" s="26"/>
      <c r="Z61" s="27"/>
      <c r="AA61" s="27"/>
      <c r="AB61" s="28"/>
      <c r="AC61" s="29"/>
      <c r="AD61" s="28"/>
      <c r="AE61" s="28"/>
      <c r="AF61" s="30"/>
      <c r="AG61" s="8">
        <v>540000</v>
      </c>
      <c r="AH61" s="30"/>
      <c r="AK61" s="63">
        <f t="shared" si="9"/>
        <v>555428.57142857136</v>
      </c>
      <c r="AL61" s="63">
        <f t="shared" si="10"/>
        <v>0</v>
      </c>
      <c r="AM61" s="63">
        <f t="shared" si="11"/>
        <v>555428.57142857136</v>
      </c>
      <c r="AN61" s="1" t="s">
        <v>367</v>
      </c>
      <c r="AO61" s="68">
        <f t="shared" si="12"/>
        <v>585771.42857142852</v>
      </c>
      <c r="AP61" s="68">
        <f t="shared" si="13"/>
        <v>0</v>
      </c>
      <c r="AQ61" s="68">
        <f t="shared" si="14"/>
        <v>585771.42857142852</v>
      </c>
      <c r="AR61" s="68">
        <f t="shared" si="15"/>
        <v>668571.42857142841</v>
      </c>
      <c r="AS61" s="68">
        <f t="shared" si="16"/>
        <v>0</v>
      </c>
      <c r="AT61" s="1">
        <f t="shared" si="17"/>
        <v>668571.42857142841</v>
      </c>
      <c r="AU61" s="75">
        <f t="shared" si="18"/>
        <v>668571.42857142841</v>
      </c>
      <c r="AV61" s="75">
        <f t="shared" si="19"/>
        <v>0</v>
      </c>
      <c r="AW61" s="1" t="s">
        <v>432</v>
      </c>
      <c r="AX61" s="1" t="s">
        <v>432</v>
      </c>
      <c r="AY61" s="1" t="s">
        <v>432</v>
      </c>
      <c r="AZ61" s="1" t="s">
        <v>432</v>
      </c>
    </row>
    <row r="62" spans="1:63" s="19" customFormat="1">
      <c r="A62" s="21" t="s">
        <v>370</v>
      </c>
      <c r="B62" s="21" t="s">
        <v>175</v>
      </c>
      <c r="C62" s="1" t="s">
        <v>176</v>
      </c>
      <c r="D62" s="21" t="s">
        <v>44</v>
      </c>
      <c r="E62" s="21" t="s">
        <v>177</v>
      </c>
      <c r="F62" s="21" t="s">
        <v>46</v>
      </c>
      <c r="G62" s="21" t="s">
        <v>46</v>
      </c>
      <c r="H62" s="21"/>
      <c r="I62" s="21">
        <v>450000</v>
      </c>
      <c r="J62" s="21">
        <v>450000</v>
      </c>
      <c r="K62" s="21">
        <f>J62*113.8/112.2</f>
        <v>456417.11229946523</v>
      </c>
      <c r="L62" s="21">
        <f>K62/$K$152</f>
        <v>1.9227127496318063E-3</v>
      </c>
      <c r="M62" s="21">
        <f>L62*$K$153</f>
        <v>422.34883149524393</v>
      </c>
      <c r="N62" s="21"/>
      <c r="O62" s="21">
        <v>472459.89304812835</v>
      </c>
      <c r="P62" s="21">
        <v>0</v>
      </c>
      <c r="Q62" s="21">
        <f t="shared" si="71"/>
        <v>472459.89304812835</v>
      </c>
      <c r="R62" s="21">
        <f t="shared" si="72"/>
        <v>476470.5882352941</v>
      </c>
      <c r="S62" s="21">
        <f t="shared" si="73"/>
        <v>0</v>
      </c>
      <c r="T62" s="24">
        <f t="shared" si="74"/>
        <v>482085.56149732624</v>
      </c>
      <c r="U62" s="24">
        <f t="shared" si="75"/>
        <v>0</v>
      </c>
      <c r="V62" s="24">
        <f t="shared" si="76"/>
        <v>482085.56149732624</v>
      </c>
      <c r="W62" s="25">
        <f>V62/$V$153</f>
        <v>1.6124828051869388E-3</v>
      </c>
      <c r="X62" s="26">
        <v>430000</v>
      </c>
      <c r="Y62" s="26">
        <f t="shared" si="56"/>
        <v>447057.85123966937</v>
      </c>
      <c r="Z62" s="27">
        <v>0</v>
      </c>
      <c r="AA62" s="27">
        <f t="shared" si="80"/>
        <v>0</v>
      </c>
      <c r="AB62" s="28">
        <f t="shared" si="44"/>
        <v>447057.85123966937</v>
      </c>
      <c r="AC62" s="29">
        <f>AB62/$AB$152</f>
        <v>1.4469576688439286E-3</v>
      </c>
      <c r="AD62" s="28">
        <v>313.62399661268341</v>
      </c>
      <c r="AE62" s="28">
        <f t="shared" ref="AE62:AE80" si="81">AC62*$AD$154</f>
        <v>294.25027292499675</v>
      </c>
      <c r="AF62" s="30">
        <f t="shared" si="47"/>
        <v>502495.867768595</v>
      </c>
      <c r="AG62" s="8">
        <v>540000</v>
      </c>
      <c r="AH62" s="30">
        <f t="shared" si="66"/>
        <v>0</v>
      </c>
      <c r="AI62" s="8">
        <f t="shared" si="7"/>
        <v>0</v>
      </c>
      <c r="AJ62" s="8">
        <f t="shared" si="8"/>
        <v>540000</v>
      </c>
      <c r="AK62" s="63">
        <f t="shared" si="9"/>
        <v>555428.57142857136</v>
      </c>
      <c r="AL62" s="63">
        <f t="shared" si="10"/>
        <v>0</v>
      </c>
      <c r="AM62" s="63">
        <f t="shared" si="11"/>
        <v>555428.57142857136</v>
      </c>
      <c r="AN62" s="52" t="s">
        <v>367</v>
      </c>
      <c r="AO62" s="68">
        <f t="shared" si="12"/>
        <v>585771.42857142852</v>
      </c>
      <c r="AP62" s="68">
        <f t="shared" si="13"/>
        <v>0</v>
      </c>
      <c r="AQ62" s="68">
        <f t="shared" si="14"/>
        <v>585771.42857142852</v>
      </c>
      <c r="AR62" s="68">
        <f t="shared" si="15"/>
        <v>668571.42857142841</v>
      </c>
      <c r="AS62" s="68">
        <f t="shared" si="16"/>
        <v>0</v>
      </c>
      <c r="AT62" s="1">
        <f t="shared" si="17"/>
        <v>668571.42857142841</v>
      </c>
      <c r="AU62" s="75">
        <f t="shared" si="18"/>
        <v>668571.42857142841</v>
      </c>
      <c r="AV62" s="75">
        <f t="shared" si="19"/>
        <v>0</v>
      </c>
      <c r="AW62" s="1" t="s">
        <v>432</v>
      </c>
      <c r="AX62" s="1" t="s">
        <v>432</v>
      </c>
      <c r="AY62" s="1" t="s">
        <v>432</v>
      </c>
      <c r="AZ62" s="1" t="s">
        <v>432</v>
      </c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</row>
    <row r="63" spans="1:63" s="19" customFormat="1">
      <c r="A63" s="21" t="s">
        <v>370</v>
      </c>
      <c r="B63" s="21" t="s">
        <v>178</v>
      </c>
      <c r="C63" s="1" t="s">
        <v>176</v>
      </c>
      <c r="D63" s="21" t="s">
        <v>44</v>
      </c>
      <c r="E63" s="21" t="s">
        <v>179</v>
      </c>
      <c r="F63" s="21" t="s">
        <v>46</v>
      </c>
      <c r="G63" s="21"/>
      <c r="H63" s="21"/>
      <c r="I63" s="21">
        <v>450000</v>
      </c>
      <c r="J63" s="21">
        <v>450000</v>
      </c>
      <c r="K63" s="21">
        <f>J63*113.8/112.2</f>
        <v>456417.11229946523</v>
      </c>
      <c r="L63" s="21">
        <f>K63/$K$152</f>
        <v>1.9227127496318063E-3</v>
      </c>
      <c r="M63" s="21">
        <f>L63*$K$153</f>
        <v>422.34883149524393</v>
      </c>
      <c r="N63" s="21"/>
      <c r="O63" s="21">
        <v>472459.89304812835</v>
      </c>
      <c r="P63" s="21">
        <v>0</v>
      </c>
      <c r="Q63" s="21">
        <f t="shared" si="71"/>
        <v>472459.89304812835</v>
      </c>
      <c r="R63" s="21">
        <f t="shared" si="72"/>
        <v>476470.5882352941</v>
      </c>
      <c r="S63" s="21">
        <f t="shared" si="73"/>
        <v>0</v>
      </c>
      <c r="T63" s="24">
        <f t="shared" si="74"/>
        <v>482085.56149732624</v>
      </c>
      <c r="U63" s="24">
        <f t="shared" si="75"/>
        <v>0</v>
      </c>
      <c r="V63" s="24">
        <f t="shared" si="76"/>
        <v>482085.56149732624</v>
      </c>
      <c r="W63" s="25">
        <f>V63/$V$153</f>
        <v>1.6124828051869388E-3</v>
      </c>
      <c r="X63" s="26">
        <v>215000</v>
      </c>
      <c r="Y63" s="26">
        <f t="shared" si="56"/>
        <v>223528.92561983468</v>
      </c>
      <c r="Z63" s="27">
        <v>0</v>
      </c>
      <c r="AA63" s="27">
        <f t="shared" si="80"/>
        <v>0</v>
      </c>
      <c r="AB63" s="28">
        <f t="shared" si="44"/>
        <v>223528.92561983468</v>
      </c>
      <c r="AC63" s="29">
        <f>AB63/$AB$152</f>
        <v>7.234788344219643E-4</v>
      </c>
      <c r="AD63" s="28">
        <v>313.62399661268341</v>
      </c>
      <c r="AE63" s="28">
        <f t="shared" si="81"/>
        <v>147.12513646249838</v>
      </c>
      <c r="AF63" s="30">
        <f t="shared" si="47"/>
        <v>251247.9338842975</v>
      </c>
      <c r="AG63" s="8">
        <v>270000</v>
      </c>
      <c r="AH63" s="30">
        <f t="shared" si="66"/>
        <v>0</v>
      </c>
      <c r="AI63" s="8">
        <f t="shared" si="7"/>
        <v>0</v>
      </c>
      <c r="AJ63" s="8">
        <f t="shared" si="8"/>
        <v>270000</v>
      </c>
      <c r="AK63" s="63">
        <f t="shared" si="9"/>
        <v>277714.28571428568</v>
      </c>
      <c r="AL63" s="63">
        <f t="shared" si="10"/>
        <v>0</v>
      </c>
      <c r="AM63" s="63">
        <f t="shared" si="11"/>
        <v>277714.28571428568</v>
      </c>
      <c r="AN63" s="52" t="s">
        <v>367</v>
      </c>
      <c r="AO63" s="68">
        <f t="shared" si="12"/>
        <v>292885.71428571426</v>
      </c>
      <c r="AP63" s="68">
        <f t="shared" si="13"/>
        <v>0</v>
      </c>
      <c r="AQ63" s="68">
        <f t="shared" si="14"/>
        <v>292885.71428571426</v>
      </c>
      <c r="AR63" s="68">
        <f t="shared" si="15"/>
        <v>334285.7142857142</v>
      </c>
      <c r="AS63" s="68">
        <f t="shared" si="16"/>
        <v>0</v>
      </c>
      <c r="AT63" s="1">
        <f t="shared" si="17"/>
        <v>334285.7142857142</v>
      </c>
      <c r="AU63" s="75">
        <f t="shared" si="18"/>
        <v>334285.7142857142</v>
      </c>
      <c r="AV63" s="75">
        <f t="shared" si="19"/>
        <v>0</v>
      </c>
      <c r="AW63" s="1" t="s">
        <v>432</v>
      </c>
      <c r="AX63" s="1" t="s">
        <v>432</v>
      </c>
      <c r="AY63" s="1" t="s">
        <v>432</v>
      </c>
      <c r="AZ63" s="1" t="s">
        <v>432</v>
      </c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</row>
    <row r="64" spans="1:63" s="19" customFormat="1">
      <c r="A64" s="21" t="s">
        <v>370</v>
      </c>
      <c r="B64" s="21" t="s">
        <v>180</v>
      </c>
      <c r="C64" s="1" t="s">
        <v>176</v>
      </c>
      <c r="D64" s="21" t="s">
        <v>44</v>
      </c>
      <c r="E64" s="21" t="s">
        <v>179</v>
      </c>
      <c r="F64" s="21" t="s">
        <v>46</v>
      </c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4"/>
      <c r="U64" s="24"/>
      <c r="V64" s="24"/>
      <c r="W64" s="25"/>
      <c r="X64" s="26">
        <v>215000</v>
      </c>
      <c r="Y64" s="26">
        <f t="shared" si="56"/>
        <v>223528.92561983468</v>
      </c>
      <c r="Z64" s="27"/>
      <c r="AA64" s="27">
        <f t="shared" si="80"/>
        <v>0</v>
      </c>
      <c r="AB64" s="28">
        <f t="shared" si="44"/>
        <v>223528.92561983468</v>
      </c>
      <c r="AC64" s="29"/>
      <c r="AD64" s="28"/>
      <c r="AE64" s="28">
        <f t="shared" si="81"/>
        <v>0</v>
      </c>
      <c r="AF64" s="30">
        <f t="shared" si="47"/>
        <v>251247.9338842975</v>
      </c>
      <c r="AG64" s="8">
        <v>270000</v>
      </c>
      <c r="AH64" s="30">
        <f t="shared" si="66"/>
        <v>0</v>
      </c>
      <c r="AI64" s="8">
        <f t="shared" si="7"/>
        <v>0</v>
      </c>
      <c r="AJ64" s="8">
        <f t="shared" si="8"/>
        <v>270000</v>
      </c>
      <c r="AK64" s="63">
        <f t="shared" si="9"/>
        <v>277714.28571428568</v>
      </c>
      <c r="AL64" s="63">
        <f t="shared" si="10"/>
        <v>0</v>
      </c>
      <c r="AM64" s="63">
        <f t="shared" si="11"/>
        <v>277714.28571428568</v>
      </c>
      <c r="AN64" s="52" t="s">
        <v>367</v>
      </c>
      <c r="AO64" s="68">
        <f t="shared" si="12"/>
        <v>292885.71428571426</v>
      </c>
      <c r="AP64" s="68">
        <f t="shared" si="13"/>
        <v>0</v>
      </c>
      <c r="AQ64" s="68">
        <f t="shared" si="14"/>
        <v>292885.71428571426</v>
      </c>
      <c r="AR64" s="68">
        <f t="shared" si="15"/>
        <v>334285.7142857142</v>
      </c>
      <c r="AS64" s="68">
        <f t="shared" si="16"/>
        <v>0</v>
      </c>
      <c r="AT64" s="1">
        <f t="shared" si="17"/>
        <v>334285.7142857142</v>
      </c>
      <c r="AU64" s="75">
        <f t="shared" si="18"/>
        <v>334285.7142857142</v>
      </c>
      <c r="AV64" s="75">
        <f t="shared" si="19"/>
        <v>0</v>
      </c>
      <c r="AW64" s="1" t="s">
        <v>432</v>
      </c>
      <c r="AX64" s="1" t="s">
        <v>432</v>
      </c>
      <c r="AY64" s="1" t="s">
        <v>432</v>
      </c>
      <c r="AZ64" s="1" t="s">
        <v>432</v>
      </c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</row>
    <row r="65" spans="1:63" s="19" customFormat="1">
      <c r="A65" s="21" t="s">
        <v>370</v>
      </c>
      <c r="B65" s="21" t="s">
        <v>181</v>
      </c>
      <c r="C65" s="1" t="s">
        <v>176</v>
      </c>
      <c r="D65" s="21" t="s">
        <v>44</v>
      </c>
      <c r="E65" s="31" t="s">
        <v>182</v>
      </c>
      <c r="F65" s="31" t="s">
        <v>46</v>
      </c>
      <c r="G65" s="3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4"/>
      <c r="U65" s="24"/>
      <c r="V65" s="24"/>
      <c r="W65" s="25"/>
      <c r="X65" s="26">
        <v>215000</v>
      </c>
      <c r="Y65" s="26">
        <f t="shared" si="56"/>
        <v>223528.92561983468</v>
      </c>
      <c r="Z65" s="27">
        <v>0</v>
      </c>
      <c r="AA65" s="27">
        <f t="shared" si="80"/>
        <v>0</v>
      </c>
      <c r="AB65" s="28">
        <f t="shared" si="44"/>
        <v>223528.92561983468</v>
      </c>
      <c r="AC65" s="29">
        <f t="shared" ref="AC65:AC80" si="82">AB65/$AB$152</f>
        <v>7.234788344219643E-4</v>
      </c>
      <c r="AD65" s="28">
        <v>313.62399661268341</v>
      </c>
      <c r="AE65" s="28">
        <f t="shared" si="81"/>
        <v>147.12513646249838</v>
      </c>
      <c r="AF65" s="30">
        <f t="shared" si="47"/>
        <v>251247.9338842975</v>
      </c>
      <c r="AG65" s="8">
        <v>270000</v>
      </c>
      <c r="AH65" s="30">
        <f t="shared" si="66"/>
        <v>0</v>
      </c>
      <c r="AI65" s="8">
        <f t="shared" si="7"/>
        <v>0</v>
      </c>
      <c r="AJ65" s="8">
        <f t="shared" si="8"/>
        <v>270000</v>
      </c>
      <c r="AK65" s="63">
        <f t="shared" si="9"/>
        <v>277714.28571428568</v>
      </c>
      <c r="AL65" s="63">
        <f t="shared" si="10"/>
        <v>0</v>
      </c>
      <c r="AM65" s="63">
        <f t="shared" si="11"/>
        <v>277714.28571428568</v>
      </c>
      <c r="AN65" s="21"/>
      <c r="AO65" s="68">
        <f t="shared" si="12"/>
        <v>292885.71428571426</v>
      </c>
      <c r="AP65" s="68">
        <f t="shared" si="13"/>
        <v>0</v>
      </c>
      <c r="AQ65" s="68">
        <f t="shared" si="14"/>
        <v>292885.71428571426</v>
      </c>
      <c r="AR65" s="68">
        <f t="shared" si="15"/>
        <v>334285.7142857142</v>
      </c>
      <c r="AS65" s="68">
        <f t="shared" si="16"/>
        <v>0</v>
      </c>
      <c r="AT65" s="1">
        <f t="shared" si="17"/>
        <v>334285.7142857142</v>
      </c>
      <c r="AU65" s="75">
        <f t="shared" si="18"/>
        <v>334285.7142857142</v>
      </c>
      <c r="AV65" s="75">
        <f t="shared" si="19"/>
        <v>0</v>
      </c>
      <c r="AW65" s="1" t="s">
        <v>432</v>
      </c>
      <c r="AX65" s="1" t="s">
        <v>432</v>
      </c>
      <c r="AY65" s="1" t="s">
        <v>432</v>
      </c>
      <c r="AZ65" s="1" t="s">
        <v>432</v>
      </c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</row>
    <row r="66" spans="1:63">
      <c r="A66" s="1" t="s">
        <v>372</v>
      </c>
      <c r="B66" s="21" t="s">
        <v>183</v>
      </c>
      <c r="C66" s="1" t="s">
        <v>184</v>
      </c>
      <c r="D66" s="21" t="s">
        <v>44</v>
      </c>
      <c r="E66" s="21" t="s">
        <v>185</v>
      </c>
      <c r="F66" s="21" t="s">
        <v>46</v>
      </c>
      <c r="G66" s="21"/>
      <c r="H66" s="21"/>
      <c r="I66" s="21">
        <v>12000</v>
      </c>
      <c r="J66" s="21">
        <f>I66*153/163</f>
        <v>11263.803680981595</v>
      </c>
      <c r="K66" s="21">
        <f>J66*113.8/112.2</f>
        <v>11424.428332403793</v>
      </c>
      <c r="L66" s="21">
        <f t="shared" ref="L66:L80" si="83">K66/$K$152</f>
        <v>4.8126797659495529E-5</v>
      </c>
      <c r="M66" s="21">
        <f t="shared" ref="M66:M80" si="84">L66*$K$153</f>
        <v>10.571676273009789</v>
      </c>
      <c r="N66" s="21"/>
      <c r="O66" s="21">
        <v>11825.989960959287</v>
      </c>
      <c r="P66" s="21">
        <v>0</v>
      </c>
      <c r="Q66" s="21">
        <f>O66+P66</f>
        <v>11825.989960959287</v>
      </c>
      <c r="R66" s="21">
        <f>(118.8/117.8)*O66</f>
        <v>11926.38036809816</v>
      </c>
      <c r="S66" s="21">
        <f>(114.7/113.8)*P66</f>
        <v>0</v>
      </c>
      <c r="T66" s="24">
        <f>(120.2/118.8)*R66</f>
        <v>12066.926938092583</v>
      </c>
      <c r="U66" s="24">
        <f>(115.7/113.8)*P66</f>
        <v>0</v>
      </c>
      <c r="V66" s="24">
        <f>T66+U66</f>
        <v>12066.926938092583</v>
      </c>
      <c r="W66" s="25">
        <f t="shared" ref="W66:W80" si="85">V66/$V$153</f>
        <v>4.0361532792409267E-5</v>
      </c>
      <c r="X66" s="26">
        <v>12147.239263803682</v>
      </c>
      <c r="Y66" s="26">
        <f t="shared" si="56"/>
        <v>12629.113218070273</v>
      </c>
      <c r="Z66" s="27">
        <v>0</v>
      </c>
      <c r="AA66" s="27">
        <f t="shared" si="80"/>
        <v>0</v>
      </c>
      <c r="AB66" s="28">
        <f t="shared" si="44"/>
        <v>12629.113218070273</v>
      </c>
      <c r="AC66" s="29">
        <f t="shared" si="82"/>
        <v>4.0875676762890273E-5</v>
      </c>
      <c r="AD66" s="28">
        <v>7.8502202833113399</v>
      </c>
      <c r="AE66" s="28">
        <f t="shared" si="81"/>
        <v>8.3123917875801645</v>
      </c>
      <c r="AF66" s="30">
        <f t="shared" si="47"/>
        <v>14195.203569436699</v>
      </c>
      <c r="AG66" s="8">
        <f t="shared" si="6"/>
        <v>14904.963747908534</v>
      </c>
      <c r="AH66" s="30">
        <f t="shared" si="66"/>
        <v>0</v>
      </c>
      <c r="AI66" s="8">
        <f t="shared" si="7"/>
        <v>0</v>
      </c>
      <c r="AJ66" s="8">
        <f t="shared" si="8"/>
        <v>14904.963747908534</v>
      </c>
      <c r="AK66" s="63">
        <f t="shared" si="9"/>
        <v>15330.819854991634</v>
      </c>
      <c r="AL66" s="63">
        <f t="shared" si="10"/>
        <v>0</v>
      </c>
      <c r="AM66" s="63">
        <f t="shared" si="11"/>
        <v>15330.819854991634</v>
      </c>
      <c r="AO66" s="68">
        <f t="shared" si="12"/>
        <v>16168.336865588399</v>
      </c>
      <c r="AP66" s="68">
        <f t="shared" si="13"/>
        <v>0</v>
      </c>
      <c r="AQ66" s="68">
        <f t="shared" si="14"/>
        <v>16168.336865588399</v>
      </c>
      <c r="AR66" s="68">
        <f t="shared" si="15"/>
        <v>18453.764640267706</v>
      </c>
      <c r="AS66" s="68">
        <f t="shared" si="16"/>
        <v>0</v>
      </c>
      <c r="AT66" s="1">
        <f t="shared" si="17"/>
        <v>18453.764640267706</v>
      </c>
      <c r="AU66" s="75">
        <f t="shared" si="18"/>
        <v>18453.764640267706</v>
      </c>
      <c r="AV66" s="75">
        <f t="shared" si="19"/>
        <v>0</v>
      </c>
      <c r="AW66" s="1" t="s">
        <v>406</v>
      </c>
      <c r="AX66" s="1" t="s">
        <v>406</v>
      </c>
      <c r="AY66" s="1" t="s">
        <v>406</v>
      </c>
      <c r="AZ66" s="1" t="s">
        <v>432</v>
      </c>
    </row>
    <row r="67" spans="1:63">
      <c r="A67" s="1" t="s">
        <v>373</v>
      </c>
      <c r="B67" s="1" t="s">
        <v>186</v>
      </c>
      <c r="C67" s="1" t="s">
        <v>187</v>
      </c>
      <c r="D67" s="1" t="s">
        <v>44</v>
      </c>
      <c r="E67" s="1" t="s">
        <v>188</v>
      </c>
      <c r="F67" s="1" t="s">
        <v>52</v>
      </c>
      <c r="G67" s="1" t="s">
        <v>52</v>
      </c>
      <c r="H67" s="1">
        <v>595372</v>
      </c>
      <c r="I67" s="1">
        <v>599047.1358024691</v>
      </c>
      <c r="J67" s="1">
        <f t="shared" ref="J67:J90" si="86">I67*153/163</f>
        <v>562295.77777777775</v>
      </c>
      <c r="K67" s="1">
        <f t="shared" ref="K67:K90" si="87">J67*113.8/112.2</f>
        <v>570314.25589225581</v>
      </c>
      <c r="L67" s="1">
        <f t="shared" si="83"/>
        <v>2.4025183577721472E-3</v>
      </c>
      <c r="M67" s="1">
        <f t="shared" si="84"/>
        <v>527.74436599811952</v>
      </c>
      <c r="N67" s="1">
        <v>34689.189189189186</v>
      </c>
      <c r="O67" s="1">
        <v>590360.45117845107</v>
      </c>
      <c r="P67" s="1">
        <v>35848.355726364149</v>
      </c>
      <c r="Q67" s="1">
        <f t="shared" ref="Q67:Q90" si="88">O67+P67</f>
        <v>626208.80690481525</v>
      </c>
      <c r="R67" s="1">
        <f t="shared" ref="R67:R90" si="89">(118.8/117.8)*O67</f>
        <v>595371.99999999988</v>
      </c>
      <c r="S67" s="1">
        <f t="shared" ref="S67:S90" si="90">(114.7/113.8)*P67</f>
        <v>36131.866448277397</v>
      </c>
      <c r="T67" s="2">
        <f t="shared" ref="T67:T90" si="91">(120.2/118.8)*R67</f>
        <v>602388.16835016827</v>
      </c>
      <c r="U67" s="2">
        <f t="shared" ref="U67:U90" si="92">(115.7/113.8)*P67</f>
        <v>36446.87836151434</v>
      </c>
      <c r="V67" s="2">
        <f t="shared" ref="V67:V90" si="93">T67+U67</f>
        <v>638835.04671168257</v>
      </c>
      <c r="W67" s="3">
        <f t="shared" si="85"/>
        <v>2.1367794649852757E-3</v>
      </c>
      <c r="X67" s="4">
        <v>606397.4074074073</v>
      </c>
      <c r="Y67" s="4">
        <f t="shared" si="56"/>
        <v>630452.84175084159</v>
      </c>
      <c r="Z67" s="5">
        <v>36446.87836151434</v>
      </c>
      <c r="AA67" s="5">
        <f t="shared" si="80"/>
        <v>37265.909335930395</v>
      </c>
      <c r="AB67" s="6">
        <f t="shared" si="44"/>
        <v>667718.75108677195</v>
      </c>
      <c r="AC67" s="20">
        <f t="shared" si="82"/>
        <v>2.1611537854368933E-3</v>
      </c>
      <c r="AD67" s="7">
        <v>415.44166057479725</v>
      </c>
      <c r="AE67" s="7">
        <f t="shared" si="81"/>
        <v>439.48769538349723</v>
      </c>
      <c r="AF67" s="8">
        <f t="shared" si="47"/>
        <v>708633.00336700317</v>
      </c>
      <c r="AG67" s="8">
        <f t="shared" ref="AG67:AG129" si="94">AF67*1.05</f>
        <v>744064.65353535337</v>
      </c>
      <c r="AH67" s="8">
        <f t="shared" si="66"/>
        <v>38935.472476086194</v>
      </c>
      <c r="AI67" s="8">
        <f t="shared" ref="AI67:AI129" si="95">AH67*1.016</f>
        <v>39558.44003570357</v>
      </c>
      <c r="AJ67" s="8">
        <f t="shared" ref="AJ67:AJ129" si="96">AG67+AI67</f>
        <v>783623.09357105696</v>
      </c>
      <c r="AK67" s="63">
        <f t="shared" ref="AK67:AK130" si="97">108/105*AG67</f>
        <v>765323.64363636344</v>
      </c>
      <c r="AL67" s="63">
        <f t="shared" ref="AL67:AL130" si="98">103.5/101.6*AI67</f>
        <v>40298.214012749209</v>
      </c>
      <c r="AM67" s="63">
        <f t="shared" ref="AM67:AM130" si="99">AK67+AL67</f>
        <v>805621.8576491127</v>
      </c>
      <c r="AO67" s="68">
        <f t="shared" si="12"/>
        <v>807132.99083501659</v>
      </c>
      <c r="AP67" s="68">
        <f t="shared" si="13"/>
        <v>42517.53594388612</v>
      </c>
      <c r="AQ67" s="68">
        <f t="shared" si="14"/>
        <v>849650.52677890274</v>
      </c>
      <c r="AR67" s="68">
        <f t="shared" si="15"/>
        <v>921222.90437710402</v>
      </c>
      <c r="AS67" s="68">
        <f t="shared" si="16"/>
        <v>49058.695319868595</v>
      </c>
      <c r="AT67" s="1">
        <f t="shared" si="17"/>
        <v>970281.59969697264</v>
      </c>
      <c r="AU67" s="75">
        <f t="shared" si="18"/>
        <v>921222.90437710402</v>
      </c>
      <c r="AV67" s="75">
        <f t="shared" si="19"/>
        <v>49213.944355690968</v>
      </c>
      <c r="AW67" s="1" t="s">
        <v>435</v>
      </c>
      <c r="AX67" s="1" t="s">
        <v>432</v>
      </c>
      <c r="AY67" s="1" t="s">
        <v>432</v>
      </c>
      <c r="AZ67" s="1" t="s">
        <v>432</v>
      </c>
    </row>
    <row r="68" spans="1:63">
      <c r="A68" s="1" t="s">
        <v>373</v>
      </c>
      <c r="B68" s="1" t="s">
        <v>189</v>
      </c>
      <c r="C68" s="1" t="s">
        <v>43</v>
      </c>
      <c r="D68" s="1" t="s">
        <v>44</v>
      </c>
      <c r="E68" s="1" t="s">
        <v>190</v>
      </c>
      <c r="F68" s="1" t="s">
        <v>52</v>
      </c>
      <c r="G68" s="1" t="s">
        <v>52</v>
      </c>
      <c r="H68" s="1">
        <v>2043040</v>
      </c>
      <c r="I68" s="1">
        <v>2055651.3580246915</v>
      </c>
      <c r="J68" s="1">
        <f t="shared" si="86"/>
        <v>1929537.7777777778</v>
      </c>
      <c r="K68" s="1">
        <f t="shared" si="87"/>
        <v>1957053.468013468</v>
      </c>
      <c r="L68" s="1">
        <f t="shared" si="83"/>
        <v>8.2443264138434592E-3</v>
      </c>
      <c r="M68" s="1">
        <f t="shared" si="84"/>
        <v>1810.9733906008316</v>
      </c>
      <c r="N68" s="1">
        <v>224959</v>
      </c>
      <c r="O68" s="1">
        <v>2025842.6936026937</v>
      </c>
      <c r="P68" s="1">
        <v>232476.18189820385</v>
      </c>
      <c r="Q68" s="1">
        <f t="shared" si="88"/>
        <v>2258318.8755008974</v>
      </c>
      <c r="R68" s="1">
        <f t="shared" si="89"/>
        <v>2043040</v>
      </c>
      <c r="S68" s="1">
        <f t="shared" si="90"/>
        <v>234314.74572692427</v>
      </c>
      <c r="T68" s="2">
        <f t="shared" si="91"/>
        <v>2067116.2289562293</v>
      </c>
      <c r="U68" s="2">
        <f t="shared" si="92"/>
        <v>236357.59442550252</v>
      </c>
      <c r="V68" s="2">
        <f t="shared" si="93"/>
        <v>2303473.8233817318</v>
      </c>
      <c r="W68" s="3">
        <f t="shared" si="85"/>
        <v>7.7046736700946781E-3</v>
      </c>
      <c r="X68" s="4">
        <v>3151530</v>
      </c>
      <c r="Y68" s="4">
        <f t="shared" si="56"/>
        <v>3276549.3719008262</v>
      </c>
      <c r="Z68" s="5">
        <v>236357.59442550252</v>
      </c>
      <c r="AA68" s="5">
        <f t="shared" si="80"/>
        <v>241669.00104180595</v>
      </c>
      <c r="AB68" s="6">
        <f t="shared" si="44"/>
        <v>3518218.3729426321</v>
      </c>
      <c r="AC68" s="20">
        <f t="shared" si="82"/>
        <v>1.1387146073557716E-2</v>
      </c>
      <c r="AD68" s="7">
        <v>2189.4410189636787</v>
      </c>
      <c r="AE68" s="7">
        <f t="shared" si="81"/>
        <v>2315.6661125119426</v>
      </c>
      <c r="AF68" s="8">
        <f t="shared" si="47"/>
        <v>3682862.3305785125</v>
      </c>
      <c r="AG68" s="8">
        <f t="shared" si="94"/>
        <v>3867005.4471074385</v>
      </c>
      <c r="AH68" s="8">
        <f t="shared" si="66"/>
        <v>252496.09914427061</v>
      </c>
      <c r="AI68" s="8">
        <f t="shared" si="95"/>
        <v>256536.03673057896</v>
      </c>
      <c r="AJ68" s="8">
        <f t="shared" si="96"/>
        <v>4123541.4838380176</v>
      </c>
      <c r="AK68" s="63">
        <f t="shared" si="97"/>
        <v>3977491.3170247935</v>
      </c>
      <c r="AL68" s="63">
        <f t="shared" si="98"/>
        <v>261333.4626143201</v>
      </c>
      <c r="AM68" s="63">
        <f t="shared" si="99"/>
        <v>4238824.7796391137</v>
      </c>
      <c r="AO68" s="68">
        <f t="shared" si="12"/>
        <v>4194780.1945289252</v>
      </c>
      <c r="AP68" s="68">
        <f t="shared" si="13"/>
        <v>275725.74026554351</v>
      </c>
      <c r="AQ68" s="68">
        <f t="shared" si="14"/>
        <v>4470505.9347944688</v>
      </c>
      <c r="AR68" s="68">
        <f t="shared" si="15"/>
        <v>4787721.0297520654</v>
      </c>
      <c r="AS68" s="68">
        <f t="shared" si="16"/>
        <v>318145.08492178097</v>
      </c>
      <c r="AT68" s="1">
        <f t="shared" si="17"/>
        <v>5105866.1146738464</v>
      </c>
      <c r="AU68" s="75">
        <f t="shared" si="18"/>
        <v>4787721.0297520654</v>
      </c>
      <c r="AV68" s="75">
        <f t="shared" si="19"/>
        <v>319151.87316520436</v>
      </c>
      <c r="AW68" s="1" t="s">
        <v>435</v>
      </c>
      <c r="AX68" s="1" t="s">
        <v>432</v>
      </c>
      <c r="AY68" s="1" t="s">
        <v>432</v>
      </c>
      <c r="AZ68" s="1" t="s">
        <v>432</v>
      </c>
    </row>
    <row r="69" spans="1:63">
      <c r="A69" s="1" t="s">
        <v>373</v>
      </c>
      <c r="B69" s="1" t="s">
        <v>191</v>
      </c>
      <c r="C69" s="1" t="s">
        <v>43</v>
      </c>
      <c r="D69" s="1" t="s">
        <v>44</v>
      </c>
      <c r="E69" s="1" t="s">
        <v>192</v>
      </c>
      <c r="F69" s="1" t="s">
        <v>52</v>
      </c>
      <c r="G69" s="1" t="s">
        <v>52</v>
      </c>
      <c r="H69" s="1">
        <v>1762630</v>
      </c>
      <c r="I69" s="1">
        <v>1773510.4320987654</v>
      </c>
      <c r="J69" s="1">
        <f t="shared" si="86"/>
        <v>1664706.111111111</v>
      </c>
      <c r="K69" s="1">
        <f t="shared" si="87"/>
        <v>1688445.2356902354</v>
      </c>
      <c r="L69" s="1">
        <f t="shared" si="83"/>
        <v>7.112781476051812E-3</v>
      </c>
      <c r="M69" s="1">
        <f t="shared" si="84"/>
        <v>1562.4148462461544</v>
      </c>
      <c r="N69" s="1">
        <v>238763</v>
      </c>
      <c r="O69" s="1">
        <v>1747793.0471380469</v>
      </c>
      <c r="P69" s="1">
        <v>246741.45341400366</v>
      </c>
      <c r="Q69" s="1">
        <f t="shared" si="88"/>
        <v>1994534.5005520505</v>
      </c>
      <c r="R69" s="1">
        <f t="shared" si="89"/>
        <v>1762629.9999999998</v>
      </c>
      <c r="S69" s="1">
        <f t="shared" si="90"/>
        <v>248692.83573450104</v>
      </c>
      <c r="T69" s="2">
        <f t="shared" si="91"/>
        <v>1783401.7340067339</v>
      </c>
      <c r="U69" s="2">
        <f t="shared" si="92"/>
        <v>250861.03831283149</v>
      </c>
      <c r="V69" s="2">
        <f t="shared" si="93"/>
        <v>2034262.7723195653</v>
      </c>
      <c r="W69" s="3">
        <f t="shared" si="85"/>
        <v>6.8042148605510656E-3</v>
      </c>
      <c r="X69" s="4">
        <v>2291400</v>
      </c>
      <c r="Y69" s="4">
        <f t="shared" si="56"/>
        <v>2382298.5123966942</v>
      </c>
      <c r="Z69" s="5">
        <v>250861.03831283149</v>
      </c>
      <c r="AA69" s="5">
        <f t="shared" si="80"/>
        <v>256498.36501649063</v>
      </c>
      <c r="AB69" s="6">
        <f t="shared" si="44"/>
        <v>2638796.8774131848</v>
      </c>
      <c r="AC69" s="20">
        <f t="shared" si="82"/>
        <v>8.5407903422491382E-3</v>
      </c>
      <c r="AD69" s="7">
        <v>1642.9501992196931</v>
      </c>
      <c r="AE69" s="7">
        <f t="shared" si="81"/>
        <v>1736.8371883400659</v>
      </c>
      <c r="AF69" s="8">
        <f t="shared" si="47"/>
        <v>2677718.6776859504</v>
      </c>
      <c r="AG69" s="8">
        <f t="shared" si="94"/>
        <v>2811604.6115702479</v>
      </c>
      <c r="AH69" s="8">
        <f t="shared" si="66"/>
        <v>267989.83868164191</v>
      </c>
      <c r="AI69" s="8">
        <f t="shared" si="95"/>
        <v>272277.67610054818</v>
      </c>
      <c r="AJ69" s="8">
        <f t="shared" si="96"/>
        <v>3083882.2876707963</v>
      </c>
      <c r="AK69" s="63">
        <f t="shared" si="97"/>
        <v>2891936.171900826</v>
      </c>
      <c r="AL69" s="63">
        <f t="shared" si="98"/>
        <v>277369.48303549935</v>
      </c>
      <c r="AM69" s="63">
        <f t="shared" si="99"/>
        <v>3169305.6549363253</v>
      </c>
      <c r="AO69" s="68">
        <f t="shared" ref="AO69:AO134" si="100">113.9/108*AK69</f>
        <v>3049921.5738842972</v>
      </c>
      <c r="AP69" s="68">
        <f t="shared" ref="AP69:AP134" si="101">109.2/103.5*AL69</f>
        <v>292644.90384035296</v>
      </c>
      <c r="AQ69" s="68">
        <f t="shared" ref="AQ69:AQ134" si="102">AO69+AP69</f>
        <v>3342566.4777246499</v>
      </c>
      <c r="AR69" s="68">
        <f t="shared" ref="AR69:AR134" si="103">130/113.9*AO69</f>
        <v>3481034.2809917349</v>
      </c>
      <c r="AS69" s="68">
        <f t="shared" ref="AS69:AS134" si="104">126/109.2*AP69</f>
        <v>337667.19673886878</v>
      </c>
      <c r="AT69" s="1">
        <f t="shared" ref="AT69:AT134" si="105">AR69+AS69</f>
        <v>3818701.4777306039</v>
      </c>
      <c r="AU69" s="75">
        <f t="shared" si="18"/>
        <v>3481034.2809917349</v>
      </c>
      <c r="AV69" s="75">
        <f t="shared" si="19"/>
        <v>338735.76381715632</v>
      </c>
      <c r="AW69" s="1" t="s">
        <v>435</v>
      </c>
      <c r="AX69" s="1" t="s">
        <v>434</v>
      </c>
      <c r="AY69" s="1" t="s">
        <v>432</v>
      </c>
      <c r="AZ69" s="1" t="s">
        <v>432</v>
      </c>
    </row>
    <row r="70" spans="1:63">
      <c r="A70" s="1" t="s">
        <v>371</v>
      </c>
      <c r="B70" s="1" t="s">
        <v>193</v>
      </c>
      <c r="C70" s="1" t="s">
        <v>43</v>
      </c>
      <c r="D70" s="1" t="s">
        <v>86</v>
      </c>
      <c r="E70" s="1" t="s">
        <v>194</v>
      </c>
      <c r="F70" s="1" t="s">
        <v>46</v>
      </c>
      <c r="G70" s="1" t="s">
        <v>46</v>
      </c>
      <c r="H70" s="1">
        <v>708203.18816873513</v>
      </c>
      <c r="I70" s="1">
        <v>712574.81278706063</v>
      </c>
      <c r="J70" s="1">
        <f t="shared" si="86"/>
        <v>668858.5666038054</v>
      </c>
      <c r="K70" s="1">
        <f t="shared" si="87"/>
        <v>678396.65668015194</v>
      </c>
      <c r="L70" s="1">
        <f t="shared" si="83"/>
        <v>2.8578286526879807E-3</v>
      </c>
      <c r="M70" s="1">
        <f t="shared" si="84"/>
        <v>627.7591867571133</v>
      </c>
      <c r="N70" s="1">
        <v>48972.972972972966</v>
      </c>
      <c r="O70" s="1">
        <v>702241.88187101844</v>
      </c>
      <c r="P70" s="1">
        <v>50609.443378396434</v>
      </c>
      <c r="Q70" s="1">
        <f t="shared" si="88"/>
        <v>752851.32524941489</v>
      </c>
      <c r="R70" s="1">
        <f t="shared" si="89"/>
        <v>708203.18816873501</v>
      </c>
      <c r="S70" s="1">
        <f t="shared" si="90"/>
        <v>51009.693809332784</v>
      </c>
      <c r="T70" s="2">
        <f t="shared" si="91"/>
        <v>716549.01698553842</v>
      </c>
      <c r="U70" s="2">
        <f t="shared" si="92"/>
        <v>51454.416510373179</v>
      </c>
      <c r="V70" s="2">
        <f t="shared" si="93"/>
        <v>768003.43349591154</v>
      </c>
      <c r="W70" s="3">
        <f t="shared" si="85"/>
        <v>2.5688226940261856E-3</v>
      </c>
      <c r="X70" s="4">
        <v>721318.06202371174</v>
      </c>
      <c r="Y70" s="4">
        <f t="shared" si="56"/>
        <v>749932.33225275145</v>
      </c>
      <c r="Z70" s="5">
        <v>51454.416510373179</v>
      </c>
      <c r="AA70" s="5">
        <f t="shared" si="80"/>
        <v>52610.6955330782</v>
      </c>
      <c r="AB70" s="6">
        <f t="shared" si="44"/>
        <v>802543.02778582962</v>
      </c>
      <c r="AC70" s="20">
        <f t="shared" si="82"/>
        <v>2.5975291238300702E-3</v>
      </c>
      <c r="AD70" s="7">
        <v>499.40847081606421</v>
      </c>
      <c r="AE70" s="7">
        <f t="shared" si="81"/>
        <v>528.22806781092299</v>
      </c>
      <c r="AF70" s="8">
        <f t="shared" si="47"/>
        <v>842928.71049713087</v>
      </c>
      <c r="AG70" s="8">
        <f t="shared" si="94"/>
        <v>885075.14602198743</v>
      </c>
      <c r="AH70" s="8">
        <f t="shared" si="66"/>
        <v>54967.725848592265</v>
      </c>
      <c r="AI70" s="8">
        <f t="shared" si="95"/>
        <v>55847.20946216974</v>
      </c>
      <c r="AJ70" s="8">
        <f t="shared" si="96"/>
        <v>940922.35548415722</v>
      </c>
      <c r="AK70" s="63">
        <f t="shared" si="97"/>
        <v>910363.00733690127</v>
      </c>
      <c r="AL70" s="63">
        <f t="shared" si="98"/>
        <v>56891.596253292992</v>
      </c>
      <c r="AM70" s="63">
        <f t="shared" si="99"/>
        <v>967254.60359019425</v>
      </c>
      <c r="AO70" s="68">
        <f t="shared" si="100"/>
        <v>960095.80125623196</v>
      </c>
      <c r="AP70" s="68">
        <f t="shared" si="101"/>
        <v>60024.756626662747</v>
      </c>
      <c r="AQ70" s="68">
        <f t="shared" si="102"/>
        <v>1020120.5578828948</v>
      </c>
      <c r="AR70" s="68">
        <f t="shared" si="103"/>
        <v>1095807.32364627</v>
      </c>
      <c r="AS70" s="68">
        <f t="shared" si="104"/>
        <v>69259.334569226237</v>
      </c>
      <c r="AT70" s="1">
        <f t="shared" si="105"/>
        <v>1165066.6582154962</v>
      </c>
      <c r="AU70" s="75">
        <f t="shared" si="18"/>
        <v>1095807.32364627</v>
      </c>
      <c r="AV70" s="75">
        <f t="shared" ref="AV70:AV133" si="106">(126.8/126.4)*AS70</f>
        <v>69478.509678622519</v>
      </c>
      <c r="AW70" s="1" t="s">
        <v>435</v>
      </c>
      <c r="AX70" s="1" t="s">
        <v>434</v>
      </c>
      <c r="AY70" s="1" t="s">
        <v>432</v>
      </c>
      <c r="AZ70" s="1" t="s">
        <v>432</v>
      </c>
    </row>
    <row r="71" spans="1:63">
      <c r="A71" s="1" t="s">
        <v>372</v>
      </c>
      <c r="B71" s="1" t="s">
        <v>195</v>
      </c>
      <c r="C71" s="1" t="s">
        <v>43</v>
      </c>
      <c r="D71" s="1" t="s">
        <v>44</v>
      </c>
      <c r="E71" s="1" t="s">
        <v>196</v>
      </c>
      <c r="F71" s="1" t="s">
        <v>46</v>
      </c>
      <c r="G71" s="1" t="s">
        <v>46</v>
      </c>
      <c r="H71" s="1">
        <v>67864.911385566578</v>
      </c>
      <c r="I71" s="1">
        <v>68283.83059165033</v>
      </c>
      <c r="J71" s="1">
        <f t="shared" si="86"/>
        <v>64094.638530812881</v>
      </c>
      <c r="K71" s="1">
        <f t="shared" si="87"/>
        <v>65008.644071359231</v>
      </c>
      <c r="L71" s="1">
        <f t="shared" si="83"/>
        <v>2.738568415249688E-4</v>
      </c>
      <c r="M71" s="1">
        <f t="shared" si="84"/>
        <v>60.156212641330804</v>
      </c>
      <c r="N71" s="1">
        <v>21425.675675675673</v>
      </c>
      <c r="O71" s="1">
        <v>67293.657922725106</v>
      </c>
      <c r="P71" s="1">
        <v>22141.631478048443</v>
      </c>
      <c r="Q71" s="1">
        <f t="shared" si="88"/>
        <v>89435.289400773545</v>
      </c>
      <c r="R71" s="1">
        <f t="shared" si="89"/>
        <v>67864.911385566578</v>
      </c>
      <c r="S71" s="1">
        <f t="shared" si="90"/>
        <v>22316.741041583096</v>
      </c>
      <c r="T71" s="2">
        <f t="shared" si="91"/>
        <v>68664.666233544645</v>
      </c>
      <c r="U71" s="2">
        <f t="shared" si="92"/>
        <v>22511.30722328827</v>
      </c>
      <c r="V71" s="2">
        <f t="shared" si="93"/>
        <v>91175.973456832915</v>
      </c>
      <c r="W71" s="3">
        <f t="shared" si="85"/>
        <v>3.0496596701359456E-4</v>
      </c>
      <c r="X71" s="4">
        <v>69121.66900381782</v>
      </c>
      <c r="Y71" s="4">
        <f t="shared" si="56"/>
        <v>71863.68562545687</v>
      </c>
      <c r="Z71" s="5">
        <v>22511.30722328827</v>
      </c>
      <c r="AA71" s="5">
        <f t="shared" si="80"/>
        <v>23017.179295721715</v>
      </c>
      <c r="AB71" s="6">
        <f t="shared" si="44"/>
        <v>94880.864921178581</v>
      </c>
      <c r="AC71" s="20">
        <f t="shared" si="82"/>
        <v>3.0709357803145553E-4</v>
      </c>
      <c r="AD71" s="7">
        <v>59.218315616923675</v>
      </c>
      <c r="AE71" s="7">
        <f t="shared" si="81"/>
        <v>62.449905131962929</v>
      </c>
      <c r="AF71" s="8">
        <f t="shared" si="47"/>
        <v>80775.239645783804</v>
      </c>
      <c r="AG71" s="8">
        <f t="shared" si="94"/>
        <v>84814.001628072991</v>
      </c>
      <c r="AH71" s="8">
        <f t="shared" si="66"/>
        <v>24048.380058759118</v>
      </c>
      <c r="AI71" s="8">
        <f t="shared" si="95"/>
        <v>24433.154139699265</v>
      </c>
      <c r="AJ71" s="8">
        <f t="shared" si="96"/>
        <v>109247.15576777226</v>
      </c>
      <c r="AK71" s="63">
        <f t="shared" si="97"/>
        <v>87237.258817446491</v>
      </c>
      <c r="AL71" s="63">
        <f t="shared" si="98"/>
        <v>24890.073360815688</v>
      </c>
      <c r="AM71" s="63">
        <f t="shared" si="99"/>
        <v>112127.33217826218</v>
      </c>
      <c r="AO71" s="68">
        <f t="shared" si="100"/>
        <v>92002.997956547726</v>
      </c>
      <c r="AP71" s="68">
        <f t="shared" si="101"/>
        <v>26260.831024164956</v>
      </c>
      <c r="AQ71" s="68">
        <f t="shared" si="102"/>
        <v>118263.82898071269</v>
      </c>
      <c r="AR71" s="68">
        <f t="shared" si="103"/>
        <v>105007.81153951891</v>
      </c>
      <c r="AS71" s="68">
        <f t="shared" si="104"/>
        <v>30300.958874036485</v>
      </c>
      <c r="AT71" s="1">
        <f t="shared" si="105"/>
        <v>135308.77041355538</v>
      </c>
      <c r="AU71" s="75">
        <f t="shared" ref="AU71:AU137" si="107">AR71</f>
        <v>105007.81153951891</v>
      </c>
      <c r="AV71" s="75">
        <f t="shared" si="106"/>
        <v>30396.847984397362</v>
      </c>
      <c r="AW71" s="1" t="s">
        <v>436</v>
      </c>
      <c r="AX71" s="1" t="s">
        <v>434</v>
      </c>
      <c r="AY71" s="1" t="s">
        <v>432</v>
      </c>
      <c r="AZ71" s="1" t="s">
        <v>432</v>
      </c>
    </row>
    <row r="72" spans="1:63">
      <c r="A72" s="1" t="s">
        <v>369</v>
      </c>
      <c r="B72" s="1" t="s">
        <v>197</v>
      </c>
      <c r="C72" s="1" t="s">
        <v>43</v>
      </c>
      <c r="D72" s="1" t="s">
        <v>44</v>
      </c>
      <c r="E72" s="1" t="s">
        <v>198</v>
      </c>
      <c r="F72" s="1" t="s">
        <v>46</v>
      </c>
      <c r="G72" s="1" t="s">
        <v>46</v>
      </c>
      <c r="H72" s="1">
        <v>499135.47728739289</v>
      </c>
      <c r="I72" s="1">
        <v>502216.5604805249</v>
      </c>
      <c r="J72" s="1">
        <f t="shared" si="86"/>
        <v>471405.72854920436</v>
      </c>
      <c r="K72" s="1">
        <f t="shared" si="87"/>
        <v>478128.09187967429</v>
      </c>
      <c r="L72" s="1">
        <f t="shared" si="83"/>
        <v>2.0141728989578347E-3</v>
      </c>
      <c r="M72" s="1">
        <f t="shared" si="84"/>
        <v>442.43924136204583</v>
      </c>
      <c r="N72" s="1">
        <v>75000</v>
      </c>
      <c r="O72" s="1">
        <v>494934.00020584912</v>
      </c>
      <c r="P72" s="1">
        <v>77506.183981815746</v>
      </c>
      <c r="Q72" s="1">
        <f t="shared" si="88"/>
        <v>572440.18418766488</v>
      </c>
      <c r="R72" s="1">
        <f t="shared" si="89"/>
        <v>499135.47728739283</v>
      </c>
      <c r="S72" s="1">
        <f t="shared" si="90"/>
        <v>78119.150287471581</v>
      </c>
      <c r="T72" s="2">
        <f t="shared" si="91"/>
        <v>505017.54520155408</v>
      </c>
      <c r="U72" s="2">
        <f t="shared" si="92"/>
        <v>78800.223960422518</v>
      </c>
      <c r="V72" s="2">
        <f t="shared" si="93"/>
        <v>583817.76916197664</v>
      </c>
      <c r="W72" s="3">
        <f t="shared" si="85"/>
        <v>1.9527573304879118E-3</v>
      </c>
      <c r="X72" s="4">
        <v>508378.72686678905</v>
      </c>
      <c r="Y72" s="4">
        <f t="shared" si="56"/>
        <v>528545.81685819884</v>
      </c>
      <c r="Z72" s="5">
        <v>78800.223960422518</v>
      </c>
      <c r="AA72" s="5">
        <f>Z72*(118.3/115.7)+11000</f>
        <v>91571.015510094934</v>
      </c>
      <c r="AB72" s="6">
        <f t="shared" si="44"/>
        <v>620116.83236829378</v>
      </c>
      <c r="AC72" s="20">
        <f t="shared" si="82"/>
        <v>2.0070843263044966E-3</v>
      </c>
      <c r="AD72" s="7">
        <v>379.46763125450076</v>
      </c>
      <c r="AE72" s="7">
        <f t="shared" si="81"/>
        <v>408.15645372019719</v>
      </c>
      <c r="AF72" s="8">
        <f t="shared" si="47"/>
        <v>594088.8593302808</v>
      </c>
      <c r="AG72" s="8">
        <f t="shared" si="94"/>
        <v>623793.30229679483</v>
      </c>
      <c r="AH72" s="8">
        <f t="shared" si="66"/>
        <v>95673.520854165123</v>
      </c>
      <c r="AI72" s="8">
        <f t="shared" si="95"/>
        <v>97204.297187831762</v>
      </c>
      <c r="AJ72" s="8">
        <f t="shared" si="96"/>
        <v>720997.59948462655</v>
      </c>
      <c r="AK72" s="63">
        <f t="shared" si="97"/>
        <v>641615.96807670314</v>
      </c>
      <c r="AL72" s="63">
        <f t="shared" si="98"/>
        <v>99022.094084060896</v>
      </c>
      <c r="AM72" s="63">
        <f t="shared" si="99"/>
        <v>740638.06216076401</v>
      </c>
      <c r="AO72" s="68">
        <f t="shared" si="100"/>
        <v>676667.2107771897</v>
      </c>
      <c r="AP72" s="68">
        <f t="shared" si="101"/>
        <v>104475.4847727483</v>
      </c>
      <c r="AQ72" s="68">
        <f t="shared" si="102"/>
        <v>781142.69554993801</v>
      </c>
      <c r="AR72" s="68">
        <f t="shared" si="103"/>
        <v>772315.51712936477</v>
      </c>
      <c r="AS72" s="68">
        <f t="shared" si="104"/>
        <v>120548.63627624803</v>
      </c>
      <c r="AT72" s="1">
        <f t="shared" si="105"/>
        <v>892864.1534056128</v>
      </c>
      <c r="AU72" s="75">
        <f t="shared" si="107"/>
        <v>772315.51712936477</v>
      </c>
      <c r="AV72" s="75">
        <f t="shared" si="106"/>
        <v>120930.11930243869</v>
      </c>
      <c r="AW72" s="1" t="s">
        <v>432</v>
      </c>
      <c r="AX72" s="1" t="s">
        <v>432</v>
      </c>
      <c r="AY72" s="1" t="s">
        <v>432</v>
      </c>
      <c r="AZ72" s="1" t="s">
        <v>432</v>
      </c>
    </row>
    <row r="73" spans="1:63">
      <c r="A73" s="1" t="s">
        <v>373</v>
      </c>
      <c r="B73" s="1" t="s">
        <v>199</v>
      </c>
      <c r="C73" s="1" t="s">
        <v>43</v>
      </c>
      <c r="D73" s="1" t="s">
        <v>44</v>
      </c>
      <c r="E73" s="1" t="s">
        <v>200</v>
      </c>
      <c r="F73" s="1" t="s">
        <v>52</v>
      </c>
      <c r="G73" s="1" t="s">
        <v>52</v>
      </c>
      <c r="H73" s="1">
        <v>2152108</v>
      </c>
      <c r="I73" s="1">
        <v>2165392.6172839506</v>
      </c>
      <c r="J73" s="1">
        <f t="shared" si="86"/>
        <v>2032546.4444444443</v>
      </c>
      <c r="K73" s="1">
        <f t="shared" si="87"/>
        <v>2061531.0639730638</v>
      </c>
      <c r="L73" s="1">
        <f t="shared" si="83"/>
        <v>8.6844510287825104E-3</v>
      </c>
      <c r="M73" s="1">
        <f t="shared" si="84"/>
        <v>1907.6524794909421</v>
      </c>
      <c r="N73" s="1">
        <v>211156</v>
      </c>
      <c r="O73" s="1">
        <v>2133992.6127946125</v>
      </c>
      <c r="P73" s="1">
        <v>218211.94379819048</v>
      </c>
      <c r="Q73" s="1">
        <f t="shared" si="88"/>
        <v>2352204.556592803</v>
      </c>
      <c r="R73" s="1">
        <f t="shared" si="89"/>
        <v>2152107.9999999995</v>
      </c>
      <c r="S73" s="1">
        <f t="shared" si="90"/>
        <v>219937.69730801799</v>
      </c>
      <c r="T73" s="2">
        <f t="shared" si="91"/>
        <v>2177469.5420875419</v>
      </c>
      <c r="U73" s="2">
        <f t="shared" si="92"/>
        <v>221855.20120782635</v>
      </c>
      <c r="V73" s="2">
        <f t="shared" si="93"/>
        <v>2399324.7432953683</v>
      </c>
      <c r="W73" s="3">
        <f t="shared" si="85"/>
        <v>8.0252764272941302E-3</v>
      </c>
      <c r="X73" s="4">
        <v>3724950</v>
      </c>
      <c r="Y73" s="4">
        <f t="shared" si="56"/>
        <v>3872716.6115702474</v>
      </c>
      <c r="Z73" s="5">
        <v>221855.20120782635</v>
      </c>
      <c r="AA73" s="5">
        <f t="shared" ref="AA73:AA85" si="108">Z73*(118.3/115.7)</f>
        <v>226840.71134732809</v>
      </c>
      <c r="AB73" s="6">
        <f t="shared" si="44"/>
        <v>4099557.3229175755</v>
      </c>
      <c r="AC73" s="20">
        <f t="shared" si="82"/>
        <v>1.3268721018570739E-2</v>
      </c>
      <c r="AD73" s="7">
        <v>2550.6446009608385</v>
      </c>
      <c r="AE73" s="7">
        <f t="shared" si="81"/>
        <v>2698.2992420224064</v>
      </c>
      <c r="AF73" s="8">
        <f t="shared" si="47"/>
        <v>4352958.0991735533</v>
      </c>
      <c r="AG73" s="8">
        <f t="shared" si="94"/>
        <v>4570606.0041322308</v>
      </c>
      <c r="AH73" s="8">
        <f t="shared" si="66"/>
        <v>237003.48201631234</v>
      </c>
      <c r="AI73" s="8">
        <f t="shared" si="95"/>
        <v>240795.53772857334</v>
      </c>
      <c r="AJ73" s="8">
        <f t="shared" si="96"/>
        <v>4811401.541860804</v>
      </c>
      <c r="AK73" s="63">
        <f t="shared" si="97"/>
        <v>4701194.7471074369</v>
      </c>
      <c r="AL73" s="63">
        <f t="shared" si="98"/>
        <v>245298.60388688327</v>
      </c>
      <c r="AM73" s="63">
        <f t="shared" si="99"/>
        <v>4946493.3509943206</v>
      </c>
      <c r="AO73" s="68">
        <f t="shared" si="100"/>
        <v>4958019.2749586767</v>
      </c>
      <c r="AP73" s="68">
        <f t="shared" si="101"/>
        <v>258807.80236181305</v>
      </c>
      <c r="AQ73" s="68">
        <f t="shared" si="102"/>
        <v>5216827.07732049</v>
      </c>
      <c r="AR73" s="68">
        <f t="shared" si="103"/>
        <v>5658845.5289256182</v>
      </c>
      <c r="AS73" s="68">
        <f t="shared" si="104"/>
        <v>298624.38734055351</v>
      </c>
      <c r="AT73" s="1">
        <f t="shared" si="105"/>
        <v>5957469.9162661713</v>
      </c>
      <c r="AU73" s="75">
        <f t="shared" si="107"/>
        <v>5658845.5289256182</v>
      </c>
      <c r="AV73" s="75">
        <f t="shared" si="106"/>
        <v>299569.40122454258</v>
      </c>
      <c r="AW73" s="1" t="s">
        <v>435</v>
      </c>
      <c r="AX73" s="1" t="s">
        <v>432</v>
      </c>
      <c r="AY73" s="1" t="s">
        <v>432</v>
      </c>
      <c r="AZ73" s="1" t="s">
        <v>432</v>
      </c>
    </row>
    <row r="74" spans="1:63">
      <c r="A74" s="1" t="s">
        <v>370</v>
      </c>
      <c r="B74" s="1" t="s">
        <v>201</v>
      </c>
      <c r="C74" s="1" t="s">
        <v>71</v>
      </c>
      <c r="D74" s="1" t="s">
        <v>44</v>
      </c>
      <c r="E74" s="1" t="s">
        <v>202</v>
      </c>
      <c r="F74" s="1" t="s">
        <v>46</v>
      </c>
      <c r="G74" s="1" t="s">
        <v>46</v>
      </c>
      <c r="H74" s="1">
        <v>235337.99915962602</v>
      </c>
      <c r="I74" s="1">
        <v>236790.70285814223</v>
      </c>
      <c r="J74" s="1">
        <f t="shared" si="86"/>
        <v>222263.66587298011</v>
      </c>
      <c r="K74" s="1">
        <f t="shared" si="87"/>
        <v>225433.20121519727</v>
      </c>
      <c r="L74" s="1">
        <f t="shared" si="83"/>
        <v>9.4966485367529475E-4</v>
      </c>
      <c r="M74" s="1">
        <f t="shared" si="84"/>
        <v>208.60622125622771</v>
      </c>
      <c r="N74" s="1">
        <v>22445.945945945943</v>
      </c>
      <c r="O74" s="1">
        <v>233357.03957074022</v>
      </c>
      <c r="P74" s="1">
        <v>23195.994881765033</v>
      </c>
      <c r="Q74" s="1">
        <f t="shared" si="88"/>
        <v>256553.03445250526</v>
      </c>
      <c r="R74" s="1">
        <f t="shared" si="89"/>
        <v>235337.99915962596</v>
      </c>
      <c r="S74" s="1">
        <f t="shared" si="90"/>
        <v>23379.442995944195</v>
      </c>
      <c r="T74" s="2">
        <f t="shared" si="91"/>
        <v>238111.34258406603</v>
      </c>
      <c r="U74" s="2">
        <f t="shared" si="92"/>
        <v>23583.274233921042</v>
      </c>
      <c r="V74" s="2">
        <f t="shared" si="93"/>
        <v>261694.61681798709</v>
      </c>
      <c r="W74" s="3">
        <f t="shared" si="85"/>
        <v>8.7531779321154649E-4</v>
      </c>
      <c r="X74" s="4">
        <v>239696.11025517463</v>
      </c>
      <c r="Y74" s="4">
        <f t="shared" si="56"/>
        <v>249204.71628182617</v>
      </c>
      <c r="Z74" s="5">
        <v>23583.274233921042</v>
      </c>
      <c r="AA74" s="5">
        <f t="shared" si="108"/>
        <v>24113.235452660843</v>
      </c>
      <c r="AB74" s="6">
        <f t="shared" si="44"/>
        <v>273317.95173448703</v>
      </c>
      <c r="AC74" s="20">
        <f t="shared" si="82"/>
        <v>8.846271353881508E-4</v>
      </c>
      <c r="AD74" s="7">
        <v>170.14575241410395</v>
      </c>
      <c r="AE74" s="7">
        <f t="shared" si="81"/>
        <v>179.89591653555001</v>
      </c>
      <c r="AF74" s="8">
        <f t="shared" si="47"/>
        <v>280107.68586844375</v>
      </c>
      <c r="AG74" s="8">
        <f t="shared" si="94"/>
        <v>294113.07016186597</v>
      </c>
      <c r="AH74" s="8">
        <f t="shared" si="66"/>
        <v>25193.541013938124</v>
      </c>
      <c r="AI74" s="8">
        <f t="shared" si="95"/>
        <v>25596.637670161133</v>
      </c>
      <c r="AJ74" s="8">
        <f t="shared" si="96"/>
        <v>319709.70783202711</v>
      </c>
      <c r="AK74" s="63">
        <f t="shared" si="97"/>
        <v>302516.30073791923</v>
      </c>
      <c r="AL74" s="63">
        <f t="shared" si="98"/>
        <v>26075.314949425956</v>
      </c>
      <c r="AM74" s="63">
        <f t="shared" si="99"/>
        <v>328591.61568734515</v>
      </c>
      <c r="AO74" s="68">
        <f t="shared" si="100"/>
        <v>319042.65420415741</v>
      </c>
      <c r="AP74" s="68">
        <f t="shared" si="101"/>
        <v>27511.346787220427</v>
      </c>
      <c r="AQ74" s="68">
        <f t="shared" si="102"/>
        <v>346554.00099137786</v>
      </c>
      <c r="AR74" s="68">
        <f t="shared" si="103"/>
        <v>364139.99162897683</v>
      </c>
      <c r="AS74" s="68">
        <f t="shared" si="104"/>
        <v>31743.861677562028</v>
      </c>
      <c r="AT74" s="1">
        <f t="shared" si="105"/>
        <v>395883.85330653883</v>
      </c>
      <c r="AU74" s="75">
        <f t="shared" si="107"/>
        <v>364139.99162897683</v>
      </c>
      <c r="AV74" s="75">
        <f t="shared" si="106"/>
        <v>31844.316936035328</v>
      </c>
      <c r="AW74" s="1" t="s">
        <v>432</v>
      </c>
      <c r="AX74" s="1" t="s">
        <v>432</v>
      </c>
      <c r="AY74" s="1" t="s">
        <v>432</v>
      </c>
      <c r="AZ74" s="1" t="s">
        <v>432</v>
      </c>
    </row>
    <row r="75" spans="1:63">
      <c r="A75" s="1" t="s">
        <v>370</v>
      </c>
      <c r="B75" s="1" t="s">
        <v>203</v>
      </c>
      <c r="C75" s="1" t="s">
        <v>71</v>
      </c>
      <c r="D75" s="1" t="s">
        <v>44</v>
      </c>
      <c r="E75" s="1" t="s">
        <v>204</v>
      </c>
      <c r="F75" s="1" t="s">
        <v>46</v>
      </c>
      <c r="G75" s="1" t="s">
        <v>46</v>
      </c>
      <c r="H75" s="1">
        <v>9851.3581043564391</v>
      </c>
      <c r="I75" s="1">
        <v>9912.1689568524671</v>
      </c>
      <c r="J75" s="1">
        <f t="shared" si="86"/>
        <v>9304.0604318921942</v>
      </c>
      <c r="K75" s="1">
        <f t="shared" si="87"/>
        <v>9436.7386555198882</v>
      </c>
      <c r="L75" s="1">
        <f t="shared" si="83"/>
        <v>3.9753412479430952E-5</v>
      </c>
      <c r="M75" s="1">
        <f t="shared" si="84"/>
        <v>8.7323534479351164</v>
      </c>
      <c r="N75" s="1">
        <v>0</v>
      </c>
      <c r="O75" s="1">
        <v>9768.4342145891278</v>
      </c>
      <c r="P75" s="1">
        <v>0</v>
      </c>
      <c r="Q75" s="1">
        <f t="shared" si="88"/>
        <v>9768.4342145891278</v>
      </c>
      <c r="R75" s="1">
        <f t="shared" si="89"/>
        <v>9851.3581043564373</v>
      </c>
      <c r="S75" s="1">
        <f t="shared" si="90"/>
        <v>0</v>
      </c>
      <c r="T75" s="2">
        <f t="shared" si="91"/>
        <v>9967.4515500306716</v>
      </c>
      <c r="U75" s="2">
        <f t="shared" si="92"/>
        <v>0</v>
      </c>
      <c r="V75" s="2">
        <f t="shared" si="93"/>
        <v>9967.4515500306716</v>
      </c>
      <c r="W75" s="3">
        <f t="shared" si="85"/>
        <v>3.3339194366325159E-5</v>
      </c>
      <c r="X75" s="4">
        <v>10033.790661844519</v>
      </c>
      <c r="Y75" s="4">
        <f t="shared" si="56"/>
        <v>10431.825332727607</v>
      </c>
      <c r="Z75" s="5">
        <v>0</v>
      </c>
      <c r="AA75" s="5">
        <f t="shared" si="108"/>
        <v>0</v>
      </c>
      <c r="AB75" s="6">
        <f t="shared" si="44"/>
        <v>10431.825332727607</v>
      </c>
      <c r="AC75" s="20">
        <f t="shared" si="82"/>
        <v>3.3763884524954713E-5</v>
      </c>
      <c r="AD75" s="7">
        <v>6.4843924830576851</v>
      </c>
      <c r="AE75" s="7">
        <f t="shared" si="81"/>
        <v>6.8661526528372878</v>
      </c>
      <c r="AF75" s="8">
        <f t="shared" si="47"/>
        <v>11725.438013097644</v>
      </c>
      <c r="AG75" s="8">
        <f t="shared" si="94"/>
        <v>12311.709913752527</v>
      </c>
      <c r="AH75" s="8">
        <f t="shared" si="66"/>
        <v>0</v>
      </c>
      <c r="AI75" s="8">
        <f t="shared" si="95"/>
        <v>0</v>
      </c>
      <c r="AJ75" s="8">
        <f t="shared" si="96"/>
        <v>12311.709913752527</v>
      </c>
      <c r="AK75" s="63">
        <f t="shared" si="97"/>
        <v>12663.473054145456</v>
      </c>
      <c r="AL75" s="63">
        <f t="shared" si="98"/>
        <v>0</v>
      </c>
      <c r="AM75" s="63">
        <f t="shared" si="99"/>
        <v>12663.473054145456</v>
      </c>
      <c r="AO75" s="68">
        <f t="shared" si="100"/>
        <v>13355.273896918216</v>
      </c>
      <c r="AP75" s="68">
        <f t="shared" si="101"/>
        <v>0</v>
      </c>
      <c r="AQ75" s="68">
        <f t="shared" si="102"/>
        <v>13355.273896918216</v>
      </c>
      <c r="AR75" s="68">
        <f t="shared" si="103"/>
        <v>15243.069417026934</v>
      </c>
      <c r="AS75" s="68">
        <f t="shared" si="104"/>
        <v>0</v>
      </c>
      <c r="AT75" s="1">
        <f t="shared" si="105"/>
        <v>15243.069417026934</v>
      </c>
      <c r="AU75" s="75">
        <f t="shared" si="107"/>
        <v>15243.069417026934</v>
      </c>
      <c r="AV75" s="75">
        <f t="shared" si="106"/>
        <v>0</v>
      </c>
      <c r="AW75" s="1" t="s">
        <v>432</v>
      </c>
      <c r="AX75" s="1" t="s">
        <v>432</v>
      </c>
      <c r="AY75" s="1" t="s">
        <v>432</v>
      </c>
      <c r="AZ75" s="1" t="s">
        <v>432</v>
      </c>
    </row>
    <row r="76" spans="1:63">
      <c r="A76" s="1" t="s">
        <v>369</v>
      </c>
      <c r="B76" s="1" t="s">
        <v>205</v>
      </c>
      <c r="C76" s="1" t="s">
        <v>206</v>
      </c>
      <c r="D76" s="1" t="s">
        <v>44</v>
      </c>
      <c r="E76" s="1" t="s">
        <v>207</v>
      </c>
      <c r="F76" s="1" t="s">
        <v>52</v>
      </c>
      <c r="G76" s="1" t="s">
        <v>52</v>
      </c>
      <c r="H76" s="1">
        <v>901946.5642210783</v>
      </c>
      <c r="I76" s="1">
        <v>907514.13560515898</v>
      </c>
      <c r="J76" s="1">
        <f t="shared" si="86"/>
        <v>851838.42176435166</v>
      </c>
      <c r="K76" s="1">
        <f t="shared" si="87"/>
        <v>863985.85023870959</v>
      </c>
      <c r="L76" s="1">
        <f t="shared" si="83"/>
        <v>3.6396457647834557E-3</v>
      </c>
      <c r="M76" s="1">
        <f t="shared" si="84"/>
        <v>799.49547123317052</v>
      </c>
      <c r="N76" s="1">
        <v>75000</v>
      </c>
      <c r="O76" s="1">
        <v>894354.42142460449</v>
      </c>
      <c r="P76" s="1">
        <v>77506.183981815746</v>
      </c>
      <c r="Q76" s="1">
        <f t="shared" si="88"/>
        <v>971860.60540642019</v>
      </c>
      <c r="R76" s="1">
        <f t="shared" si="89"/>
        <v>901946.56422107818</v>
      </c>
      <c r="S76" s="1">
        <f t="shared" si="90"/>
        <v>78119.150287471581</v>
      </c>
      <c r="T76" s="2">
        <f t="shared" si="91"/>
        <v>912575.56413614145</v>
      </c>
      <c r="U76" s="2">
        <f t="shared" si="92"/>
        <v>78800.223960422518</v>
      </c>
      <c r="V76" s="2">
        <f t="shared" si="93"/>
        <v>991375.78809656401</v>
      </c>
      <c r="W76" s="3">
        <f t="shared" si="85"/>
        <v>3.3159599445776512E-3</v>
      </c>
      <c r="X76" s="4">
        <v>918649.27837332047</v>
      </c>
      <c r="Y76" s="4">
        <f>X76*(125.8/121)+8000</f>
        <v>963091.56379639427</v>
      </c>
      <c r="Z76" s="5">
        <v>78800.223960422518</v>
      </c>
      <c r="AA76" s="5">
        <f t="shared" si="108"/>
        <v>80571.015510094934</v>
      </c>
      <c r="AB76" s="6">
        <f t="shared" si="44"/>
        <v>1043662.5793064892</v>
      </c>
      <c r="AC76" s="20">
        <f t="shared" si="82"/>
        <v>3.3779421804704425E-3</v>
      </c>
      <c r="AD76" s="7">
        <v>644.6072350061927</v>
      </c>
      <c r="AE76" s="7">
        <f t="shared" si="81"/>
        <v>686.93122814189019</v>
      </c>
      <c r="AF76" s="8">
        <f t="shared" si="47"/>
        <v>1082521.0422957882</v>
      </c>
      <c r="AG76" s="8">
        <f t="shared" si="94"/>
        <v>1136647.0944105776</v>
      </c>
      <c r="AH76" s="8">
        <f t="shared" si="66"/>
        <v>84180.705976734855</v>
      </c>
      <c r="AI76" s="8">
        <f t="shared" si="95"/>
        <v>85527.597272362618</v>
      </c>
      <c r="AJ76" s="8">
        <f t="shared" si="96"/>
        <v>1222174.6916829401</v>
      </c>
      <c r="AK76" s="63">
        <f t="shared" si="97"/>
        <v>1169122.7256794511</v>
      </c>
      <c r="AL76" s="63">
        <f t="shared" si="98"/>
        <v>87127.030685920574</v>
      </c>
      <c r="AM76" s="63">
        <f t="shared" si="99"/>
        <v>1256249.7563653716</v>
      </c>
      <c r="AO76" s="68">
        <f t="shared" si="100"/>
        <v>1232991.4671749026</v>
      </c>
      <c r="AP76" s="68">
        <f t="shared" si="101"/>
        <v>91925.330926594455</v>
      </c>
      <c r="AQ76" s="68">
        <f t="shared" si="102"/>
        <v>1324916.7981014971</v>
      </c>
      <c r="AR76" s="68">
        <f t="shared" si="103"/>
        <v>1407277.3549845242</v>
      </c>
      <c r="AS76" s="68">
        <f t="shared" si="104"/>
        <v>106067.68953068591</v>
      </c>
      <c r="AT76" s="1">
        <f t="shared" si="105"/>
        <v>1513345.0445152102</v>
      </c>
      <c r="AU76" s="75">
        <f t="shared" si="107"/>
        <v>1407277.3549845242</v>
      </c>
      <c r="AV76" s="75">
        <f t="shared" si="106"/>
        <v>106403.34677603618</v>
      </c>
      <c r="AW76" s="1" t="s">
        <v>435</v>
      </c>
      <c r="AX76" s="1" t="s">
        <v>432</v>
      </c>
      <c r="AY76" s="1" t="s">
        <v>432</v>
      </c>
      <c r="AZ76" s="1" t="s">
        <v>432</v>
      </c>
    </row>
    <row r="77" spans="1:63">
      <c r="A77" s="1" t="s">
        <v>373</v>
      </c>
      <c r="B77" s="1" t="s">
        <v>208</v>
      </c>
      <c r="C77" s="1" t="s">
        <v>206</v>
      </c>
      <c r="D77" s="1" t="s">
        <v>44</v>
      </c>
      <c r="E77" s="1" t="s">
        <v>209</v>
      </c>
      <c r="F77" s="1" t="s">
        <v>52</v>
      </c>
      <c r="G77" s="1" t="s">
        <v>52</v>
      </c>
      <c r="H77" s="1">
        <v>1074948</v>
      </c>
      <c r="I77" s="1">
        <v>1081583.4814814816</v>
      </c>
      <c r="J77" s="1">
        <f t="shared" si="86"/>
        <v>1015228.6666666667</v>
      </c>
      <c r="K77" s="1">
        <f t="shared" si="87"/>
        <v>1029706.0808080807</v>
      </c>
      <c r="L77" s="1">
        <f t="shared" si="83"/>
        <v>4.3377624470926652E-3</v>
      </c>
      <c r="M77" s="1">
        <f t="shared" si="84"/>
        <v>952.84586903809156</v>
      </c>
      <c r="N77" s="1">
        <v>128335</v>
      </c>
      <c r="O77" s="1">
        <v>1065899.6161616161</v>
      </c>
      <c r="P77" s="1">
        <v>132623.414950751</v>
      </c>
      <c r="Q77" s="1">
        <f t="shared" si="88"/>
        <v>1198523.0311123671</v>
      </c>
      <c r="R77" s="1">
        <f t="shared" si="89"/>
        <v>1074947.9999999998</v>
      </c>
      <c r="S77" s="1">
        <f t="shared" si="90"/>
        <v>133672.28202856888</v>
      </c>
      <c r="T77" s="2">
        <f t="shared" si="91"/>
        <v>1087615.7373737372</v>
      </c>
      <c r="U77" s="2">
        <f t="shared" si="92"/>
        <v>134837.689892811</v>
      </c>
      <c r="V77" s="2">
        <f t="shared" si="93"/>
        <v>1222453.4272665482</v>
      </c>
      <c r="W77" s="3">
        <f t="shared" si="85"/>
        <v>4.0888698792114391E-3</v>
      </c>
      <c r="X77" s="4">
        <v>1144560</v>
      </c>
      <c r="Y77" s="4">
        <f t="shared" ref="Y77:Y103" si="109">X77*(125.8/121)</f>
        <v>1189964.0330578513</v>
      </c>
      <c r="Z77" s="5">
        <v>134837.689892811</v>
      </c>
      <c r="AA77" s="5">
        <f t="shared" si="108"/>
        <v>137867.75033984048</v>
      </c>
      <c r="AB77" s="6">
        <f t="shared" si="44"/>
        <v>1327831.7833976918</v>
      </c>
      <c r="AC77" s="20">
        <f t="shared" si="82"/>
        <v>4.2976907274847875E-3</v>
      </c>
      <c r="AD77" s="7">
        <v>826.81780423523685</v>
      </c>
      <c r="AE77" s="7">
        <f t="shared" si="81"/>
        <v>873.96936119077861</v>
      </c>
      <c r="AF77" s="8">
        <f t="shared" si="47"/>
        <v>1337527.1404958679</v>
      </c>
      <c r="AG77" s="8">
        <f t="shared" si="94"/>
        <v>1404403.4975206614</v>
      </c>
      <c r="AH77" s="8">
        <f t="shared" si="66"/>
        <v>144044.41202032359</v>
      </c>
      <c r="AI77" s="8">
        <f t="shared" si="95"/>
        <v>146349.12261264876</v>
      </c>
      <c r="AJ77" s="8">
        <f t="shared" si="96"/>
        <v>1550752.6201333101</v>
      </c>
      <c r="AK77" s="63">
        <f t="shared" si="97"/>
        <v>1444529.3117355374</v>
      </c>
      <c r="AL77" s="63">
        <f t="shared" si="98"/>
        <v>149085.96644103489</v>
      </c>
      <c r="AM77" s="63">
        <f t="shared" si="99"/>
        <v>1593615.2781765722</v>
      </c>
      <c r="AO77" s="68">
        <f t="shared" si="100"/>
        <v>1523443.4130247936</v>
      </c>
      <c r="AP77" s="68">
        <f t="shared" si="101"/>
        <v>157296.49792619332</v>
      </c>
      <c r="AQ77" s="68">
        <f t="shared" si="102"/>
        <v>1680739.9109509869</v>
      </c>
      <c r="AR77" s="68">
        <f t="shared" si="103"/>
        <v>1738785.2826446281</v>
      </c>
      <c r="AS77" s="68">
        <f t="shared" si="104"/>
        <v>181495.95914560766</v>
      </c>
      <c r="AT77" s="1">
        <f t="shared" si="105"/>
        <v>1920281.2417902357</v>
      </c>
      <c r="AU77" s="75">
        <f t="shared" si="107"/>
        <v>1738785.2826446281</v>
      </c>
      <c r="AV77" s="75">
        <f t="shared" si="106"/>
        <v>182070.31344670136</v>
      </c>
      <c r="AW77" s="1" t="s">
        <v>435</v>
      </c>
      <c r="AX77" s="1" t="s">
        <v>434</v>
      </c>
      <c r="AY77" s="1" t="s">
        <v>432</v>
      </c>
      <c r="AZ77" s="1" t="s">
        <v>432</v>
      </c>
    </row>
    <row r="78" spans="1:63">
      <c r="A78" s="1" t="s">
        <v>373</v>
      </c>
      <c r="B78" s="1" t="s">
        <v>210</v>
      </c>
      <c r="C78" s="1" t="s">
        <v>211</v>
      </c>
      <c r="D78" s="1" t="s">
        <v>44</v>
      </c>
      <c r="E78" s="1" t="s">
        <v>212</v>
      </c>
      <c r="F78" s="1" t="s">
        <v>52</v>
      </c>
      <c r="G78" s="1" t="s">
        <v>52</v>
      </c>
      <c r="H78" s="1">
        <v>20951310</v>
      </c>
      <c r="I78" s="1">
        <v>21080639.074074075</v>
      </c>
      <c r="J78" s="1">
        <f t="shared" si="86"/>
        <v>19787348.333333336</v>
      </c>
      <c r="K78" s="1">
        <f t="shared" si="87"/>
        <v>20069520.858585861</v>
      </c>
      <c r="L78" s="1">
        <f t="shared" si="83"/>
        <v>8.4545304270901511E-2</v>
      </c>
      <c r="M78" s="1">
        <f t="shared" si="84"/>
        <v>18571.474326605996</v>
      </c>
      <c r="N78" s="1">
        <v>2817811</v>
      </c>
      <c r="O78" s="1">
        <v>20774952.171717171</v>
      </c>
      <c r="P78" s="1">
        <v>2911970.3705597897</v>
      </c>
      <c r="Q78" s="1">
        <f t="shared" si="88"/>
        <v>23686922.54227696</v>
      </c>
      <c r="R78" s="1">
        <f t="shared" si="89"/>
        <v>20951310</v>
      </c>
      <c r="S78" s="1">
        <f t="shared" si="90"/>
        <v>2935000.0132092079</v>
      </c>
      <c r="T78" s="2">
        <f t="shared" si="91"/>
        <v>21198210.959595963</v>
      </c>
      <c r="U78" s="2">
        <f t="shared" si="92"/>
        <v>2960588.5050418954</v>
      </c>
      <c r="V78" s="2">
        <f t="shared" si="93"/>
        <v>24158799.464637861</v>
      </c>
      <c r="W78" s="3">
        <f t="shared" si="85"/>
        <v>8.0806503745298394E-2</v>
      </c>
      <c r="X78" s="4">
        <v>21339297.222222228</v>
      </c>
      <c r="Y78" s="4">
        <f t="shared" si="109"/>
        <v>22185814.797979802</v>
      </c>
      <c r="Z78" s="5">
        <v>2960588.5050418954</v>
      </c>
      <c r="AA78" s="5">
        <f t="shared" si="108"/>
        <v>3027118.5838068821</v>
      </c>
      <c r="AB78" s="6">
        <f t="shared" si="44"/>
        <v>25212933.381786685</v>
      </c>
      <c r="AC78" s="20">
        <f t="shared" si="82"/>
        <v>8.1604756989871477E-2</v>
      </c>
      <c r="AD78" s="7">
        <v>15703.934999184645</v>
      </c>
      <c r="AE78" s="7">
        <f t="shared" si="81"/>
        <v>16594.972011470585</v>
      </c>
      <c r="AF78" s="8">
        <f t="shared" si="47"/>
        <v>24936996.919191923</v>
      </c>
      <c r="AG78" s="8">
        <f t="shared" si="94"/>
        <v>26183846.765151519</v>
      </c>
      <c r="AH78" s="8">
        <f t="shared" si="66"/>
        <v>3162737.5905201235</v>
      </c>
      <c r="AI78" s="8">
        <f t="shared" si="95"/>
        <v>3213341.3919684454</v>
      </c>
      <c r="AJ78" s="8">
        <f t="shared" si="96"/>
        <v>29397188.157119963</v>
      </c>
      <c r="AK78" s="63">
        <f t="shared" si="97"/>
        <v>26931956.672727276</v>
      </c>
      <c r="AL78" s="63">
        <f t="shared" si="98"/>
        <v>3273433.4061883278</v>
      </c>
      <c r="AM78" s="63">
        <f t="shared" si="99"/>
        <v>30205390.078915603</v>
      </c>
      <c r="AO78" s="68">
        <f t="shared" si="100"/>
        <v>28403239.4909596</v>
      </c>
      <c r="AP78" s="68">
        <f t="shared" si="101"/>
        <v>3453709.4488479747</v>
      </c>
      <c r="AQ78" s="68">
        <f t="shared" si="102"/>
        <v>31856948.939807575</v>
      </c>
      <c r="AR78" s="68">
        <f t="shared" si="103"/>
        <v>32418095.994949497</v>
      </c>
      <c r="AS78" s="68">
        <f t="shared" si="104"/>
        <v>3985049.3640553551</v>
      </c>
      <c r="AT78" s="1">
        <f t="shared" si="105"/>
        <v>36403145.359004855</v>
      </c>
      <c r="AU78" s="75">
        <f t="shared" si="107"/>
        <v>32418095.994949497</v>
      </c>
      <c r="AV78" s="75">
        <f t="shared" si="106"/>
        <v>3997660.279764391</v>
      </c>
      <c r="AW78" s="1" t="s">
        <v>435</v>
      </c>
      <c r="AX78" s="1" t="s">
        <v>434</v>
      </c>
      <c r="AY78" s="1" t="s">
        <v>432</v>
      </c>
      <c r="AZ78" s="1" t="s">
        <v>432</v>
      </c>
    </row>
    <row r="79" spans="1:63">
      <c r="A79" s="1" t="s">
        <v>371</v>
      </c>
      <c r="B79" s="1" t="s">
        <v>213</v>
      </c>
      <c r="C79" s="1" t="s">
        <v>43</v>
      </c>
      <c r="D79" s="1" t="s">
        <v>86</v>
      </c>
      <c r="E79" s="1" t="s">
        <v>214</v>
      </c>
      <c r="F79" s="1" t="s">
        <v>46</v>
      </c>
      <c r="G79" s="1" t="s">
        <v>52</v>
      </c>
      <c r="H79" s="1">
        <v>1294906.2930504074</v>
      </c>
      <c r="I79" s="1">
        <v>1302899.5417729409</v>
      </c>
      <c r="J79" s="1">
        <f t="shared" si="86"/>
        <v>1222967.0545476072</v>
      </c>
      <c r="K79" s="1">
        <f t="shared" si="87"/>
        <v>1240406.8699422255</v>
      </c>
      <c r="L79" s="1">
        <f t="shared" si="83"/>
        <v>5.2253652181296472E-3</v>
      </c>
      <c r="M79" s="1">
        <f t="shared" si="84"/>
        <v>1147.8193476563604</v>
      </c>
      <c r="N79" s="1">
        <v>44891.891891891886</v>
      </c>
      <c r="O79" s="1">
        <v>1284006.4084287714</v>
      </c>
      <c r="P79" s="1">
        <v>46391.989763530066</v>
      </c>
      <c r="Q79" s="1">
        <f t="shared" si="88"/>
        <v>1330398.3981923014</v>
      </c>
      <c r="R79" s="1">
        <f t="shared" si="89"/>
        <v>1294906.2930504079</v>
      </c>
      <c r="S79" s="1">
        <f t="shared" si="90"/>
        <v>46758.88599188839</v>
      </c>
      <c r="T79" s="2">
        <f t="shared" si="91"/>
        <v>1310166.131520699</v>
      </c>
      <c r="U79" s="2">
        <f t="shared" si="92"/>
        <v>47166.548467842083</v>
      </c>
      <c r="V79" s="2">
        <f t="shared" si="93"/>
        <v>1357332.6799885412</v>
      </c>
      <c r="W79" s="3">
        <f t="shared" si="85"/>
        <v>4.5400148484056341E-3</v>
      </c>
      <c r="X79" s="4">
        <v>1318886.0392180081</v>
      </c>
      <c r="Y79" s="4">
        <f t="shared" si="109"/>
        <v>1371205.4854018628</v>
      </c>
      <c r="Z79" s="5">
        <v>47166.548467842083</v>
      </c>
      <c r="AA79" s="5">
        <f t="shared" si="108"/>
        <v>48226.470905321687</v>
      </c>
      <c r="AB79" s="6">
        <f t="shared" si="44"/>
        <v>1419431.9563071844</v>
      </c>
      <c r="AC79" s="20">
        <f t="shared" si="82"/>
        <v>4.5941659426975145E-3</v>
      </c>
      <c r="AD79" s="7">
        <v>882.81900924403476</v>
      </c>
      <c r="AE79" s="7">
        <f t="shared" si="81"/>
        <v>934.25993835848692</v>
      </c>
      <c r="AF79" s="8">
        <f t="shared" si="47"/>
        <v>1541243.6854993911</v>
      </c>
      <c r="AG79" s="8">
        <f t="shared" si="94"/>
        <v>1618305.8697743607</v>
      </c>
      <c r="AH79" s="8">
        <f t="shared" si="66"/>
        <v>50387.082027876248</v>
      </c>
      <c r="AI79" s="8">
        <f t="shared" si="95"/>
        <v>51193.275340322267</v>
      </c>
      <c r="AJ79" s="8">
        <f t="shared" si="96"/>
        <v>1669499.1451146828</v>
      </c>
      <c r="AK79" s="63">
        <f t="shared" si="97"/>
        <v>1664543.1803393422</v>
      </c>
      <c r="AL79" s="63">
        <f t="shared" si="98"/>
        <v>52150.629898851912</v>
      </c>
      <c r="AM79" s="63">
        <f t="shared" si="99"/>
        <v>1716693.8102381942</v>
      </c>
      <c r="AO79" s="68">
        <f t="shared" si="100"/>
        <v>1755476.5577838062</v>
      </c>
      <c r="AP79" s="68">
        <f t="shared" si="101"/>
        <v>55022.693574440855</v>
      </c>
      <c r="AQ79" s="68">
        <f t="shared" si="102"/>
        <v>1810499.2513582471</v>
      </c>
      <c r="AR79" s="68">
        <f t="shared" si="103"/>
        <v>2003616.7911492079</v>
      </c>
      <c r="AS79" s="68">
        <f t="shared" si="104"/>
        <v>63487.723355124057</v>
      </c>
      <c r="AT79" s="1">
        <f t="shared" si="105"/>
        <v>2067104.5145043319</v>
      </c>
      <c r="AU79" s="75">
        <f t="shared" si="107"/>
        <v>2003616.7911492079</v>
      </c>
      <c r="AV79" s="75">
        <f t="shared" si="106"/>
        <v>63688.633872070655</v>
      </c>
      <c r="AW79" s="1" t="s">
        <v>435</v>
      </c>
      <c r="AX79" s="1" t="s">
        <v>432</v>
      </c>
      <c r="AY79" s="1" t="s">
        <v>432</v>
      </c>
      <c r="AZ79" s="1" t="s">
        <v>432</v>
      </c>
    </row>
    <row r="80" spans="1:63">
      <c r="A80" s="1" t="s">
        <v>370</v>
      </c>
      <c r="B80" s="1" t="s">
        <v>215</v>
      </c>
      <c r="C80" s="1" t="s">
        <v>71</v>
      </c>
      <c r="D80" s="1" t="s">
        <v>44</v>
      </c>
      <c r="E80" s="1" t="s">
        <v>216</v>
      </c>
      <c r="F80" s="1" t="s">
        <v>46</v>
      </c>
      <c r="G80" s="1" t="s">
        <v>46</v>
      </c>
      <c r="H80" s="1">
        <v>76621.674144994511</v>
      </c>
      <c r="I80" s="1">
        <v>77094.647442185844</v>
      </c>
      <c r="J80" s="1">
        <f t="shared" si="86"/>
        <v>72364.914470272604</v>
      </c>
      <c r="K80" s="1">
        <f t="shared" si="87"/>
        <v>73396.856209599122</v>
      </c>
      <c r="L80" s="1">
        <f t="shared" si="83"/>
        <v>3.0919320817335185E-4</v>
      </c>
      <c r="M80" s="1">
        <f t="shared" si="84"/>
        <v>67.918304595050898</v>
      </c>
      <c r="N80" s="1">
        <v>0</v>
      </c>
      <c r="O80" s="1">
        <v>75976.71055791543</v>
      </c>
      <c r="P80" s="1">
        <v>0</v>
      </c>
      <c r="Q80" s="1">
        <f t="shared" si="88"/>
        <v>75976.71055791543</v>
      </c>
      <c r="R80" s="1">
        <f t="shared" si="89"/>
        <v>76621.674144994511</v>
      </c>
      <c r="S80" s="1">
        <f t="shared" si="90"/>
        <v>0</v>
      </c>
      <c r="T80" s="2">
        <f t="shared" si="91"/>
        <v>77524.623166905236</v>
      </c>
      <c r="U80" s="2">
        <f t="shared" si="92"/>
        <v>0</v>
      </c>
      <c r="V80" s="2">
        <f t="shared" si="93"/>
        <v>77524.623166905236</v>
      </c>
      <c r="W80" s="3">
        <f t="shared" si="85"/>
        <v>2.5930484507141792E-4</v>
      </c>
      <c r="X80" s="4">
        <v>78040.594036568495</v>
      </c>
      <c r="Y80" s="4">
        <f t="shared" si="109"/>
        <v>81136.419254548062</v>
      </c>
      <c r="Z80" s="5">
        <v>0</v>
      </c>
      <c r="AA80" s="5">
        <f t="shared" si="108"/>
        <v>0</v>
      </c>
      <c r="AB80" s="6">
        <f t="shared" si="44"/>
        <v>81136.419254548062</v>
      </c>
      <c r="AC80" s="20">
        <f t="shared" si="82"/>
        <v>2.6260799074964778E-4</v>
      </c>
      <c r="AD80" s="7">
        <v>50.434163757115336</v>
      </c>
      <c r="AE80" s="7">
        <f t="shared" si="81"/>
        <v>53.403409522067797</v>
      </c>
      <c r="AF80" s="8">
        <f t="shared" si="47"/>
        <v>91197.851212981681</v>
      </c>
      <c r="AG80" s="8">
        <f t="shared" si="94"/>
        <v>95757.743773630762</v>
      </c>
      <c r="AH80" s="8">
        <f t="shared" si="66"/>
        <v>0</v>
      </c>
      <c r="AI80" s="8">
        <f t="shared" si="95"/>
        <v>0</v>
      </c>
      <c r="AJ80" s="8">
        <f t="shared" si="96"/>
        <v>95757.743773630762</v>
      </c>
      <c r="AK80" s="63">
        <f t="shared" si="97"/>
        <v>98493.679310020205</v>
      </c>
      <c r="AL80" s="63">
        <f t="shared" si="98"/>
        <v>0</v>
      </c>
      <c r="AM80" s="63">
        <f t="shared" si="99"/>
        <v>98493.679310020205</v>
      </c>
      <c r="AO80" s="68">
        <f t="shared" si="100"/>
        <v>103874.35253158612</v>
      </c>
      <c r="AP80" s="68">
        <f t="shared" si="101"/>
        <v>0</v>
      </c>
      <c r="AQ80" s="68">
        <f t="shared" si="102"/>
        <v>103874.35253158612</v>
      </c>
      <c r="AR80" s="68">
        <f t="shared" si="103"/>
        <v>118557.20657687615</v>
      </c>
      <c r="AS80" s="68">
        <f t="shared" si="104"/>
        <v>0</v>
      </c>
      <c r="AT80" s="1">
        <f t="shared" si="105"/>
        <v>118557.20657687615</v>
      </c>
      <c r="AU80" s="75">
        <f t="shared" si="107"/>
        <v>118557.20657687615</v>
      </c>
      <c r="AV80" s="75">
        <f t="shared" si="106"/>
        <v>0</v>
      </c>
      <c r="AW80" s="1" t="s">
        <v>432</v>
      </c>
      <c r="AX80" s="1" t="s">
        <v>432</v>
      </c>
      <c r="AY80" s="1" t="s">
        <v>441</v>
      </c>
      <c r="AZ80" s="1" t="s">
        <v>432</v>
      </c>
    </row>
    <row r="81" spans="1:52">
      <c r="B81" s="1" t="s">
        <v>411</v>
      </c>
      <c r="E81" s="1" t="s">
        <v>216</v>
      </c>
      <c r="T81" s="2"/>
      <c r="AC81" s="20"/>
      <c r="AK81" s="63"/>
      <c r="AL81" s="63"/>
      <c r="AM81" s="63"/>
      <c r="AO81" s="68"/>
      <c r="AP81" s="68"/>
      <c r="AR81" s="68"/>
      <c r="AS81" s="68"/>
      <c r="AU81" s="75">
        <v>157000</v>
      </c>
      <c r="AV81" s="75">
        <f t="shared" si="106"/>
        <v>0</v>
      </c>
      <c r="AW81" s="1" t="s">
        <v>432</v>
      </c>
      <c r="AX81" s="1" t="s">
        <v>432</v>
      </c>
      <c r="AY81" s="1" t="s">
        <v>434</v>
      </c>
      <c r="AZ81" s="1" t="s">
        <v>432</v>
      </c>
    </row>
    <row r="82" spans="1:52">
      <c r="A82" s="1" t="s">
        <v>370</v>
      </c>
      <c r="B82" s="1" t="s">
        <v>217</v>
      </c>
      <c r="C82" s="1" t="s">
        <v>71</v>
      </c>
      <c r="D82" s="1" t="s">
        <v>44</v>
      </c>
      <c r="E82" s="1" t="s">
        <v>218</v>
      </c>
      <c r="F82" s="1" t="s">
        <v>46</v>
      </c>
      <c r="G82" s="1" t="s">
        <v>52</v>
      </c>
      <c r="H82" s="1">
        <v>7662.1674144994522</v>
      </c>
      <c r="I82" s="1">
        <v>7709.4647442185851</v>
      </c>
      <c r="J82" s="1">
        <f t="shared" si="86"/>
        <v>7236.4914470272615</v>
      </c>
      <c r="K82" s="1">
        <f t="shared" si="87"/>
        <v>7339.6856209599136</v>
      </c>
      <c r="L82" s="1">
        <f>K82/$K$152</f>
        <v>3.0919320817335188E-5</v>
      </c>
      <c r="M82" s="1">
        <f>L82*$K$153</f>
        <v>6.7918304595050909</v>
      </c>
      <c r="N82" s="1">
        <v>0</v>
      </c>
      <c r="O82" s="1">
        <v>7597.6710557915449</v>
      </c>
      <c r="P82" s="1">
        <v>0</v>
      </c>
      <c r="Q82" s="1">
        <f t="shared" si="88"/>
        <v>7597.6710557915449</v>
      </c>
      <c r="R82" s="1">
        <f t="shared" si="89"/>
        <v>7662.1674144994522</v>
      </c>
      <c r="S82" s="1">
        <f t="shared" si="90"/>
        <v>0</v>
      </c>
      <c r="T82" s="2">
        <f t="shared" si="91"/>
        <v>7752.4623166905239</v>
      </c>
      <c r="U82" s="2">
        <f t="shared" si="92"/>
        <v>0</v>
      </c>
      <c r="V82" s="2">
        <f t="shared" si="93"/>
        <v>7752.4623166905239</v>
      </c>
      <c r="W82" s="3">
        <f>V82/$V$153</f>
        <v>2.5930484507141795E-5</v>
      </c>
      <c r="X82" s="4">
        <v>7804.05940365685</v>
      </c>
      <c r="Y82" s="4">
        <f t="shared" si="109"/>
        <v>8113.6419254548073</v>
      </c>
      <c r="Z82" s="5">
        <v>0</v>
      </c>
      <c r="AA82" s="5">
        <f t="shared" si="108"/>
        <v>0</v>
      </c>
      <c r="AB82" s="6">
        <f t="shared" si="44"/>
        <v>8113.6419254548073</v>
      </c>
      <c r="AC82" s="20">
        <f>AB82/$AB$152</f>
        <v>2.6260799074964782E-5</v>
      </c>
      <c r="AD82" s="7">
        <v>5.0434163757115336</v>
      </c>
      <c r="AE82" s="7">
        <f>AC82*$AD$154</f>
        <v>5.3403409522067804</v>
      </c>
      <c r="AF82" s="8">
        <f t="shared" si="47"/>
        <v>9119.7851212981695</v>
      </c>
      <c r="AG82" s="8">
        <f t="shared" si="94"/>
        <v>9575.7743773630791</v>
      </c>
      <c r="AH82" s="8">
        <f t="shared" si="66"/>
        <v>0</v>
      </c>
      <c r="AI82" s="8">
        <f t="shared" si="95"/>
        <v>0</v>
      </c>
      <c r="AJ82" s="8">
        <f t="shared" si="96"/>
        <v>9575.7743773630791</v>
      </c>
      <c r="AK82" s="63">
        <f t="shared" si="97"/>
        <v>9849.3679310020234</v>
      </c>
      <c r="AL82" s="63">
        <f t="shared" si="98"/>
        <v>0</v>
      </c>
      <c r="AM82" s="63">
        <f t="shared" si="99"/>
        <v>9849.3679310020234</v>
      </c>
      <c r="AO82" s="68">
        <f t="shared" si="100"/>
        <v>10387.435253158616</v>
      </c>
      <c r="AP82" s="68">
        <f t="shared" si="101"/>
        <v>0</v>
      </c>
      <c r="AQ82" s="68">
        <f t="shared" si="102"/>
        <v>10387.435253158616</v>
      </c>
      <c r="AR82" s="68">
        <f t="shared" si="103"/>
        <v>11855.72065768762</v>
      </c>
      <c r="AS82" s="68">
        <f t="shared" si="104"/>
        <v>0</v>
      </c>
      <c r="AT82" s="1">
        <f t="shared" si="105"/>
        <v>11855.72065768762</v>
      </c>
      <c r="AU82" s="75">
        <f t="shared" si="107"/>
        <v>11855.72065768762</v>
      </c>
      <c r="AV82" s="75">
        <f t="shared" si="106"/>
        <v>0</v>
      </c>
      <c r="AW82" s="1" t="s">
        <v>435</v>
      </c>
      <c r="AX82" s="1" t="s">
        <v>432</v>
      </c>
      <c r="AY82" s="1" t="s">
        <v>432</v>
      </c>
      <c r="AZ82" s="1" t="s">
        <v>432</v>
      </c>
    </row>
    <row r="83" spans="1:52">
      <c r="B83" s="1" t="s">
        <v>422</v>
      </c>
      <c r="D83" s="1" t="s">
        <v>44</v>
      </c>
      <c r="T83" s="2"/>
      <c r="AC83" s="20"/>
      <c r="AK83" s="63"/>
      <c r="AL83" s="63"/>
      <c r="AM83" s="63"/>
      <c r="AO83" s="68"/>
      <c r="AP83" s="68"/>
      <c r="AR83" s="68"/>
      <c r="AS83" s="68"/>
      <c r="AU83" s="75">
        <v>1470000</v>
      </c>
      <c r="AV83" s="75">
        <v>120000</v>
      </c>
      <c r="AW83" s="1" t="s">
        <v>442</v>
      </c>
      <c r="AX83" s="1" t="s">
        <v>432</v>
      </c>
      <c r="AY83" s="1" t="s">
        <v>432</v>
      </c>
      <c r="AZ83" s="1" t="s">
        <v>432</v>
      </c>
    </row>
    <row r="84" spans="1:52">
      <c r="A84" s="1" t="s">
        <v>372</v>
      </c>
      <c r="B84" s="1" t="s">
        <v>219</v>
      </c>
      <c r="D84" s="1" t="s">
        <v>44</v>
      </c>
      <c r="E84" s="1" t="s">
        <v>220</v>
      </c>
      <c r="F84" s="1" t="s">
        <v>46</v>
      </c>
      <c r="G84" s="1" t="s">
        <v>46</v>
      </c>
      <c r="H84" s="1">
        <v>0</v>
      </c>
      <c r="I84" s="1">
        <v>0</v>
      </c>
      <c r="J84" s="1">
        <f t="shared" si="86"/>
        <v>0</v>
      </c>
      <c r="K84" s="1">
        <f t="shared" si="87"/>
        <v>0</v>
      </c>
      <c r="L84" s="1">
        <f t="shared" ref="L84:L90" si="110">K84/$K$152</f>
        <v>0</v>
      </c>
      <c r="M84" s="1">
        <f t="shared" ref="M84:M90" si="111">L84*$K$153</f>
        <v>0</v>
      </c>
      <c r="N84" s="1">
        <v>12243.243243243242</v>
      </c>
      <c r="O84" s="1">
        <v>0</v>
      </c>
      <c r="P84" s="1">
        <v>12652.360844599109</v>
      </c>
      <c r="Q84" s="1">
        <f t="shared" si="88"/>
        <v>12652.360844599109</v>
      </c>
      <c r="R84" s="1">
        <f t="shared" si="89"/>
        <v>0</v>
      </c>
      <c r="S84" s="1">
        <f t="shared" si="90"/>
        <v>12752.423452333196</v>
      </c>
      <c r="T84" s="2">
        <f t="shared" si="91"/>
        <v>0</v>
      </c>
      <c r="U84" s="2">
        <f t="shared" si="92"/>
        <v>12863.604127593295</v>
      </c>
      <c r="V84" s="2">
        <f t="shared" si="93"/>
        <v>12863.604127593295</v>
      </c>
      <c r="W84" s="3">
        <f t="shared" ref="W84:W90" si="112">V84/$V$153</f>
        <v>4.3026263645091481E-5</v>
      </c>
      <c r="X84" s="4">
        <v>0</v>
      </c>
      <c r="Y84" s="4">
        <f t="shared" si="109"/>
        <v>0</v>
      </c>
      <c r="Z84" s="5">
        <v>12863.604127593295</v>
      </c>
      <c r="AA84" s="5">
        <f t="shared" si="108"/>
        <v>13152.67388326955</v>
      </c>
      <c r="AB84" s="6">
        <f t="shared" si="44"/>
        <v>13152.67388326955</v>
      </c>
      <c r="AC84" s="20">
        <f t="shared" ref="AC84:AC100" si="113">AB84/$AB$152</f>
        <v>4.2570245189581401E-5</v>
      </c>
      <c r="AD84" s="7">
        <v>8.3131750223959688</v>
      </c>
      <c r="AE84" s="7">
        <f t="shared" ref="AE84:AE100" si="114">AC84*$AD$154</f>
        <v>8.6569956642383747</v>
      </c>
      <c r="AF84" s="8">
        <f t="shared" si="47"/>
        <v>0</v>
      </c>
      <c r="AG84" s="8">
        <f t="shared" si="94"/>
        <v>0</v>
      </c>
      <c r="AH84" s="8">
        <f t="shared" si="66"/>
        <v>13741.931462148066</v>
      </c>
      <c r="AI84" s="8">
        <f t="shared" si="95"/>
        <v>13961.802365542435</v>
      </c>
      <c r="AJ84" s="8">
        <f t="shared" si="96"/>
        <v>13961.802365542435</v>
      </c>
      <c r="AK84" s="63">
        <f t="shared" si="97"/>
        <v>0</v>
      </c>
      <c r="AL84" s="63">
        <f t="shared" si="98"/>
        <v>14222.899063323248</v>
      </c>
      <c r="AM84" s="63">
        <f t="shared" si="99"/>
        <v>14222.899063323248</v>
      </c>
      <c r="AO84" s="68">
        <f t="shared" si="100"/>
        <v>0</v>
      </c>
      <c r="AP84" s="68">
        <f t="shared" si="101"/>
        <v>15006.189156665687</v>
      </c>
      <c r="AQ84" s="68">
        <f t="shared" si="102"/>
        <v>15006.189156665687</v>
      </c>
      <c r="AR84" s="68">
        <f t="shared" si="103"/>
        <v>0</v>
      </c>
      <c r="AS84" s="68">
        <f t="shared" si="104"/>
        <v>17314.833642306559</v>
      </c>
      <c r="AT84" s="1">
        <f t="shared" si="105"/>
        <v>17314.833642306559</v>
      </c>
      <c r="AU84" s="75">
        <f t="shared" si="107"/>
        <v>0</v>
      </c>
      <c r="AV84" s="75">
        <f t="shared" si="106"/>
        <v>17369.62741965563</v>
      </c>
      <c r="AW84" s="1" t="s">
        <v>406</v>
      </c>
      <c r="AX84" s="1" t="s">
        <v>406</v>
      </c>
      <c r="AY84" s="1" t="s">
        <v>406</v>
      </c>
      <c r="AZ84" s="1" t="s">
        <v>406</v>
      </c>
    </row>
    <row r="85" spans="1:52">
      <c r="A85" s="1" t="s">
        <v>370</v>
      </c>
      <c r="B85" s="1" t="s">
        <v>221</v>
      </c>
      <c r="C85" s="1" t="s">
        <v>222</v>
      </c>
      <c r="D85" s="1" t="s">
        <v>44</v>
      </c>
      <c r="E85" s="1" t="s">
        <v>220</v>
      </c>
      <c r="F85" s="1" t="s">
        <v>46</v>
      </c>
      <c r="G85" s="1" t="s">
        <v>46</v>
      </c>
      <c r="H85" s="1">
        <v>50351.385866710683</v>
      </c>
      <c r="I85" s="1">
        <v>50662.196890579267</v>
      </c>
      <c r="J85" s="1">
        <f t="shared" si="86"/>
        <v>47554.086651893427</v>
      </c>
      <c r="K85" s="1">
        <f t="shared" si="87"/>
        <v>48232.219794879427</v>
      </c>
      <c r="L85" s="1">
        <f t="shared" si="110"/>
        <v>2.0318410822820266E-4</v>
      </c>
      <c r="M85" s="1">
        <f t="shared" si="111"/>
        <v>44.632028733890593</v>
      </c>
      <c r="N85" s="1">
        <v>0</v>
      </c>
      <c r="O85" s="1">
        <v>49927.552652344435</v>
      </c>
      <c r="P85" s="1">
        <v>0</v>
      </c>
      <c r="Q85" s="1">
        <f t="shared" si="88"/>
        <v>49927.552652344435</v>
      </c>
      <c r="R85" s="1">
        <f t="shared" si="89"/>
        <v>50351.385866710683</v>
      </c>
      <c r="S85" s="1">
        <f t="shared" si="90"/>
        <v>0</v>
      </c>
      <c r="T85" s="2">
        <f t="shared" si="91"/>
        <v>50944.752366823443</v>
      </c>
      <c r="U85" s="2">
        <f t="shared" si="92"/>
        <v>0</v>
      </c>
      <c r="V85" s="2">
        <f t="shared" si="93"/>
        <v>50944.752366823443</v>
      </c>
      <c r="W85" s="3">
        <f t="shared" si="112"/>
        <v>1.704003267612175E-4</v>
      </c>
      <c r="X85" s="4">
        <v>51283.818938316443</v>
      </c>
      <c r="Y85" s="4">
        <f t="shared" si="109"/>
        <v>53318.218367274443</v>
      </c>
      <c r="Z85" s="5">
        <v>0</v>
      </c>
      <c r="AA85" s="5">
        <f t="shared" si="108"/>
        <v>0</v>
      </c>
      <c r="AB85" s="6">
        <f t="shared" si="44"/>
        <v>53318.218367274443</v>
      </c>
      <c r="AC85" s="20">
        <f t="shared" si="113"/>
        <v>1.7257096534976856E-4</v>
      </c>
      <c r="AD85" s="7">
        <v>33.142450468961506</v>
      </c>
      <c r="AE85" s="7">
        <f t="shared" si="114"/>
        <v>35.093669114501701</v>
      </c>
      <c r="AF85" s="8">
        <f t="shared" si="47"/>
        <v>59930.01651138797</v>
      </c>
      <c r="AG85" s="8">
        <f t="shared" si="94"/>
        <v>62926.517336957375</v>
      </c>
      <c r="AH85" s="8">
        <f t="shared" si="66"/>
        <v>0</v>
      </c>
      <c r="AI85" s="8">
        <f t="shared" si="95"/>
        <v>0</v>
      </c>
      <c r="AJ85" s="8">
        <f t="shared" si="96"/>
        <v>62926.517336957375</v>
      </c>
      <c r="AK85" s="63">
        <f t="shared" si="97"/>
        <v>64724.417832299005</v>
      </c>
      <c r="AL85" s="63">
        <f t="shared" si="98"/>
        <v>0</v>
      </c>
      <c r="AM85" s="63">
        <f t="shared" si="99"/>
        <v>64724.417832299005</v>
      </c>
      <c r="AO85" s="68">
        <f t="shared" si="100"/>
        <v>68260.288806470897</v>
      </c>
      <c r="AP85" s="68">
        <f t="shared" si="101"/>
        <v>0</v>
      </c>
      <c r="AQ85" s="68">
        <f t="shared" si="102"/>
        <v>68260.288806470897</v>
      </c>
      <c r="AR85" s="68">
        <f t="shared" si="103"/>
        <v>77909.021464804347</v>
      </c>
      <c r="AS85" s="68">
        <f t="shared" si="104"/>
        <v>0</v>
      </c>
      <c r="AT85" s="1">
        <f t="shared" si="105"/>
        <v>77909.021464804347</v>
      </c>
      <c r="AU85" s="75">
        <f t="shared" si="107"/>
        <v>77909.021464804347</v>
      </c>
      <c r="AV85" s="75">
        <f t="shared" si="106"/>
        <v>0</v>
      </c>
      <c r="AW85" s="1" t="s">
        <v>406</v>
      </c>
      <c r="AX85" s="1" t="s">
        <v>406</v>
      </c>
      <c r="AY85" s="1" t="s">
        <v>406</v>
      </c>
      <c r="AZ85" s="1" t="s">
        <v>406</v>
      </c>
    </row>
    <row r="86" spans="1:52">
      <c r="A86" s="1" t="s">
        <v>369</v>
      </c>
      <c r="B86" s="1" t="s">
        <v>224</v>
      </c>
      <c r="C86" s="1" t="s">
        <v>43</v>
      </c>
      <c r="D86" s="1" t="s">
        <v>44</v>
      </c>
      <c r="E86" s="1" t="s">
        <v>198</v>
      </c>
      <c r="F86" s="1" t="s">
        <v>46</v>
      </c>
      <c r="G86" s="1" t="s">
        <v>46</v>
      </c>
      <c r="H86" s="1">
        <v>588892.29557152931</v>
      </c>
      <c r="I86" s="1">
        <v>592527.43319851405</v>
      </c>
      <c r="J86" s="1">
        <f t="shared" si="86"/>
        <v>556176.05692866654</v>
      </c>
      <c r="K86" s="1">
        <f t="shared" si="87"/>
        <v>564107.26629663329</v>
      </c>
      <c r="L86" s="1">
        <f t="shared" si="110"/>
        <v>2.3763706571037612E-3</v>
      </c>
      <c r="M86" s="1">
        <f t="shared" si="111"/>
        <v>522.00068388767693</v>
      </c>
      <c r="N86" s="1">
        <v>75000</v>
      </c>
      <c r="O86" s="1">
        <v>583935.28971655015</v>
      </c>
      <c r="P86" s="1">
        <v>87506.18</v>
      </c>
      <c r="Q86" s="1">
        <f t="shared" si="88"/>
        <v>671441.46971655008</v>
      </c>
      <c r="R86" s="1">
        <f t="shared" si="89"/>
        <v>588892.29557152931</v>
      </c>
      <c r="S86" s="1">
        <f t="shared" si="90"/>
        <v>88198.232390158169</v>
      </c>
      <c r="T86" s="2">
        <f t="shared" si="91"/>
        <v>595832.10376850027</v>
      </c>
      <c r="U86" s="2">
        <f t="shared" si="92"/>
        <v>88967.179490333918</v>
      </c>
      <c r="V86" s="2">
        <f t="shared" si="93"/>
        <v>684799.28325883416</v>
      </c>
      <c r="W86" s="25">
        <f t="shared" si="112"/>
        <v>2.290520931242066E-3</v>
      </c>
      <c r="X86" s="26">
        <v>599797.70845248364</v>
      </c>
      <c r="Y86" s="4">
        <f t="shared" si="109"/>
        <v>623591.33655638376</v>
      </c>
      <c r="Z86" s="27">
        <v>88967.179490333918</v>
      </c>
      <c r="AA86" s="5">
        <f>Z86*(118.3/115.7)+6000</f>
        <v>96966.441950790861</v>
      </c>
      <c r="AB86" s="6">
        <f t="shared" si="44"/>
        <v>720557.77850717457</v>
      </c>
      <c r="AC86" s="20">
        <f t="shared" si="113"/>
        <v>2.3321737904053734E-3</v>
      </c>
      <c r="AD86" s="7">
        <v>445.1181026682338</v>
      </c>
      <c r="AE86" s="7">
        <f t="shared" si="114"/>
        <v>474.26596445187687</v>
      </c>
      <c r="AF86" s="8">
        <f t="shared" si="47"/>
        <v>700920.62789405941</v>
      </c>
      <c r="AG86" s="8">
        <f t="shared" si="94"/>
        <v>735966.65928876237</v>
      </c>
      <c r="AH86" s="8">
        <f t="shared" si="66"/>
        <v>101310.66969668427</v>
      </c>
      <c r="AI86" s="8">
        <f t="shared" si="95"/>
        <v>102931.64041183122</v>
      </c>
      <c r="AJ86" s="8">
        <f t="shared" si="96"/>
        <v>838898.29970059358</v>
      </c>
      <c r="AK86" s="63">
        <f t="shared" si="97"/>
        <v>756994.27812558413</v>
      </c>
      <c r="AL86" s="63">
        <f t="shared" si="98"/>
        <v>104856.54313606821</v>
      </c>
      <c r="AM86" s="63">
        <f t="shared" si="99"/>
        <v>861850.82126165228</v>
      </c>
      <c r="AO86" s="68">
        <f t="shared" si="100"/>
        <v>798348.59517133364</v>
      </c>
      <c r="AP86" s="68">
        <f t="shared" si="101"/>
        <v>110631.25130877922</v>
      </c>
      <c r="AQ86" s="68">
        <f t="shared" si="102"/>
        <v>908979.84648011287</v>
      </c>
      <c r="AR86" s="68">
        <f t="shared" si="103"/>
        <v>911196.81626227708</v>
      </c>
      <c r="AS86" s="68">
        <f t="shared" si="104"/>
        <v>127651.44381782216</v>
      </c>
      <c r="AT86" s="1">
        <f t="shared" si="105"/>
        <v>1038848.2600800992</v>
      </c>
      <c r="AU86" s="75">
        <f t="shared" si="107"/>
        <v>911196.81626227708</v>
      </c>
      <c r="AV86" s="75">
        <f t="shared" si="106"/>
        <v>128055.40408306844</v>
      </c>
      <c r="AW86" s="1" t="s">
        <v>432</v>
      </c>
      <c r="AX86" s="1" t="s">
        <v>434</v>
      </c>
      <c r="AY86" s="1" t="s">
        <v>432</v>
      </c>
      <c r="AZ86" s="1" t="s">
        <v>432</v>
      </c>
    </row>
    <row r="87" spans="1:52">
      <c r="A87" s="1" t="s">
        <v>370</v>
      </c>
      <c r="B87" s="1" t="s">
        <v>225</v>
      </c>
      <c r="C87" s="1" t="s">
        <v>71</v>
      </c>
      <c r="D87" s="1" t="s">
        <v>44</v>
      </c>
      <c r="E87" s="1" t="s">
        <v>226</v>
      </c>
      <c r="F87" s="1" t="s">
        <v>46</v>
      </c>
      <c r="G87" s="1" t="s">
        <v>46</v>
      </c>
      <c r="H87" s="1">
        <v>125000</v>
      </c>
      <c r="I87" s="1">
        <v>125771.6049382716</v>
      </c>
      <c r="J87" s="1">
        <f t="shared" si="86"/>
        <v>118055.55555555556</v>
      </c>
      <c r="K87" s="1">
        <f t="shared" si="87"/>
        <v>119739.05723905723</v>
      </c>
      <c r="L87" s="1">
        <f t="shared" si="110"/>
        <v>5.0441538184785046E-4</v>
      </c>
      <c r="M87" s="1">
        <f t="shared" si="111"/>
        <v>110.80139097869055</v>
      </c>
      <c r="N87" s="1">
        <v>0</v>
      </c>
      <c r="O87" s="1">
        <v>123947.81144781144</v>
      </c>
      <c r="P87" s="1">
        <v>2500</v>
      </c>
      <c r="Q87" s="1">
        <f t="shared" si="88"/>
        <v>126447.81144781144</v>
      </c>
      <c r="R87" s="1">
        <f t="shared" si="89"/>
        <v>124999.99999999999</v>
      </c>
      <c r="S87" s="1">
        <f t="shared" si="90"/>
        <v>2519.7715289982425</v>
      </c>
      <c r="T87" s="2">
        <f t="shared" si="91"/>
        <v>126473.06397306397</v>
      </c>
      <c r="U87" s="2">
        <f t="shared" si="92"/>
        <v>2541.7398945518453</v>
      </c>
      <c r="V87" s="2">
        <f t="shared" si="93"/>
        <v>129014.80386761582</v>
      </c>
      <c r="W87" s="25">
        <f t="shared" si="112"/>
        <v>4.3152952393959987E-4</v>
      </c>
      <c r="X87" s="26">
        <v>127314.8148148148</v>
      </c>
      <c r="Y87" s="4">
        <f t="shared" si="109"/>
        <v>132365.31986531985</v>
      </c>
      <c r="Z87" s="27">
        <v>2541.7398945518453</v>
      </c>
      <c r="AA87" s="5">
        <f>Z87*(118.3/115.7)</f>
        <v>2598.8576449912125</v>
      </c>
      <c r="AB87" s="6">
        <f t="shared" si="44"/>
        <v>134964.17751031107</v>
      </c>
      <c r="AC87" s="20">
        <f t="shared" si="113"/>
        <v>4.3682814455944666E-4</v>
      </c>
      <c r="AD87" s="7">
        <v>83.920513753113624</v>
      </c>
      <c r="AE87" s="7">
        <f t="shared" si="114"/>
        <v>88.832454138505497</v>
      </c>
      <c r="AF87" s="8">
        <f t="shared" si="47"/>
        <v>148779.46127946128</v>
      </c>
      <c r="AG87" s="8">
        <f t="shared" si="94"/>
        <v>156218.43434343435</v>
      </c>
      <c r="AH87" s="8">
        <f t="shared" si="66"/>
        <v>2715.2899824253072</v>
      </c>
      <c r="AI87" s="8">
        <f t="shared" si="95"/>
        <v>2758.7346221441121</v>
      </c>
      <c r="AJ87" s="8">
        <f t="shared" si="96"/>
        <v>158977.16896557846</v>
      </c>
      <c r="AK87" s="63">
        <f t="shared" si="97"/>
        <v>160681.81818181818</v>
      </c>
      <c r="AL87" s="63">
        <f t="shared" si="98"/>
        <v>2810.3251318101929</v>
      </c>
      <c r="AM87" s="63">
        <f t="shared" si="99"/>
        <v>163492.14331362836</v>
      </c>
      <c r="AO87" s="68">
        <f t="shared" si="100"/>
        <v>169459.80639730638</v>
      </c>
      <c r="AP87" s="68">
        <f t="shared" si="101"/>
        <v>2965.0966608084354</v>
      </c>
      <c r="AQ87" s="68">
        <f t="shared" si="102"/>
        <v>172424.90305811481</v>
      </c>
      <c r="AR87" s="68">
        <f t="shared" si="103"/>
        <v>193413.29966329964</v>
      </c>
      <c r="AS87" s="68">
        <f t="shared" si="104"/>
        <v>3421.2653778558865</v>
      </c>
      <c r="AT87" s="1">
        <f t="shared" si="105"/>
        <v>196834.56504115553</v>
      </c>
      <c r="AU87" s="75">
        <f t="shared" si="107"/>
        <v>193413.29966329964</v>
      </c>
      <c r="AV87" s="75">
        <f t="shared" si="106"/>
        <v>3432.0921670263165</v>
      </c>
      <c r="AW87" s="1" t="s">
        <v>432</v>
      </c>
      <c r="AX87" s="1" t="s">
        <v>432</v>
      </c>
      <c r="AY87" s="1" t="s">
        <v>432</v>
      </c>
      <c r="AZ87" s="1" t="s">
        <v>434</v>
      </c>
    </row>
    <row r="88" spans="1:52">
      <c r="A88" s="1" t="s">
        <v>373</v>
      </c>
      <c r="B88" s="1" t="s">
        <v>227</v>
      </c>
      <c r="C88" s="1" t="s">
        <v>43</v>
      </c>
      <c r="D88" s="1" t="s">
        <v>44</v>
      </c>
      <c r="E88" s="1" t="s">
        <v>228</v>
      </c>
      <c r="F88" s="1" t="s">
        <v>52</v>
      </c>
      <c r="G88" s="1" t="s">
        <v>52</v>
      </c>
      <c r="H88" s="1">
        <v>1292717.1023605505</v>
      </c>
      <c r="I88" s="1">
        <v>1300696.837560307</v>
      </c>
      <c r="J88" s="1">
        <f t="shared" si="86"/>
        <v>1220899.4855627422</v>
      </c>
      <c r="K88" s="1">
        <f t="shared" si="87"/>
        <v>1238309.8169076655</v>
      </c>
      <c r="L88" s="1">
        <f t="shared" si="110"/>
        <v>5.2165311264675517E-3</v>
      </c>
      <c r="M88" s="1">
        <f t="shared" si="111"/>
        <v>1145.8788246679305</v>
      </c>
      <c r="N88" s="1">
        <v>210555</v>
      </c>
      <c r="O88" s="1">
        <v>1281835.6452699737</v>
      </c>
      <c r="P88" s="1">
        <v>217590.86091054953</v>
      </c>
      <c r="Q88" s="1">
        <f t="shared" si="88"/>
        <v>1499426.5061805232</v>
      </c>
      <c r="R88" s="1">
        <f t="shared" si="89"/>
        <v>1292717.1023605505</v>
      </c>
      <c r="S88" s="1">
        <f t="shared" si="90"/>
        <v>219311.70251704773</v>
      </c>
      <c r="T88" s="2">
        <f t="shared" si="91"/>
        <v>1307951.1422873586</v>
      </c>
      <c r="U88" s="2">
        <f t="shared" si="92"/>
        <v>221223.74874649016</v>
      </c>
      <c r="V88" s="2">
        <f t="shared" si="93"/>
        <v>1529174.8910338487</v>
      </c>
      <c r="W88" s="25">
        <f t="shared" si="112"/>
        <v>5.1147937520824669E-3</v>
      </c>
      <c r="X88" s="26">
        <v>2014000</v>
      </c>
      <c r="Y88" s="4">
        <f t="shared" si="109"/>
        <v>2093894.2148760329</v>
      </c>
      <c r="Z88" s="27">
        <v>221223.74874649016</v>
      </c>
      <c r="AA88" s="5">
        <f>Z88*(118.3/115.7)</f>
        <v>226195.0689430405</v>
      </c>
      <c r="AB88" s="6">
        <f t="shared" si="44"/>
        <v>2320089.2838190733</v>
      </c>
      <c r="AC88" s="20">
        <f t="shared" si="113"/>
        <v>7.5092540536211014E-3</v>
      </c>
      <c r="AD88" s="7">
        <v>1444.5256596233694</v>
      </c>
      <c r="AE88" s="7">
        <f t="shared" si="114"/>
        <v>1527.0661349108746</v>
      </c>
      <c r="AF88" s="8">
        <f t="shared" si="47"/>
        <v>2353550.4132231404</v>
      </c>
      <c r="AG88" s="8">
        <f t="shared" si="94"/>
        <v>2471227.9338842975</v>
      </c>
      <c r="AH88" s="8">
        <f t="shared" si="66"/>
        <v>236328.91395908542</v>
      </c>
      <c r="AI88" s="8">
        <f t="shared" si="95"/>
        <v>240110.17658243078</v>
      </c>
      <c r="AJ88" s="8">
        <f t="shared" si="96"/>
        <v>2711338.1104667285</v>
      </c>
      <c r="AK88" s="63">
        <f t="shared" si="97"/>
        <v>2541834.4462809917</v>
      </c>
      <c r="AL88" s="63">
        <f t="shared" si="98"/>
        <v>244600.42594765339</v>
      </c>
      <c r="AM88" s="63">
        <f t="shared" si="99"/>
        <v>2786434.8722286453</v>
      </c>
      <c r="AO88" s="68">
        <f t="shared" si="100"/>
        <v>2680693.920661157</v>
      </c>
      <c r="AP88" s="68">
        <f t="shared" si="101"/>
        <v>258071.17404332125</v>
      </c>
      <c r="AQ88" s="68">
        <f t="shared" si="102"/>
        <v>2938765.094704478</v>
      </c>
      <c r="AR88" s="68">
        <f t="shared" si="103"/>
        <v>3059615.5371900825</v>
      </c>
      <c r="AS88" s="68">
        <f t="shared" si="104"/>
        <v>297774.43158844759</v>
      </c>
      <c r="AT88" s="1">
        <f t="shared" si="105"/>
        <v>3357389.9687785301</v>
      </c>
      <c r="AU88" s="75">
        <f t="shared" si="107"/>
        <v>3059615.5371900825</v>
      </c>
      <c r="AV88" s="75">
        <f t="shared" si="106"/>
        <v>298716.75573904393</v>
      </c>
      <c r="AW88" s="1" t="s">
        <v>435</v>
      </c>
      <c r="AX88" s="1" t="s">
        <v>432</v>
      </c>
      <c r="AY88" s="1" t="s">
        <v>432</v>
      </c>
      <c r="AZ88" s="1" t="s">
        <v>432</v>
      </c>
    </row>
    <row r="89" spans="1:52">
      <c r="A89" s="1" t="s">
        <v>372</v>
      </c>
      <c r="B89" s="21" t="s">
        <v>229</v>
      </c>
      <c r="C89" s="1" t="s">
        <v>230</v>
      </c>
      <c r="D89" s="1" t="s">
        <v>44</v>
      </c>
      <c r="E89" s="1" t="s">
        <v>231</v>
      </c>
      <c r="F89" s="1" t="s">
        <v>46</v>
      </c>
      <c r="G89" s="1" t="s">
        <v>46</v>
      </c>
      <c r="H89" s="1">
        <v>3283.7860347854794</v>
      </c>
      <c r="I89" s="1">
        <v>3304.0563189508221</v>
      </c>
      <c r="J89" s="1">
        <f t="shared" si="86"/>
        <v>3101.3534772973976</v>
      </c>
      <c r="K89" s="1">
        <f t="shared" si="87"/>
        <v>3145.5795518399627</v>
      </c>
      <c r="L89" s="1">
        <f t="shared" si="110"/>
        <v>1.3251137493143651E-5</v>
      </c>
      <c r="M89" s="1">
        <f t="shared" si="111"/>
        <v>2.9107844826450386</v>
      </c>
      <c r="N89" s="1">
        <v>0</v>
      </c>
      <c r="O89" s="1">
        <v>3256.1447381963762</v>
      </c>
      <c r="P89" s="1">
        <v>0</v>
      </c>
      <c r="Q89" s="1">
        <f t="shared" si="88"/>
        <v>3256.1447381963762</v>
      </c>
      <c r="R89" s="1">
        <f t="shared" si="89"/>
        <v>3283.7860347854794</v>
      </c>
      <c r="S89" s="1">
        <f t="shared" si="90"/>
        <v>0</v>
      </c>
      <c r="T89" s="2">
        <f t="shared" si="91"/>
        <v>3322.4838500102246</v>
      </c>
      <c r="U89" s="2">
        <f t="shared" si="92"/>
        <v>0</v>
      </c>
      <c r="V89" s="2">
        <f t="shared" si="93"/>
        <v>3322.4838500102246</v>
      </c>
      <c r="W89" s="25">
        <f t="shared" si="112"/>
        <v>1.1113064788775055E-5</v>
      </c>
      <c r="X89" s="26">
        <v>3344.5968872815074</v>
      </c>
      <c r="Y89" s="4">
        <f t="shared" si="109"/>
        <v>3477.2751109092032</v>
      </c>
      <c r="Z89" s="27">
        <v>0</v>
      </c>
      <c r="AA89" s="5">
        <f>Z89*(118.3/115.7)</f>
        <v>0</v>
      </c>
      <c r="AB89" s="6">
        <f t="shared" si="44"/>
        <v>3477.2751109092032</v>
      </c>
      <c r="AC89" s="20">
        <f t="shared" si="113"/>
        <v>1.1254628174984908E-5</v>
      </c>
      <c r="AD89" s="7">
        <v>2.1614641610192291</v>
      </c>
      <c r="AE89" s="7">
        <f t="shared" si="114"/>
        <v>2.2887175509457633</v>
      </c>
      <c r="AF89" s="8">
        <f t="shared" si="47"/>
        <v>3908.4793376992156</v>
      </c>
      <c r="AG89" s="8">
        <f t="shared" si="94"/>
        <v>4103.903304584177</v>
      </c>
      <c r="AH89" s="8">
        <f t="shared" si="66"/>
        <v>0</v>
      </c>
      <c r="AI89" s="8">
        <f t="shared" si="95"/>
        <v>0</v>
      </c>
      <c r="AJ89" s="8">
        <f t="shared" si="96"/>
        <v>4103.903304584177</v>
      </c>
      <c r="AK89" s="63">
        <f t="shared" si="97"/>
        <v>4221.1576847151528</v>
      </c>
      <c r="AL89" s="63">
        <f t="shared" si="98"/>
        <v>0</v>
      </c>
      <c r="AM89" s="63">
        <f t="shared" si="99"/>
        <v>4221.1576847151528</v>
      </c>
      <c r="AO89" s="68">
        <f t="shared" si="100"/>
        <v>4451.7579656394064</v>
      </c>
      <c r="AP89" s="68">
        <f t="shared" si="101"/>
        <v>0</v>
      </c>
      <c r="AQ89" s="68">
        <f t="shared" si="102"/>
        <v>4451.7579656394064</v>
      </c>
      <c r="AR89" s="68">
        <f t="shared" si="103"/>
        <v>5081.0231390089793</v>
      </c>
      <c r="AS89" s="68">
        <f t="shared" si="104"/>
        <v>0</v>
      </c>
      <c r="AT89" s="1">
        <f t="shared" si="105"/>
        <v>5081.0231390089793</v>
      </c>
      <c r="AU89" s="75">
        <f t="shared" si="107"/>
        <v>5081.0231390089793</v>
      </c>
      <c r="AV89" s="75">
        <f t="shared" si="106"/>
        <v>0</v>
      </c>
      <c r="AW89" s="1" t="s">
        <v>432</v>
      </c>
      <c r="AX89" s="1" t="s">
        <v>432</v>
      </c>
      <c r="AY89" s="1" t="s">
        <v>406</v>
      </c>
      <c r="AZ89" s="1" t="s">
        <v>432</v>
      </c>
    </row>
    <row r="90" spans="1:52" s="21" customFormat="1">
      <c r="A90" s="21" t="s">
        <v>370</v>
      </c>
      <c r="B90" s="21" t="s">
        <v>232</v>
      </c>
      <c r="C90" s="1" t="s">
        <v>43</v>
      </c>
      <c r="D90" s="21" t="s">
        <v>123</v>
      </c>
      <c r="E90" s="21" t="s">
        <v>233</v>
      </c>
      <c r="F90" s="21" t="s">
        <v>52</v>
      </c>
      <c r="G90" s="21" t="s">
        <v>52</v>
      </c>
      <c r="H90" s="21">
        <v>3403096.9273826852</v>
      </c>
      <c r="I90" s="21">
        <v>3424103.6985393683</v>
      </c>
      <c r="J90" s="21">
        <f t="shared" si="86"/>
        <v>3214035.986972536</v>
      </c>
      <c r="K90" s="21">
        <f t="shared" si="87"/>
        <v>3259868.9422234814</v>
      </c>
      <c r="L90" s="21">
        <f t="shared" si="110"/>
        <v>1.3732595488727871E-2</v>
      </c>
      <c r="M90" s="21">
        <f t="shared" si="111"/>
        <v>3016.5429855144753</v>
      </c>
      <c r="N90" s="21">
        <v>367297.29729729728</v>
      </c>
      <c r="O90" s="21">
        <v>3374451.3303508442</v>
      </c>
      <c r="P90" s="21">
        <v>379570.82533797337</v>
      </c>
      <c r="Q90" s="21">
        <f t="shared" si="88"/>
        <v>3754022.1556888176</v>
      </c>
      <c r="R90" s="21">
        <f t="shared" si="89"/>
        <v>3403096.9273826848</v>
      </c>
      <c r="S90" s="21">
        <f t="shared" si="90"/>
        <v>382572.703569996</v>
      </c>
      <c r="T90" s="24">
        <f t="shared" si="91"/>
        <v>3443200.7632272621</v>
      </c>
      <c r="U90" s="24">
        <f t="shared" si="92"/>
        <v>385908.12382779893</v>
      </c>
      <c r="V90" s="24">
        <f t="shared" si="93"/>
        <v>3829108.8870550608</v>
      </c>
      <c r="W90" s="25">
        <f t="shared" si="112"/>
        <v>1.2807627385453291E-2</v>
      </c>
      <c r="X90" s="26">
        <v>3466117.2408527345</v>
      </c>
      <c r="Y90" s="4">
        <f t="shared" si="109"/>
        <v>3603616.1066055698</v>
      </c>
      <c r="Z90" s="27"/>
      <c r="AA90" s="5">
        <f>Z90*(118.3/115.7)</f>
        <v>0</v>
      </c>
      <c r="AB90" s="6">
        <f t="shared" si="44"/>
        <v>3603616.1066055698</v>
      </c>
      <c r="AC90" s="29">
        <f t="shared" si="113"/>
        <v>1.1663546332009356E-2</v>
      </c>
      <c r="AD90" s="7">
        <v>2239.9973588695934</v>
      </c>
      <c r="AE90" s="7">
        <f t="shared" si="114"/>
        <v>2371.8742886301252</v>
      </c>
      <c r="AF90" s="8">
        <f t="shared" si="47"/>
        <v>4050487.4203022863</v>
      </c>
      <c r="AG90" s="8">
        <f t="shared" si="94"/>
        <v>4253011.7913174005</v>
      </c>
      <c r="AH90" s="8">
        <f t="shared" si="66"/>
        <v>0</v>
      </c>
      <c r="AI90" s="8">
        <f t="shared" si="95"/>
        <v>0</v>
      </c>
      <c r="AJ90" s="8">
        <f t="shared" si="96"/>
        <v>4253011.7913174005</v>
      </c>
      <c r="AK90" s="63">
        <f t="shared" si="97"/>
        <v>4374526.4139264682</v>
      </c>
      <c r="AL90" s="63">
        <f t="shared" si="98"/>
        <v>0</v>
      </c>
      <c r="AM90" s="63">
        <f t="shared" si="99"/>
        <v>4374526.4139264682</v>
      </c>
      <c r="AO90" s="68">
        <f t="shared" si="100"/>
        <v>4613505.1717243027</v>
      </c>
      <c r="AP90" s="68">
        <f t="shared" si="101"/>
        <v>0</v>
      </c>
      <c r="AQ90" s="68">
        <f t="shared" si="102"/>
        <v>4613505.1717243027</v>
      </c>
      <c r="AR90" s="68">
        <f t="shared" si="103"/>
        <v>5265633.6463929703</v>
      </c>
      <c r="AS90" s="68">
        <f t="shared" si="104"/>
        <v>0</v>
      </c>
      <c r="AT90" s="1">
        <f t="shared" si="105"/>
        <v>5265633.6463929703</v>
      </c>
      <c r="AU90" s="75">
        <f t="shared" si="107"/>
        <v>5265633.6463929703</v>
      </c>
      <c r="AV90" s="75">
        <f t="shared" si="106"/>
        <v>0</v>
      </c>
      <c r="AW90" s="21" t="s">
        <v>435</v>
      </c>
      <c r="AX90" s="21" t="s">
        <v>434</v>
      </c>
      <c r="AY90" s="21" t="s">
        <v>432</v>
      </c>
      <c r="AZ90" s="21" t="s">
        <v>432</v>
      </c>
    </row>
    <row r="91" spans="1:52" s="21" customFormat="1">
      <c r="A91" s="21" t="s">
        <v>373</v>
      </c>
      <c r="B91" s="21" t="s">
        <v>234</v>
      </c>
      <c r="C91" s="32" t="s">
        <v>43</v>
      </c>
      <c r="D91" s="21" t="s">
        <v>123</v>
      </c>
      <c r="E91" s="21" t="s">
        <v>235</v>
      </c>
      <c r="F91" s="21" t="s">
        <v>52</v>
      </c>
      <c r="G91" s="21" t="s">
        <v>52</v>
      </c>
      <c r="T91" s="24"/>
      <c r="U91" s="24"/>
      <c r="V91" s="24"/>
      <c r="W91" s="25"/>
      <c r="X91" s="26">
        <v>3300000</v>
      </c>
      <c r="Y91" s="4">
        <f t="shared" si="109"/>
        <v>3430909.0909090908</v>
      </c>
      <c r="Z91" s="27">
        <v>310000</v>
      </c>
      <c r="AA91" s="5">
        <f>Z91*(118.3/115.7)</f>
        <v>316966.29213483148</v>
      </c>
      <c r="AB91" s="6">
        <f t="shared" si="44"/>
        <v>3747875.3830439225</v>
      </c>
      <c r="AC91" s="29">
        <f t="shared" si="113"/>
        <v>1.2130459206407004E-2</v>
      </c>
      <c r="AD91" s="7"/>
      <c r="AE91" s="7">
        <f t="shared" si="114"/>
        <v>2466.8247102505948</v>
      </c>
      <c r="AF91" s="8">
        <f t="shared" si="47"/>
        <v>3856363.6363636362</v>
      </c>
      <c r="AG91" s="8">
        <f t="shared" si="94"/>
        <v>4049181.8181818184</v>
      </c>
      <c r="AH91" s="8">
        <f t="shared" si="66"/>
        <v>331166.81071737251</v>
      </c>
      <c r="AI91" s="8">
        <f t="shared" si="95"/>
        <v>336465.47968885046</v>
      </c>
      <c r="AJ91" s="8">
        <f t="shared" si="96"/>
        <v>4385647.2978706686</v>
      </c>
      <c r="AK91" s="63">
        <f t="shared" si="97"/>
        <v>4164872.7272727271</v>
      </c>
      <c r="AL91" s="63">
        <f t="shared" si="98"/>
        <v>342757.64909248054</v>
      </c>
      <c r="AM91" s="63">
        <f t="shared" si="99"/>
        <v>4507630.3763652071</v>
      </c>
      <c r="AO91" s="68">
        <f t="shared" si="100"/>
        <v>4392398.1818181816</v>
      </c>
      <c r="AP91" s="68">
        <f t="shared" si="101"/>
        <v>361634.15730337077</v>
      </c>
      <c r="AQ91" s="68">
        <f t="shared" si="102"/>
        <v>4754032.3391215522</v>
      </c>
      <c r="AR91" s="68">
        <f t="shared" si="103"/>
        <v>5013272.7272727266</v>
      </c>
      <c r="AS91" s="68">
        <f t="shared" si="104"/>
        <v>417270.18150388933</v>
      </c>
      <c r="AT91" s="1">
        <f t="shared" si="105"/>
        <v>5430542.9087766157</v>
      </c>
      <c r="AU91" s="75">
        <f t="shared" si="107"/>
        <v>5013272.7272727266</v>
      </c>
      <c r="AV91" s="75">
        <f t="shared" si="106"/>
        <v>418590.65676181304</v>
      </c>
      <c r="AW91" s="21" t="s">
        <v>435</v>
      </c>
      <c r="AX91" s="21" t="s">
        <v>434</v>
      </c>
      <c r="AY91" s="21" t="s">
        <v>432</v>
      </c>
      <c r="AZ91" s="21" t="s">
        <v>432</v>
      </c>
    </row>
    <row r="92" spans="1:52" s="21" customFormat="1">
      <c r="A92" s="21" t="s">
        <v>371</v>
      </c>
      <c r="B92" s="21" t="s">
        <v>236</v>
      </c>
      <c r="C92" s="1" t="s">
        <v>43</v>
      </c>
      <c r="D92" s="21" t="s">
        <v>123</v>
      </c>
      <c r="E92" s="21" t="s">
        <v>237</v>
      </c>
      <c r="F92" s="21" t="s">
        <v>52</v>
      </c>
      <c r="G92" s="21" t="s">
        <v>52</v>
      </c>
      <c r="H92" s="21">
        <v>3403096.9273826852</v>
      </c>
      <c r="I92" s="21">
        <v>3424103.6985393683</v>
      </c>
      <c r="J92" s="21">
        <f t="shared" ref="J92:J98" si="115">I92*153/163</f>
        <v>3214035.986972536</v>
      </c>
      <c r="K92" s="21">
        <f t="shared" ref="K92:K100" si="116">J92*113.8/112.2</f>
        <v>3259868.9422234814</v>
      </c>
      <c r="L92" s="21">
        <f t="shared" ref="L92:L100" si="117">K92/$K$152</f>
        <v>1.3732595488727871E-2</v>
      </c>
      <c r="M92" s="21">
        <f t="shared" ref="M92:M100" si="118">L92*$K$153</f>
        <v>3016.5429855144753</v>
      </c>
      <c r="N92" s="21">
        <v>367297.29729729728</v>
      </c>
      <c r="O92" s="21">
        <v>3374451.3303508442</v>
      </c>
      <c r="P92" s="21">
        <v>379570.82533797337</v>
      </c>
      <c r="Q92" s="21">
        <f t="shared" ref="Q92:Q100" si="119">O92+P92</f>
        <v>3754022.1556888176</v>
      </c>
      <c r="R92" s="21">
        <f t="shared" ref="R92:R100" si="120">(118.8/117.8)*O92</f>
        <v>3403096.9273826848</v>
      </c>
      <c r="S92" s="21">
        <f t="shared" ref="S92:S100" si="121">(114.7/113.8)*P92</f>
        <v>382572.703569996</v>
      </c>
      <c r="T92" s="24">
        <f t="shared" ref="T92:T100" si="122">(120.2/118.8)*R92</f>
        <v>3443200.7632272621</v>
      </c>
      <c r="U92" s="24">
        <f t="shared" ref="U92:U100" si="123">(115.7/113.8)*P92</f>
        <v>385908.12382779893</v>
      </c>
      <c r="V92" s="24">
        <f t="shared" ref="V92:V100" si="124">T92+U92</f>
        <v>3829108.8870550608</v>
      </c>
      <c r="W92" s="25">
        <f t="shared" ref="W92:W100" si="125">V92/$V$153</f>
        <v>1.2807627385453291E-2</v>
      </c>
      <c r="X92" s="26"/>
      <c r="Y92" s="4">
        <f t="shared" si="109"/>
        <v>0</v>
      </c>
      <c r="Z92" s="27">
        <v>385908.12382779893</v>
      </c>
      <c r="AA92" s="5">
        <f>Z92*(118.3/115.7)+30000</f>
        <v>424580.21649808658</v>
      </c>
      <c r="AB92" s="6">
        <f t="shared" si="44"/>
        <v>424580.21649808658</v>
      </c>
      <c r="AC92" s="29">
        <f t="shared" si="113"/>
        <v>1.3742060420094643E-3</v>
      </c>
      <c r="AD92" s="7">
        <v>249.3952506718791</v>
      </c>
      <c r="AE92" s="7">
        <f t="shared" si="114"/>
        <v>279.4556548703564</v>
      </c>
      <c r="AF92" s="8">
        <f t="shared" si="47"/>
        <v>0</v>
      </c>
      <c r="AG92" s="8">
        <f t="shared" si="94"/>
        <v>0</v>
      </c>
      <c r="AH92" s="8">
        <f t="shared" si="66"/>
        <v>443601.98443925189</v>
      </c>
      <c r="AI92" s="8">
        <f t="shared" si="95"/>
        <v>450699.61619027995</v>
      </c>
      <c r="AJ92" s="8">
        <f t="shared" si="96"/>
        <v>450699.61619027995</v>
      </c>
      <c r="AK92" s="63">
        <f t="shared" si="97"/>
        <v>0</v>
      </c>
      <c r="AL92" s="63">
        <f t="shared" si="98"/>
        <v>459128.05389462574</v>
      </c>
      <c r="AM92" s="63">
        <f t="shared" si="99"/>
        <v>459128.05389462574</v>
      </c>
      <c r="AO92" s="68">
        <f t="shared" si="100"/>
        <v>0</v>
      </c>
      <c r="AP92" s="68">
        <f t="shared" si="101"/>
        <v>484413.36700766307</v>
      </c>
      <c r="AQ92" s="68">
        <f t="shared" si="102"/>
        <v>484413.36700766307</v>
      </c>
      <c r="AR92" s="68">
        <f t="shared" si="103"/>
        <v>0</v>
      </c>
      <c r="AS92" s="68">
        <f t="shared" si="104"/>
        <v>558938.50039345736</v>
      </c>
      <c r="AT92" s="1">
        <f t="shared" si="105"/>
        <v>558938.50039345736</v>
      </c>
      <c r="AU92" s="75">
        <f t="shared" si="107"/>
        <v>0</v>
      </c>
      <c r="AV92" s="75">
        <f t="shared" si="106"/>
        <v>560707.29311622144</v>
      </c>
      <c r="AW92" s="21" t="s">
        <v>432</v>
      </c>
      <c r="AX92" s="21" t="s">
        <v>432</v>
      </c>
      <c r="AY92" s="21" t="s">
        <v>432</v>
      </c>
      <c r="AZ92" s="21" t="s">
        <v>432</v>
      </c>
    </row>
    <row r="93" spans="1:52" s="21" customFormat="1">
      <c r="A93" s="21" t="s">
        <v>372</v>
      </c>
      <c r="B93" s="21" t="s">
        <v>238</v>
      </c>
      <c r="C93" s="1" t="s">
        <v>43</v>
      </c>
      <c r="D93" s="21" t="s">
        <v>123</v>
      </c>
      <c r="E93" s="21" t="s">
        <v>239</v>
      </c>
      <c r="F93" s="21" t="s">
        <v>240</v>
      </c>
      <c r="G93" s="21" t="s">
        <v>52</v>
      </c>
      <c r="H93" s="21">
        <v>438932.73331632576</v>
      </c>
      <c r="I93" s="21">
        <v>441642.19463309326</v>
      </c>
      <c r="J93" s="21">
        <f t="shared" si="115"/>
        <v>414547.5814654188</v>
      </c>
      <c r="K93" s="21">
        <f t="shared" si="116"/>
        <v>420459.13342927501</v>
      </c>
      <c r="L93" s="21">
        <f t="shared" si="117"/>
        <v>1.7712353782502015E-3</v>
      </c>
      <c r="M93" s="21">
        <f t="shared" si="118"/>
        <v>389.07485918022019</v>
      </c>
      <c r="N93" s="21">
        <v>0</v>
      </c>
      <c r="O93" s="21">
        <v>435238.0133389156</v>
      </c>
      <c r="P93" s="21">
        <v>0</v>
      </c>
      <c r="Q93" s="21">
        <f t="shared" si="119"/>
        <v>435238.0133389156</v>
      </c>
      <c r="R93" s="21">
        <f t="shared" si="120"/>
        <v>438932.73331632576</v>
      </c>
      <c r="S93" s="21">
        <f t="shared" si="121"/>
        <v>0</v>
      </c>
      <c r="T93" s="24">
        <f t="shared" si="122"/>
        <v>444105.34128470003</v>
      </c>
      <c r="U93" s="24">
        <f t="shared" si="123"/>
        <v>0</v>
      </c>
      <c r="V93" s="24">
        <f t="shared" si="124"/>
        <v>444105.34128470003</v>
      </c>
      <c r="W93" s="25">
        <f t="shared" si="125"/>
        <v>1.4854463267662656E-3</v>
      </c>
      <c r="X93" s="26">
        <v>447061.11726662813</v>
      </c>
      <c r="Y93" s="4">
        <f t="shared" si="109"/>
        <v>464795.77315819683</v>
      </c>
      <c r="Z93" s="27">
        <v>0</v>
      </c>
      <c r="AA93" s="5">
        <f>Z93*(118.3/115.7)</f>
        <v>0</v>
      </c>
      <c r="AB93" s="6">
        <f t="shared" si="44"/>
        <v>464795.77315819683</v>
      </c>
      <c r="AC93" s="29">
        <f t="shared" si="113"/>
        <v>1.5043686327229826E-3</v>
      </c>
      <c r="AD93" s="28">
        <v>288.91570952290357</v>
      </c>
      <c r="AE93" s="7">
        <f t="shared" si="114"/>
        <v>305.92524597641699</v>
      </c>
      <c r="AF93" s="8">
        <f t="shared" si="47"/>
        <v>522433.40480579517</v>
      </c>
      <c r="AG93" s="8">
        <f t="shared" si="94"/>
        <v>548555.07504608494</v>
      </c>
      <c r="AH93" s="8">
        <f t="shared" si="66"/>
        <v>0</v>
      </c>
      <c r="AI93" s="8">
        <f t="shared" si="95"/>
        <v>0</v>
      </c>
      <c r="AJ93" s="8">
        <f t="shared" si="96"/>
        <v>548555.07504608494</v>
      </c>
      <c r="AK93" s="63">
        <f t="shared" si="97"/>
        <v>564228.07719025877</v>
      </c>
      <c r="AL93" s="63">
        <f t="shared" si="98"/>
        <v>0</v>
      </c>
      <c r="AM93" s="63">
        <f t="shared" si="99"/>
        <v>564228.07719025877</v>
      </c>
      <c r="AO93" s="68">
        <f t="shared" si="100"/>
        <v>595051.64807380061</v>
      </c>
      <c r="AP93" s="68">
        <f t="shared" si="101"/>
        <v>0</v>
      </c>
      <c r="AQ93" s="68">
        <f t="shared" si="102"/>
        <v>595051.64807380061</v>
      </c>
      <c r="AR93" s="68">
        <f t="shared" si="103"/>
        <v>679163.42624753353</v>
      </c>
      <c r="AS93" s="68">
        <f t="shared" si="104"/>
        <v>0</v>
      </c>
      <c r="AT93" s="1">
        <f t="shared" si="105"/>
        <v>679163.42624753353</v>
      </c>
      <c r="AU93" s="75">
        <f t="shared" si="107"/>
        <v>679163.42624753353</v>
      </c>
      <c r="AV93" s="75">
        <f t="shared" si="106"/>
        <v>0</v>
      </c>
      <c r="AW93" s="21" t="s">
        <v>435</v>
      </c>
      <c r="AX93" s="21" t="s">
        <v>432</v>
      </c>
      <c r="AY93" s="21" t="s">
        <v>432</v>
      </c>
      <c r="AZ93" s="21" t="s">
        <v>432</v>
      </c>
    </row>
    <row r="94" spans="1:52" s="21" customFormat="1">
      <c r="A94" s="21" t="s">
        <v>372</v>
      </c>
      <c r="B94" s="21" t="s">
        <v>238</v>
      </c>
      <c r="C94" s="1" t="s">
        <v>43</v>
      </c>
      <c r="D94" s="21" t="s">
        <v>123</v>
      </c>
      <c r="E94" s="21" t="s">
        <v>241</v>
      </c>
      <c r="F94" s="21" t="s">
        <v>52</v>
      </c>
      <c r="G94" s="21" t="s">
        <v>52</v>
      </c>
      <c r="H94" s="21">
        <v>413757.04038297042</v>
      </c>
      <c r="I94" s="21">
        <v>416311.09618780355</v>
      </c>
      <c r="J94" s="21">
        <f t="shared" si="115"/>
        <v>390770.53813947202</v>
      </c>
      <c r="K94" s="21">
        <f t="shared" si="116"/>
        <v>396343.02353183518</v>
      </c>
      <c r="L94" s="21">
        <f t="shared" si="117"/>
        <v>1.6696433241360996E-3</v>
      </c>
      <c r="M94" s="21">
        <f t="shared" si="118"/>
        <v>366.75884481327478</v>
      </c>
      <c r="N94" s="21">
        <v>92844.594594594586</v>
      </c>
      <c r="O94" s="21">
        <v>410274.23701274331</v>
      </c>
      <c r="P94" s="21">
        <v>95947.069738209917</v>
      </c>
      <c r="Q94" s="21">
        <f t="shared" si="119"/>
        <v>506221.3067509532</v>
      </c>
      <c r="R94" s="21">
        <f t="shared" si="120"/>
        <v>413757.0403829703</v>
      </c>
      <c r="S94" s="21">
        <f t="shared" si="121"/>
        <v>96705.877846860079</v>
      </c>
      <c r="T94" s="24">
        <f t="shared" si="122"/>
        <v>418632.96510128817</v>
      </c>
      <c r="U94" s="24">
        <f t="shared" si="123"/>
        <v>97548.997967582502</v>
      </c>
      <c r="V94" s="24">
        <f t="shared" si="124"/>
        <v>516181.96306887065</v>
      </c>
      <c r="W94" s="25">
        <f t="shared" si="125"/>
        <v>1.7265286626942668E-3</v>
      </c>
      <c r="X94" s="26">
        <v>421419.2077974698</v>
      </c>
      <c r="Y94" s="4">
        <f t="shared" si="109"/>
        <v>438136.66397455946</v>
      </c>
      <c r="Z94" s="27">
        <v>97548.997967582502</v>
      </c>
      <c r="AA94" s="5">
        <f>Z94*(118.3/115.7)</f>
        <v>99741.110281460758</v>
      </c>
      <c r="AB94" s="6">
        <f t="shared" si="44"/>
        <v>537877.7742560202</v>
      </c>
      <c r="AC94" s="29">
        <f t="shared" si="113"/>
        <v>1.7409075094024235E-3</v>
      </c>
      <c r="AD94" s="28">
        <v>335.38606154159214</v>
      </c>
      <c r="AE94" s="7">
        <f t="shared" si="114"/>
        <v>354.02729520630709</v>
      </c>
      <c r="AF94" s="8">
        <f t="shared" si="47"/>
        <v>492468.39655010105</v>
      </c>
      <c r="AG94" s="8">
        <f t="shared" si="94"/>
        <v>517091.81637760613</v>
      </c>
      <c r="AH94" s="8">
        <f t="shared" si="66"/>
        <v>104209.64692128952</v>
      </c>
      <c r="AI94" s="8">
        <f t="shared" si="95"/>
        <v>105877.00127203015</v>
      </c>
      <c r="AJ94" s="8">
        <f t="shared" si="96"/>
        <v>622968.8176496363</v>
      </c>
      <c r="AK94" s="63">
        <f t="shared" si="97"/>
        <v>531865.86827410909</v>
      </c>
      <c r="AL94" s="63">
        <f t="shared" si="98"/>
        <v>107856.98456353464</v>
      </c>
      <c r="AM94" s="63">
        <f t="shared" si="99"/>
        <v>639722.8528376437</v>
      </c>
      <c r="AO94" s="68">
        <f t="shared" si="100"/>
        <v>560921.50367056497</v>
      </c>
      <c r="AP94" s="68">
        <f t="shared" si="101"/>
        <v>113796.93443804815</v>
      </c>
      <c r="AQ94" s="68">
        <f t="shared" si="102"/>
        <v>674718.43810861313</v>
      </c>
      <c r="AR94" s="68">
        <f t="shared" si="103"/>
        <v>640208.9155151312</v>
      </c>
      <c r="AS94" s="68">
        <f t="shared" si="104"/>
        <v>131304.15512082478</v>
      </c>
      <c r="AT94" s="1">
        <f t="shared" si="105"/>
        <v>771513.07063595601</v>
      </c>
      <c r="AU94" s="75">
        <f t="shared" si="107"/>
        <v>640208.9155151312</v>
      </c>
      <c r="AV94" s="75">
        <f t="shared" si="106"/>
        <v>131719.67459905523</v>
      </c>
      <c r="AW94" s="21" t="s">
        <v>435</v>
      </c>
      <c r="AX94" s="21" t="s">
        <v>434</v>
      </c>
      <c r="AY94" s="21" t="s">
        <v>432</v>
      </c>
      <c r="AZ94" s="21" t="s">
        <v>432</v>
      </c>
    </row>
    <row r="95" spans="1:52" s="21" customFormat="1">
      <c r="A95" s="21" t="s">
        <v>372</v>
      </c>
      <c r="B95" s="21" t="s">
        <v>242</v>
      </c>
      <c r="C95" s="1" t="s">
        <v>43</v>
      </c>
      <c r="D95" s="10" t="s">
        <v>44</v>
      </c>
      <c r="E95" s="21" t="s">
        <v>196</v>
      </c>
      <c r="F95" s="21" t="s">
        <v>46</v>
      </c>
      <c r="G95" s="21" t="s">
        <v>46</v>
      </c>
      <c r="H95" s="21">
        <v>36121.646382640269</v>
      </c>
      <c r="I95" s="21">
        <v>36344.619508459036</v>
      </c>
      <c r="J95" s="21">
        <f t="shared" si="115"/>
        <v>34114.888250271368</v>
      </c>
      <c r="K95" s="21">
        <f t="shared" si="116"/>
        <v>34601.375070239585</v>
      </c>
      <c r="L95" s="21">
        <f t="shared" si="117"/>
        <v>1.4576251242458014E-4</v>
      </c>
      <c r="M95" s="21">
        <f t="shared" si="118"/>
        <v>32.018629309095424</v>
      </c>
      <c r="N95" s="21">
        <v>11222.972972972972</v>
      </c>
      <c r="O95" s="21">
        <v>35817.59212016013</v>
      </c>
      <c r="P95" s="21">
        <v>11597.997440882516</v>
      </c>
      <c r="Q95" s="21">
        <f t="shared" si="119"/>
        <v>47415.589561042645</v>
      </c>
      <c r="R95" s="21">
        <f t="shared" si="120"/>
        <v>36121.646382640269</v>
      </c>
      <c r="S95" s="21">
        <f t="shared" si="121"/>
        <v>11689.721497972097</v>
      </c>
      <c r="T95" s="24">
        <f t="shared" si="122"/>
        <v>36547.322350112467</v>
      </c>
      <c r="U95" s="24">
        <f t="shared" si="123"/>
        <v>11791.637116960521</v>
      </c>
      <c r="V95" s="24">
        <f t="shared" si="124"/>
        <v>48338.959467072986</v>
      </c>
      <c r="W95" s="25">
        <f t="shared" si="125"/>
        <v>1.6168445435119278E-4</v>
      </c>
      <c r="X95" s="26">
        <v>36790.565760096579</v>
      </c>
      <c r="Y95" s="4">
        <f t="shared" si="109"/>
        <v>38250.026220001237</v>
      </c>
      <c r="Z95" s="27">
        <v>11791.637116960521</v>
      </c>
      <c r="AA95" s="5">
        <f>Z95*(118.3/115.7)</f>
        <v>12056.617726330422</v>
      </c>
      <c r="AB95" s="6">
        <f t="shared" si="44"/>
        <v>50306.643946331656</v>
      </c>
      <c r="AC95" s="29">
        <f t="shared" si="113"/>
        <v>1.6282363468195026E-4</v>
      </c>
      <c r="AD95" s="28">
        <v>31.396516208407821</v>
      </c>
      <c r="AE95" s="7">
        <f t="shared" si="114"/>
        <v>33.111472419288575</v>
      </c>
      <c r="AF95" s="8">
        <f t="shared" si="47"/>
        <v>42993.272714691375</v>
      </c>
      <c r="AG95" s="8">
        <f t="shared" si="94"/>
        <v>45142.936350425945</v>
      </c>
      <c r="AH95" s="8">
        <f t="shared" si="66"/>
        <v>12596.770506969062</v>
      </c>
      <c r="AI95" s="8">
        <f t="shared" si="95"/>
        <v>12798.318835080567</v>
      </c>
      <c r="AJ95" s="8">
        <f t="shared" si="96"/>
        <v>57941.25518550651</v>
      </c>
      <c r="AK95" s="63">
        <f t="shared" si="97"/>
        <v>46432.734531866685</v>
      </c>
      <c r="AL95" s="63">
        <f t="shared" si="98"/>
        <v>13037.657474712978</v>
      </c>
      <c r="AM95" s="63">
        <f t="shared" si="99"/>
        <v>59470.392006579663</v>
      </c>
      <c r="AO95" s="68">
        <f t="shared" si="100"/>
        <v>48969.337622033476</v>
      </c>
      <c r="AP95" s="68">
        <f t="shared" si="101"/>
        <v>13755.673393610214</v>
      </c>
      <c r="AQ95" s="68">
        <f t="shared" si="102"/>
        <v>62725.011015643686</v>
      </c>
      <c r="AR95" s="68">
        <f t="shared" si="103"/>
        <v>55891.254529098784</v>
      </c>
      <c r="AS95" s="68">
        <f t="shared" si="104"/>
        <v>15871.930838781014</v>
      </c>
      <c r="AT95" s="1">
        <f t="shared" si="105"/>
        <v>71763.185367879792</v>
      </c>
      <c r="AU95" s="75">
        <f t="shared" si="107"/>
        <v>55891.254529098784</v>
      </c>
      <c r="AV95" s="75">
        <f t="shared" si="106"/>
        <v>15922.158468017664</v>
      </c>
      <c r="AW95" s="21" t="s">
        <v>436</v>
      </c>
      <c r="AX95" s="21" t="s">
        <v>434</v>
      </c>
      <c r="AY95" s="21" t="s">
        <v>432</v>
      </c>
      <c r="AZ95" s="21" t="s">
        <v>432</v>
      </c>
    </row>
    <row r="96" spans="1:52">
      <c r="A96" s="1" t="s">
        <v>373</v>
      </c>
      <c r="B96" s="1" t="s">
        <v>243</v>
      </c>
      <c r="C96" s="1" t="s">
        <v>43</v>
      </c>
      <c r="D96" s="33" t="s">
        <v>44</v>
      </c>
      <c r="E96" s="1" t="s">
        <v>244</v>
      </c>
      <c r="F96" s="1" t="s">
        <v>52</v>
      </c>
      <c r="G96" s="1" t="s">
        <v>52</v>
      </c>
      <c r="H96" s="1">
        <v>1890800</v>
      </c>
      <c r="I96" s="1">
        <v>1902471.6049382717</v>
      </c>
      <c r="J96" s="1">
        <f t="shared" si="115"/>
        <v>1785755.5555555557</v>
      </c>
      <c r="K96" s="1">
        <f t="shared" si="116"/>
        <v>1811220.8754208756</v>
      </c>
      <c r="L96" s="1">
        <f t="shared" si="117"/>
        <v>7.6299888319833259E-3</v>
      </c>
      <c r="M96" s="1">
        <f t="shared" si="118"/>
        <v>1676.0261605000649</v>
      </c>
      <c r="N96" s="1">
        <v>211156</v>
      </c>
      <c r="O96" s="1">
        <v>1874884.1750841751</v>
      </c>
      <c r="P96" s="1">
        <v>218211.94379819048</v>
      </c>
      <c r="Q96" s="1">
        <f t="shared" si="119"/>
        <v>2093096.1188823655</v>
      </c>
      <c r="R96" s="1">
        <f t="shared" si="120"/>
        <v>1890800</v>
      </c>
      <c r="S96" s="1">
        <f t="shared" si="121"/>
        <v>219937.69730801799</v>
      </c>
      <c r="T96" s="2">
        <f t="shared" si="122"/>
        <v>1913082.1548821551</v>
      </c>
      <c r="U96" s="2">
        <f t="shared" si="123"/>
        <v>221855.20120782635</v>
      </c>
      <c r="V96" s="2">
        <f t="shared" si="124"/>
        <v>2134937.3560899813</v>
      </c>
      <c r="W96" s="3">
        <f t="shared" si="125"/>
        <v>7.1409518388271679E-3</v>
      </c>
      <c r="X96" s="4">
        <v>2052475</v>
      </c>
      <c r="Y96" s="4">
        <f t="shared" si="109"/>
        <v>2133895.4958677683</v>
      </c>
      <c r="Z96" s="5">
        <v>221855.20120782635</v>
      </c>
      <c r="AA96" s="5">
        <f>Z96*(118.3/115.7)</f>
        <v>226840.71134732809</v>
      </c>
      <c r="AB96" s="6">
        <f t="shared" si="44"/>
        <v>2360736.2072150963</v>
      </c>
      <c r="AC96" s="20">
        <f t="shared" si="113"/>
        <v>7.6408128157806248E-3</v>
      </c>
      <c r="AD96" s="7">
        <v>1469.7984199315586</v>
      </c>
      <c r="AE96" s="7">
        <f t="shared" si="114"/>
        <v>1553.8196485102346</v>
      </c>
      <c r="AF96" s="8">
        <f t="shared" si="47"/>
        <v>2398512.1074380162</v>
      </c>
      <c r="AG96" s="8">
        <f t="shared" si="94"/>
        <v>2518437.7128099171</v>
      </c>
      <c r="AH96" s="8">
        <f t="shared" si="66"/>
        <v>237003.48201631234</v>
      </c>
      <c r="AI96" s="8">
        <f t="shared" si="95"/>
        <v>240795.53772857334</v>
      </c>
      <c r="AJ96" s="8">
        <f t="shared" si="96"/>
        <v>2759233.2505384902</v>
      </c>
      <c r="AK96" s="63">
        <f t="shared" si="97"/>
        <v>2590393.0760330572</v>
      </c>
      <c r="AL96" s="63">
        <f t="shared" si="98"/>
        <v>245298.60388688327</v>
      </c>
      <c r="AM96" s="63">
        <f t="shared" si="99"/>
        <v>2835691.6799199404</v>
      </c>
      <c r="AO96" s="68">
        <f t="shared" si="100"/>
        <v>2731905.2903719</v>
      </c>
      <c r="AP96" s="68">
        <f t="shared" si="101"/>
        <v>258807.80236181305</v>
      </c>
      <c r="AQ96" s="68">
        <f t="shared" si="102"/>
        <v>2990713.0927337129</v>
      </c>
      <c r="AR96" s="68">
        <f t="shared" si="103"/>
        <v>3118065.7396694203</v>
      </c>
      <c r="AS96" s="68">
        <f t="shared" si="104"/>
        <v>298624.38734055351</v>
      </c>
      <c r="AT96" s="1">
        <f t="shared" si="105"/>
        <v>3416690.1270099739</v>
      </c>
      <c r="AU96" s="75">
        <f t="shared" si="107"/>
        <v>3118065.7396694203</v>
      </c>
      <c r="AV96" s="75">
        <f t="shared" si="106"/>
        <v>299569.40122454258</v>
      </c>
      <c r="AW96" s="1" t="s">
        <v>435</v>
      </c>
      <c r="AX96" s="1" t="s">
        <v>434</v>
      </c>
      <c r="AY96" s="1" t="s">
        <v>432</v>
      </c>
      <c r="AZ96" s="1" t="s">
        <v>432</v>
      </c>
    </row>
    <row r="97" spans="1:52">
      <c r="A97" s="1" t="s">
        <v>372</v>
      </c>
      <c r="B97" s="21" t="s">
        <v>245</v>
      </c>
      <c r="D97" s="33" t="s">
        <v>44</v>
      </c>
      <c r="E97" s="1" t="s">
        <v>246</v>
      </c>
      <c r="H97" s="1">
        <v>20797.311553641368</v>
      </c>
      <c r="I97" s="1">
        <v>20925.69002002187</v>
      </c>
      <c r="J97" s="1">
        <f t="shared" si="115"/>
        <v>19641.905356216848</v>
      </c>
      <c r="K97" s="1">
        <f t="shared" si="116"/>
        <v>19922.003828319761</v>
      </c>
      <c r="L97" s="1">
        <f t="shared" si="117"/>
        <v>8.3923870789909773E-5</v>
      </c>
      <c r="M97" s="1">
        <f t="shared" si="118"/>
        <v>18.434968390085242</v>
      </c>
      <c r="N97" s="1">
        <v>18364.864864864863</v>
      </c>
      <c r="O97" s="1">
        <v>20622.250008577044</v>
      </c>
      <c r="P97" s="1">
        <v>18978.541266898668</v>
      </c>
      <c r="Q97" s="1">
        <f t="shared" si="119"/>
        <v>39600.791275475713</v>
      </c>
      <c r="R97" s="1">
        <f t="shared" si="120"/>
        <v>20797.311553641364</v>
      </c>
      <c r="S97" s="1">
        <f t="shared" si="121"/>
        <v>19128.635178499801</v>
      </c>
      <c r="T97" s="2">
        <f t="shared" si="122"/>
        <v>21042.397716731415</v>
      </c>
      <c r="U97" s="2">
        <f t="shared" si="123"/>
        <v>19295.406191389946</v>
      </c>
      <c r="V97" s="2">
        <f t="shared" si="124"/>
        <v>40337.803908121365</v>
      </c>
      <c r="W97" s="3">
        <f t="shared" si="125"/>
        <v>1.3492213912987924E-4</v>
      </c>
      <c r="X97" s="4">
        <v>21182.446952782873</v>
      </c>
      <c r="Y97" s="4">
        <f t="shared" si="109"/>
        <v>22022.742369091615</v>
      </c>
      <c r="Z97" s="5">
        <v>19295.406191389946</v>
      </c>
      <c r="AA97" s="5">
        <f>Z97*(118.3/115.7)</f>
        <v>19729.010824904326</v>
      </c>
      <c r="AB97" s="6">
        <f t="shared" ref="AB97:AB103" si="126">Y97+AA97</f>
        <v>41751.753193995944</v>
      </c>
      <c r="AC97" s="20">
        <f t="shared" si="113"/>
        <v>1.351346795592765E-4</v>
      </c>
      <c r="AD97" s="7">
        <v>26.159035553382399</v>
      </c>
      <c r="AE97" s="7">
        <f t="shared" si="114"/>
        <v>27.480704652347391</v>
      </c>
      <c r="AF97" s="8">
        <f t="shared" si="47"/>
        <v>24753.702472095028</v>
      </c>
      <c r="AG97" s="8">
        <f t="shared" si="94"/>
        <v>25991.38759569978</v>
      </c>
      <c r="AH97" s="8">
        <f t="shared" si="66"/>
        <v>20612.897193222099</v>
      </c>
      <c r="AI97" s="8">
        <f t="shared" si="95"/>
        <v>20942.703548313653</v>
      </c>
      <c r="AJ97" s="8">
        <f t="shared" si="96"/>
        <v>46934.091144013437</v>
      </c>
      <c r="AK97" s="63">
        <f t="shared" si="97"/>
        <v>26733.998669862627</v>
      </c>
      <c r="AL97" s="63">
        <f t="shared" si="98"/>
        <v>21334.348594984873</v>
      </c>
      <c r="AM97" s="63">
        <f t="shared" si="99"/>
        <v>48068.3472648475</v>
      </c>
      <c r="AO97" s="68">
        <f t="shared" si="100"/>
        <v>28194.467115716234</v>
      </c>
      <c r="AP97" s="68">
        <f t="shared" si="101"/>
        <v>22509.283734998531</v>
      </c>
      <c r="AQ97" s="68">
        <f t="shared" si="102"/>
        <v>50703.750850714765</v>
      </c>
      <c r="AR97" s="68">
        <f t="shared" si="103"/>
        <v>32179.81321372353</v>
      </c>
      <c r="AS97" s="68">
        <f t="shared" si="104"/>
        <v>25972.250463459841</v>
      </c>
      <c r="AT97" s="1">
        <f t="shared" si="105"/>
        <v>58152.063677183367</v>
      </c>
      <c r="AU97" s="75">
        <f t="shared" si="107"/>
        <v>32179.81321372353</v>
      </c>
      <c r="AV97" s="75">
        <f t="shared" si="106"/>
        <v>26054.44112948345</v>
      </c>
      <c r="AW97" s="96"/>
      <c r="AX97" s="96"/>
      <c r="AY97" s="96"/>
      <c r="AZ97" s="96"/>
    </row>
    <row r="98" spans="1:52">
      <c r="A98" s="1" t="s">
        <v>370</v>
      </c>
      <c r="B98" s="1" t="s">
        <v>247</v>
      </c>
      <c r="C98" s="1" t="s">
        <v>43</v>
      </c>
      <c r="D98" s="33" t="s">
        <v>86</v>
      </c>
      <c r="E98" s="1" t="s">
        <v>248</v>
      </c>
      <c r="F98" s="1" t="s">
        <v>52</v>
      </c>
      <c r="G98" s="1" t="s">
        <v>52</v>
      </c>
      <c r="H98" s="1">
        <v>2438155.313714603</v>
      </c>
      <c r="I98" s="1">
        <v>2453205.6551572857</v>
      </c>
      <c r="J98" s="1">
        <f t="shared" si="115"/>
        <v>2302702.2407304584</v>
      </c>
      <c r="K98" s="1">
        <f t="shared" si="116"/>
        <v>2335539.3493326753</v>
      </c>
      <c r="L98" s="1">
        <f t="shared" si="117"/>
        <v>9.8387443485737375E-3</v>
      </c>
      <c r="M98" s="1">
        <f t="shared" si="118"/>
        <v>2161.2080014533094</v>
      </c>
      <c r="N98" s="1">
        <v>108501</v>
      </c>
      <c r="O98" s="1">
        <v>2417632.1208382179</v>
      </c>
      <c r="P98" s="1">
        <v>150000</v>
      </c>
      <c r="Q98" s="1">
        <f t="shared" si="119"/>
        <v>2567632.1208382179</v>
      </c>
      <c r="R98" s="1">
        <f t="shared" si="120"/>
        <v>2438155.3137146034</v>
      </c>
      <c r="S98" s="1">
        <f t="shared" si="121"/>
        <v>151186.29173989454</v>
      </c>
      <c r="T98" s="2">
        <f t="shared" si="122"/>
        <v>2466887.7837415435</v>
      </c>
      <c r="U98" s="2">
        <f t="shared" si="123"/>
        <v>152504.39367311072</v>
      </c>
      <c r="V98" s="2">
        <f t="shared" si="124"/>
        <v>2619392.1774146543</v>
      </c>
      <c r="W98" s="3">
        <f t="shared" si="125"/>
        <v>8.7613593591222526E-3</v>
      </c>
      <c r="X98" s="4">
        <v>2483306.3380426518</v>
      </c>
      <c r="Y98" s="4">
        <f t="shared" si="109"/>
        <v>2581817.6638493021</v>
      </c>
      <c r="Z98" s="5">
        <v>152504.39367311072</v>
      </c>
      <c r="AA98" s="5">
        <f>Z98*(118.3/115.7)+53000</f>
        <v>208931.45869947277</v>
      </c>
      <c r="AB98" s="6">
        <f t="shared" si="126"/>
        <v>2790749.1225487748</v>
      </c>
      <c r="AC98" s="20">
        <f t="shared" si="113"/>
        <v>9.0326024551273931E-3</v>
      </c>
      <c r="AD98" s="7">
        <v>1703.4072038691008</v>
      </c>
      <c r="AE98" s="7">
        <f t="shared" si="114"/>
        <v>1836.8510668095507</v>
      </c>
      <c r="AF98" s="8">
        <f t="shared" ref="AF98:AF103" si="127">(141.4/125.8)*Y98</f>
        <v>2901979.4727209168</v>
      </c>
      <c r="AG98" s="8">
        <f t="shared" si="94"/>
        <v>3047078.4463569629</v>
      </c>
      <c r="AH98" s="8">
        <f t="shared" si="66"/>
        <v>218291.87062768245</v>
      </c>
      <c r="AI98" s="8">
        <f t="shared" si="95"/>
        <v>221784.54055772538</v>
      </c>
      <c r="AJ98" s="8">
        <f t="shared" si="96"/>
        <v>3268862.9869146883</v>
      </c>
      <c r="AK98" s="63">
        <f t="shared" si="97"/>
        <v>3134137.83053859</v>
      </c>
      <c r="AL98" s="63">
        <f t="shared" si="98"/>
        <v>225932.08609965135</v>
      </c>
      <c r="AM98" s="63">
        <f t="shared" si="99"/>
        <v>3360069.9166382411</v>
      </c>
      <c r="AO98" s="68">
        <f t="shared" si="100"/>
        <v>3305354.6194291241</v>
      </c>
      <c r="AP98" s="68">
        <f t="shared" si="101"/>
        <v>238374.72272542925</v>
      </c>
      <c r="AQ98" s="68">
        <f t="shared" si="102"/>
        <v>3543729.3421545532</v>
      </c>
      <c r="AR98" s="68">
        <f t="shared" si="103"/>
        <v>3772573.3145371913</v>
      </c>
      <c r="AS98" s="68">
        <f t="shared" si="104"/>
        <v>275047.75699087989</v>
      </c>
      <c r="AT98" s="1">
        <f t="shared" si="105"/>
        <v>4047621.0715280711</v>
      </c>
      <c r="AU98" s="75">
        <f t="shared" si="107"/>
        <v>3772573.3145371913</v>
      </c>
      <c r="AV98" s="75">
        <f t="shared" si="106"/>
        <v>275918.16128515481</v>
      </c>
      <c r="AW98" s="1" t="s">
        <v>435</v>
      </c>
      <c r="AX98" s="1" t="s">
        <v>434</v>
      </c>
      <c r="AY98" s="1" t="s">
        <v>432</v>
      </c>
      <c r="AZ98" s="1" t="s">
        <v>432</v>
      </c>
    </row>
    <row r="99" spans="1:52">
      <c r="A99" s="1" t="s">
        <v>372</v>
      </c>
      <c r="B99" s="1" t="s">
        <v>249</v>
      </c>
      <c r="C99" s="1" t="s">
        <v>43</v>
      </c>
      <c r="D99" s="33" t="s">
        <v>44</v>
      </c>
      <c r="E99" s="1" t="s">
        <v>250</v>
      </c>
      <c r="F99" s="1" t="s">
        <v>52</v>
      </c>
      <c r="G99" s="1" t="s">
        <v>52</v>
      </c>
      <c r="H99" s="1">
        <v>11158297.946201099</v>
      </c>
      <c r="I99" s="1">
        <v>20000000</v>
      </c>
      <c r="J99" s="1">
        <v>20000000</v>
      </c>
      <c r="K99" s="1">
        <f t="shared" si="116"/>
        <v>20285204.991087344</v>
      </c>
      <c r="L99" s="1">
        <f t="shared" si="117"/>
        <v>8.5453899983635839E-2</v>
      </c>
      <c r="M99" s="1">
        <f t="shared" si="118"/>
        <v>18771.0591775664</v>
      </c>
      <c r="N99" s="1">
        <v>1752824.3243243243</v>
      </c>
      <c r="O99" s="1">
        <v>20998217.468805704</v>
      </c>
      <c r="P99" s="1">
        <v>476197.77162842738</v>
      </c>
      <c r="Q99" s="1">
        <f t="shared" si="119"/>
        <v>21474415.240434133</v>
      </c>
      <c r="R99" s="1">
        <f t="shared" si="120"/>
        <v>21176470.588235293</v>
      </c>
      <c r="S99" s="1">
        <f t="shared" si="121"/>
        <v>479963.83484868734</v>
      </c>
      <c r="T99" s="2">
        <f t="shared" si="122"/>
        <v>21426024.955436721</v>
      </c>
      <c r="U99" s="2">
        <f t="shared" si="123"/>
        <v>484148.34953786514</v>
      </c>
      <c r="V99" s="2">
        <f t="shared" si="124"/>
        <v>21910173.304974586</v>
      </c>
      <c r="W99" s="3">
        <f t="shared" si="125"/>
        <v>7.3285284884296101E-2</v>
      </c>
      <c r="X99" s="4">
        <v>21568627.450980395</v>
      </c>
      <c r="Y99" s="4">
        <f t="shared" si="109"/>
        <v>22424242.424242426</v>
      </c>
      <c r="Z99" s="5">
        <v>484148.34953786514</v>
      </c>
      <c r="AA99" s="5">
        <f>Z99*(118.3/115.7)</f>
        <v>495028.08772972733</v>
      </c>
      <c r="AB99" s="6">
        <f t="shared" si="126"/>
        <v>22919270.511972152</v>
      </c>
      <c r="AC99" s="20">
        <f t="shared" si="113"/>
        <v>7.4181035272385135E-2</v>
      </c>
      <c r="AD99" s="7">
        <v>14251.727831558072</v>
      </c>
      <c r="AE99" s="7">
        <f t="shared" si="114"/>
        <v>15085.299552818169</v>
      </c>
      <c r="AF99" s="8">
        <f t="shared" si="127"/>
        <v>25204991.087344032</v>
      </c>
      <c r="AG99" s="8">
        <f t="shared" si="94"/>
        <v>26465240.641711235</v>
      </c>
      <c r="AH99" s="8">
        <f t="shared" si="66"/>
        <v>517206.01558236935</v>
      </c>
      <c r="AI99" s="8">
        <f t="shared" si="95"/>
        <v>525481.31183168723</v>
      </c>
      <c r="AJ99" s="8">
        <f t="shared" si="96"/>
        <v>26990721.953542922</v>
      </c>
      <c r="AK99" s="63">
        <f t="shared" si="97"/>
        <v>27221390.374331553</v>
      </c>
      <c r="AL99" s="63">
        <f t="shared" si="98"/>
        <v>535308.22612775222</v>
      </c>
      <c r="AM99" s="63">
        <f t="shared" si="99"/>
        <v>27756698.600459304</v>
      </c>
      <c r="AO99" s="68">
        <f t="shared" si="100"/>
        <v>28708484.848484848</v>
      </c>
      <c r="AP99" s="68">
        <f t="shared" si="101"/>
        <v>564788.96901594731</v>
      </c>
      <c r="AQ99" s="68">
        <f t="shared" si="102"/>
        <v>29273273.817500796</v>
      </c>
      <c r="AR99" s="68">
        <f t="shared" si="103"/>
        <v>32766488.413547233</v>
      </c>
      <c r="AS99" s="68">
        <f t="shared" si="104"/>
        <v>651679.5796337853</v>
      </c>
      <c r="AT99" s="1">
        <f t="shared" si="105"/>
        <v>33418167.993181016</v>
      </c>
      <c r="AU99" s="75">
        <f t="shared" si="107"/>
        <v>32766488.413547233</v>
      </c>
      <c r="AV99" s="75">
        <f t="shared" si="106"/>
        <v>653741.85678452509</v>
      </c>
      <c r="AW99" s="1" t="s">
        <v>435</v>
      </c>
      <c r="AX99" s="1" t="s">
        <v>432</v>
      </c>
      <c r="AY99" s="1" t="s">
        <v>432</v>
      </c>
      <c r="AZ99" s="1" t="s">
        <v>432</v>
      </c>
    </row>
    <row r="100" spans="1:52">
      <c r="A100" s="1" t="s">
        <v>373</v>
      </c>
      <c r="B100" s="1" t="s">
        <v>251</v>
      </c>
      <c r="C100" s="1" t="s">
        <v>43</v>
      </c>
      <c r="D100" s="33" t="s">
        <v>44</v>
      </c>
      <c r="E100" s="1" t="s">
        <v>252</v>
      </c>
      <c r="F100" s="1" t="s">
        <v>52</v>
      </c>
      <c r="G100" s="1" t="s">
        <v>52</v>
      </c>
      <c r="H100" s="1">
        <v>1500690.2178969639</v>
      </c>
      <c r="I100" s="1">
        <v>2600000</v>
      </c>
      <c r="J100" s="1">
        <f>I100*153/163</f>
        <v>2440490.7975460123</v>
      </c>
      <c r="K100" s="1">
        <f t="shared" si="116"/>
        <v>2475292.8053541547</v>
      </c>
      <c r="L100" s="1">
        <f t="shared" si="117"/>
        <v>1.0427472826224029E-2</v>
      </c>
      <c r="M100" s="1">
        <f t="shared" si="118"/>
        <v>2290.5298591521205</v>
      </c>
      <c r="N100" s="1">
        <v>837000</v>
      </c>
      <c r="O100" s="1">
        <v>2562297.8248745115</v>
      </c>
      <c r="P100" s="1">
        <v>267039.71119133575</v>
      </c>
      <c r="Q100" s="1">
        <f t="shared" si="119"/>
        <v>2829337.5360658471</v>
      </c>
      <c r="R100" s="1">
        <f t="shared" si="120"/>
        <v>2584049.0797546008</v>
      </c>
      <c r="S100" s="1">
        <f t="shared" si="121"/>
        <v>269151.62454873649</v>
      </c>
      <c r="T100" s="2">
        <f t="shared" si="122"/>
        <v>2614500.8365867259</v>
      </c>
      <c r="U100" s="2">
        <f t="shared" si="123"/>
        <v>271498.19494584837</v>
      </c>
      <c r="V100" s="2">
        <f t="shared" si="124"/>
        <v>2885999.0315325744</v>
      </c>
      <c r="W100" s="3">
        <f t="shared" si="125"/>
        <v>9.6531076344178058E-3</v>
      </c>
      <c r="X100" s="4">
        <v>2631901.8404907971</v>
      </c>
      <c r="Y100" s="4">
        <f t="shared" si="109"/>
        <v>2736307.863915225</v>
      </c>
      <c r="Z100" s="5">
        <v>271498.19494584837</v>
      </c>
      <c r="AA100" s="5">
        <f>Z100*(118.3/115.7)</f>
        <v>277599.27797833935</v>
      </c>
      <c r="AB100" s="6">
        <f t="shared" si="126"/>
        <v>3013907.1418935643</v>
      </c>
      <c r="AC100" s="20">
        <f t="shared" si="113"/>
        <v>9.7548808058141746E-3</v>
      </c>
      <c r="AD100" s="7">
        <v>1876.3382653265219</v>
      </c>
      <c r="AE100" s="7">
        <f t="shared" si="114"/>
        <v>1983.7320754206783</v>
      </c>
      <c r="AF100" s="8">
        <f t="shared" si="127"/>
        <v>3075627.4400446173</v>
      </c>
      <c r="AG100" s="8">
        <f t="shared" si="94"/>
        <v>3229408.8120468482</v>
      </c>
      <c r="AH100" s="8">
        <f t="shared" si="66"/>
        <v>290036.1010830325</v>
      </c>
      <c r="AI100" s="8">
        <f t="shared" si="95"/>
        <v>294676.67870036099</v>
      </c>
      <c r="AJ100" s="8">
        <f t="shared" si="96"/>
        <v>3524085.4907472092</v>
      </c>
      <c r="AK100" s="63">
        <f t="shared" si="97"/>
        <v>3321677.6352481865</v>
      </c>
      <c r="AL100" s="63">
        <f t="shared" si="98"/>
        <v>300187.36462093861</v>
      </c>
      <c r="AM100" s="63">
        <f t="shared" si="99"/>
        <v>3621864.999869125</v>
      </c>
      <c r="AO100" s="68">
        <f t="shared" si="100"/>
        <v>3503139.6542108189</v>
      </c>
      <c r="AP100" s="68">
        <f t="shared" si="101"/>
        <v>316719.42238267144</v>
      </c>
      <c r="AQ100" s="68">
        <f t="shared" si="102"/>
        <v>3819859.0765934903</v>
      </c>
      <c r="AR100" s="68">
        <f t="shared" si="103"/>
        <v>3998315.6720580021</v>
      </c>
      <c r="AS100" s="68">
        <f t="shared" si="104"/>
        <v>365445.48736462084</v>
      </c>
      <c r="AT100" s="1">
        <f t="shared" si="105"/>
        <v>4363761.159422623</v>
      </c>
      <c r="AU100" s="75">
        <f t="shared" si="107"/>
        <v>3998315.6720580021</v>
      </c>
      <c r="AV100" s="75">
        <f t="shared" si="106"/>
        <v>366601.96042590128</v>
      </c>
      <c r="AW100" s="1" t="s">
        <v>435</v>
      </c>
      <c r="AX100" s="1" t="s">
        <v>432</v>
      </c>
      <c r="AY100" s="1" t="s">
        <v>432</v>
      </c>
      <c r="AZ100" s="1" t="s">
        <v>434</v>
      </c>
    </row>
    <row r="101" spans="1:52">
      <c r="A101" s="1" t="s">
        <v>372</v>
      </c>
      <c r="B101" s="1" t="s">
        <v>253</v>
      </c>
      <c r="C101" s="1" t="s">
        <v>43</v>
      </c>
      <c r="D101" s="33" t="s">
        <v>44</v>
      </c>
      <c r="E101" s="1" t="s">
        <v>254</v>
      </c>
      <c r="F101" s="1" t="s">
        <v>52</v>
      </c>
      <c r="G101" s="1" t="s">
        <v>52</v>
      </c>
      <c r="T101" s="2"/>
      <c r="X101" s="4">
        <v>1200000</v>
      </c>
      <c r="Y101" s="4">
        <f t="shared" si="109"/>
        <v>1247603.305785124</v>
      </c>
      <c r="AA101" s="5">
        <f>Z101*(118.3/115.7)</f>
        <v>0</v>
      </c>
      <c r="AB101" s="6">
        <f t="shared" si="126"/>
        <v>1247603.305785124</v>
      </c>
      <c r="AC101" s="20"/>
      <c r="AF101" s="8">
        <f t="shared" si="127"/>
        <v>1402314.0495867769</v>
      </c>
      <c r="AG101" s="8">
        <f t="shared" si="94"/>
        <v>1472429.7520661158</v>
      </c>
      <c r="AH101" s="8">
        <f t="shared" si="66"/>
        <v>0</v>
      </c>
      <c r="AI101" s="8">
        <f t="shared" si="95"/>
        <v>0</v>
      </c>
      <c r="AJ101" s="8">
        <f t="shared" si="96"/>
        <v>1472429.7520661158</v>
      </c>
      <c r="AK101" s="63">
        <f t="shared" si="97"/>
        <v>1514499.173553719</v>
      </c>
      <c r="AL101" s="63">
        <f t="shared" si="98"/>
        <v>0</v>
      </c>
      <c r="AM101" s="63">
        <f t="shared" si="99"/>
        <v>1514499.173553719</v>
      </c>
      <c r="AO101" s="68">
        <f t="shared" si="100"/>
        <v>1597235.7024793387</v>
      </c>
      <c r="AP101" s="68">
        <f t="shared" si="101"/>
        <v>0</v>
      </c>
      <c r="AQ101" s="68">
        <f t="shared" si="102"/>
        <v>1597235.7024793387</v>
      </c>
      <c r="AR101" s="68">
        <f t="shared" si="103"/>
        <v>1823008.2644628095</v>
      </c>
      <c r="AS101" s="68">
        <f t="shared" si="104"/>
        <v>0</v>
      </c>
      <c r="AT101" s="1">
        <f t="shared" si="105"/>
        <v>1823008.2644628095</v>
      </c>
      <c r="AU101" s="75">
        <f t="shared" si="107"/>
        <v>1823008.2644628095</v>
      </c>
      <c r="AV101" s="75">
        <f t="shared" si="106"/>
        <v>0</v>
      </c>
      <c r="AW101" s="1" t="s">
        <v>440</v>
      </c>
      <c r="AX101" s="1" t="s">
        <v>432</v>
      </c>
      <c r="AY101" s="1" t="s">
        <v>432</v>
      </c>
      <c r="AZ101" s="1" t="s">
        <v>432</v>
      </c>
    </row>
    <row r="102" spans="1:52" ht="13.5" customHeight="1">
      <c r="A102" s="1" t="s">
        <v>370</v>
      </c>
      <c r="B102" s="1" t="s">
        <v>255</v>
      </c>
      <c r="C102" s="1" t="s">
        <v>71</v>
      </c>
      <c r="D102" s="33" t="s">
        <v>123</v>
      </c>
      <c r="E102" s="1" t="s">
        <v>256</v>
      </c>
      <c r="F102" s="1" t="s">
        <v>46</v>
      </c>
      <c r="G102" s="1" t="s">
        <v>46</v>
      </c>
      <c r="H102" s="1">
        <v>21500</v>
      </c>
      <c r="I102" s="1">
        <v>21632.716049382718</v>
      </c>
      <c r="J102" s="1">
        <f>I102*153/163</f>
        <v>20305.555555555558</v>
      </c>
      <c r="K102" s="1">
        <f>J102*113.8/112.2</f>
        <v>20595.117845117846</v>
      </c>
      <c r="L102" s="1">
        <f>K102/$K$152</f>
        <v>8.6759445677830281E-5</v>
      </c>
      <c r="M102" s="1">
        <f>L102*$K$153</f>
        <v>19.057839248334776</v>
      </c>
      <c r="O102" s="1">
        <v>21319.023569023568</v>
      </c>
      <c r="P102" s="1">
        <v>2500</v>
      </c>
      <c r="Q102" s="1">
        <f>O102+P102</f>
        <v>23819.023569023568</v>
      </c>
      <c r="R102" s="1">
        <f>(118.8/117.8)*O102</f>
        <v>21499.999999999996</v>
      </c>
      <c r="S102" s="1">
        <f>(114.7/113.8)*P102</f>
        <v>2519.7715289982425</v>
      </c>
      <c r="T102" s="2">
        <f>(120.2/118.8)*R102</f>
        <v>21753.367003367002</v>
      </c>
      <c r="U102" s="2">
        <f>(115.7/113.8)*P102</f>
        <v>2541.7398945518453</v>
      </c>
      <c r="V102" s="2">
        <f>T102+U102</f>
        <v>24295.106897918849</v>
      </c>
      <c r="W102" s="3">
        <f>V102/$V$153</f>
        <v>8.1262425701770393E-5</v>
      </c>
      <c r="X102" s="4">
        <v>21898.148148148146</v>
      </c>
      <c r="Y102" s="4">
        <f t="shared" si="109"/>
        <v>22766.835016835012</v>
      </c>
      <c r="Z102" s="5">
        <v>2541.7398945518453</v>
      </c>
      <c r="AA102" s="5">
        <f>Z102*(118.3/115.7)</f>
        <v>2598.8576449912125</v>
      </c>
      <c r="AB102" s="6">
        <f t="shared" si="126"/>
        <v>25365.692661826222</v>
      </c>
      <c r="AC102" s="20">
        <f>AB102/$AB$152</f>
        <v>8.2099181170382706E-5</v>
      </c>
      <c r="AD102" s="7">
        <v>15.79441226669185</v>
      </c>
      <c r="AE102" s="7">
        <f>AC102*$AD$154</f>
        <v>16.695517074528571</v>
      </c>
      <c r="AF102" s="8">
        <f t="shared" si="127"/>
        <v>25590.067340067337</v>
      </c>
      <c r="AG102" s="8">
        <f t="shared" si="94"/>
        <v>26869.570707070703</v>
      </c>
      <c r="AH102" s="8">
        <f t="shared" si="66"/>
        <v>2715.2899824253072</v>
      </c>
      <c r="AI102" s="8">
        <f t="shared" si="95"/>
        <v>2758.7346221441121</v>
      </c>
      <c r="AJ102" s="8">
        <f t="shared" si="96"/>
        <v>29628.305329214814</v>
      </c>
      <c r="AK102" s="63">
        <f t="shared" si="97"/>
        <v>27637.272727272721</v>
      </c>
      <c r="AL102" s="63">
        <f t="shared" si="98"/>
        <v>2810.3251318101929</v>
      </c>
      <c r="AM102" s="63">
        <f t="shared" si="99"/>
        <v>30447.597859082915</v>
      </c>
      <c r="AO102" s="68">
        <f t="shared" si="100"/>
        <v>29147.086700336691</v>
      </c>
      <c r="AP102" s="68">
        <f t="shared" si="101"/>
        <v>2965.0966608084354</v>
      </c>
      <c r="AQ102" s="68">
        <f t="shared" si="102"/>
        <v>32112.183361145126</v>
      </c>
      <c r="AR102" s="68">
        <f t="shared" si="103"/>
        <v>33267.087542087531</v>
      </c>
      <c r="AS102" s="68">
        <f t="shared" si="104"/>
        <v>3421.2653778558865</v>
      </c>
      <c r="AT102" s="1">
        <f t="shared" si="105"/>
        <v>36688.35291994342</v>
      </c>
      <c r="AU102" s="75">
        <f t="shared" si="107"/>
        <v>33267.087542087531</v>
      </c>
      <c r="AV102" s="75">
        <f t="shared" si="106"/>
        <v>3432.0921670263165</v>
      </c>
      <c r="AW102" s="1" t="s">
        <v>440</v>
      </c>
      <c r="AX102" s="1" t="s">
        <v>432</v>
      </c>
      <c r="AY102" s="1" t="s">
        <v>432</v>
      </c>
      <c r="AZ102" s="1" t="s">
        <v>432</v>
      </c>
    </row>
    <row r="103" spans="1:52">
      <c r="A103" s="1" t="s">
        <v>369</v>
      </c>
      <c r="B103" s="1" t="s">
        <v>257</v>
      </c>
      <c r="C103" s="1" t="s">
        <v>43</v>
      </c>
      <c r="D103" s="1" t="s">
        <v>44</v>
      </c>
      <c r="E103" s="1" t="s">
        <v>198</v>
      </c>
      <c r="F103" s="1" t="s">
        <v>46</v>
      </c>
      <c r="G103" s="1" t="s">
        <v>46</v>
      </c>
      <c r="H103" s="1">
        <v>588892.29557152931</v>
      </c>
      <c r="I103" s="1">
        <v>592527.43319851405</v>
      </c>
      <c r="J103" s="1">
        <f>I103*153/163</f>
        <v>556176.05692866654</v>
      </c>
      <c r="K103" s="1">
        <f>J103*113.8/112.2</f>
        <v>564107.26629663329</v>
      </c>
      <c r="L103" s="1">
        <f>K103/$K$152</f>
        <v>2.3763706571037612E-3</v>
      </c>
      <c r="M103" s="1">
        <f>L103*$K$153</f>
        <v>522.00068388767693</v>
      </c>
      <c r="N103" s="1">
        <v>75000</v>
      </c>
      <c r="O103" s="1">
        <v>583935.28971655015</v>
      </c>
      <c r="P103" s="1">
        <v>77506.183981815746</v>
      </c>
      <c r="Q103" s="1">
        <f>O103+P103</f>
        <v>661441.47369836585</v>
      </c>
      <c r="R103" s="1">
        <f>(118.8/117.8)*O103</f>
        <v>588892.29557152931</v>
      </c>
      <c r="S103" s="1">
        <f>(114.7/113.8)*P103</f>
        <v>78119.150287471581</v>
      </c>
      <c r="T103" s="2">
        <f>(120.2/118.8)*R103</f>
        <v>595832.10376850027</v>
      </c>
      <c r="U103" s="2">
        <f>(115.7/113.8)*P103</f>
        <v>78800.223960422518</v>
      </c>
      <c r="V103" s="2">
        <f>T103+U103</f>
        <v>674632.32772892283</v>
      </c>
      <c r="W103" s="3">
        <f>V103/$V$153</f>
        <v>2.2565144347144301E-3</v>
      </c>
      <c r="X103" s="4">
        <v>599797.70845248364</v>
      </c>
      <c r="Y103" s="4">
        <f t="shared" si="109"/>
        <v>623591.33655638376</v>
      </c>
      <c r="Z103" s="5">
        <v>78800.223960422518</v>
      </c>
      <c r="AA103" s="5">
        <f>Z103*(118.3/115.7)+8000</f>
        <v>88571.015510094934</v>
      </c>
      <c r="AB103" s="6">
        <f t="shared" si="126"/>
        <v>712162.35206647869</v>
      </c>
      <c r="AC103" s="20">
        <f>AB103/$AB$152</f>
        <v>2.3050009611218819E-3</v>
      </c>
      <c r="AD103" s="7">
        <v>438.54765165569302</v>
      </c>
      <c r="AE103" s="7">
        <f>AC103*$AD$154</f>
        <v>468.74015495172756</v>
      </c>
      <c r="AF103" s="8">
        <f t="shared" si="127"/>
        <v>700920.62789405941</v>
      </c>
      <c r="AG103" s="8">
        <f t="shared" si="94"/>
        <v>735966.65928876237</v>
      </c>
      <c r="AH103" s="8">
        <f t="shared" si="66"/>
        <v>92539.116796684131</v>
      </c>
      <c r="AI103" s="8">
        <f t="shared" si="95"/>
        <v>94019.742665431084</v>
      </c>
      <c r="AJ103" s="8">
        <f t="shared" si="96"/>
        <v>829986.40195419348</v>
      </c>
      <c r="AK103" s="63">
        <f t="shared" si="97"/>
        <v>756994.27812558413</v>
      </c>
      <c r="AL103" s="63">
        <f t="shared" si="98"/>
        <v>95777.985884568086</v>
      </c>
      <c r="AM103" s="63">
        <f t="shared" si="99"/>
        <v>852772.2640101522</v>
      </c>
      <c r="AO103" s="68">
        <f t="shared" si="100"/>
        <v>798348.59517133364</v>
      </c>
      <c r="AP103" s="68">
        <f t="shared" si="101"/>
        <v>101052.71554197908</v>
      </c>
      <c r="AQ103" s="68">
        <f t="shared" si="102"/>
        <v>899401.31071331271</v>
      </c>
      <c r="AR103" s="68">
        <f t="shared" si="103"/>
        <v>911196.81626227708</v>
      </c>
      <c r="AS103" s="68">
        <f t="shared" si="104"/>
        <v>116599.28716382201</v>
      </c>
      <c r="AT103" s="1">
        <f t="shared" si="105"/>
        <v>1027796.1034260991</v>
      </c>
      <c r="AU103" s="75">
        <f t="shared" si="107"/>
        <v>911196.81626227708</v>
      </c>
      <c r="AV103" s="75">
        <f t="shared" si="106"/>
        <v>116968.27224978348</v>
      </c>
      <c r="AW103" s="1" t="s">
        <v>432</v>
      </c>
      <c r="AX103" s="1" t="s">
        <v>434</v>
      </c>
      <c r="AY103" s="1" t="s">
        <v>432</v>
      </c>
      <c r="AZ103" s="1" t="s">
        <v>432</v>
      </c>
    </row>
    <row r="104" spans="1:52" ht="15">
      <c r="A104" s="1" t="s">
        <v>373</v>
      </c>
      <c r="B104" s="1" t="s">
        <v>362</v>
      </c>
      <c r="C104" s="1" t="s">
        <v>359</v>
      </c>
      <c r="D104" s="1" t="s">
        <v>44</v>
      </c>
      <c r="E104" s="1" t="s">
        <v>386</v>
      </c>
      <c r="T104" s="2"/>
      <c r="AC104" s="20"/>
      <c r="AG104" s="8">
        <v>5830671</v>
      </c>
      <c r="AI104" s="8">
        <v>400000</v>
      </c>
      <c r="AK104" s="63">
        <f t="shared" si="97"/>
        <v>5997261.5999999996</v>
      </c>
      <c r="AL104" s="63">
        <f t="shared" si="98"/>
        <v>407480.31496062991</v>
      </c>
      <c r="AM104" s="63">
        <f t="shared" si="99"/>
        <v>6404741.9149606293</v>
      </c>
      <c r="AN104" s="67" t="s">
        <v>363</v>
      </c>
      <c r="AO104" s="68">
        <f t="shared" si="100"/>
        <v>6324889.7799999993</v>
      </c>
      <c r="AP104" s="68">
        <f t="shared" si="101"/>
        <v>429921.25984251965</v>
      </c>
      <c r="AQ104" s="68">
        <f t="shared" si="102"/>
        <v>6754811.039842519</v>
      </c>
      <c r="AR104" s="68">
        <f t="shared" si="103"/>
        <v>7218925.9999999981</v>
      </c>
      <c r="AS104" s="68">
        <f t="shared" si="104"/>
        <v>496062.99212598416</v>
      </c>
      <c r="AT104" s="1">
        <f t="shared" si="105"/>
        <v>7714988.9921259824</v>
      </c>
      <c r="AU104" s="75">
        <v>14000000</v>
      </c>
      <c r="AV104" s="75">
        <f t="shared" si="106"/>
        <v>497632.81172131957</v>
      </c>
      <c r="AW104" s="1" t="s">
        <v>435</v>
      </c>
      <c r="AX104" s="1" t="s">
        <v>432</v>
      </c>
      <c r="AY104" s="1" t="s">
        <v>432</v>
      </c>
      <c r="AZ104" s="1" t="s">
        <v>432</v>
      </c>
    </row>
    <row r="105" spans="1:52">
      <c r="A105" s="1" t="s">
        <v>372</v>
      </c>
      <c r="B105" s="1" t="s">
        <v>258</v>
      </c>
      <c r="C105" s="1" t="s">
        <v>259</v>
      </c>
      <c r="D105" s="1" t="s">
        <v>44</v>
      </c>
      <c r="E105" s="1" t="s">
        <v>260</v>
      </c>
      <c r="T105" s="2"/>
      <c r="AC105" s="20"/>
      <c r="AF105" s="8">
        <v>20000</v>
      </c>
      <c r="AG105" s="8">
        <f t="shared" si="94"/>
        <v>21000</v>
      </c>
      <c r="AH105" s="8">
        <v>0</v>
      </c>
      <c r="AI105" s="8">
        <f t="shared" si="95"/>
        <v>0</v>
      </c>
      <c r="AJ105" s="8">
        <f t="shared" si="96"/>
        <v>21000</v>
      </c>
      <c r="AK105" s="63">
        <f t="shared" si="97"/>
        <v>21599.999999999996</v>
      </c>
      <c r="AL105" s="63">
        <f t="shared" si="98"/>
        <v>0</v>
      </c>
      <c r="AM105" s="63">
        <f t="shared" si="99"/>
        <v>21599.999999999996</v>
      </c>
      <c r="AO105" s="68">
        <f t="shared" si="100"/>
        <v>22779.999999999996</v>
      </c>
      <c r="AP105" s="68">
        <f t="shared" si="101"/>
        <v>0</v>
      </c>
      <c r="AQ105" s="68">
        <f t="shared" si="102"/>
        <v>22779.999999999996</v>
      </c>
      <c r="AR105" s="68">
        <f t="shared" si="103"/>
        <v>25999.999999999993</v>
      </c>
      <c r="AS105" s="68">
        <f t="shared" si="104"/>
        <v>0</v>
      </c>
      <c r="AT105" s="1">
        <f t="shared" si="105"/>
        <v>25999.999999999993</v>
      </c>
      <c r="AU105" s="75">
        <f t="shared" si="107"/>
        <v>25999.999999999993</v>
      </c>
      <c r="AV105" s="75">
        <f t="shared" si="106"/>
        <v>0</v>
      </c>
      <c r="AW105" s="1" t="s">
        <v>406</v>
      </c>
      <c r="AX105" s="1" t="s">
        <v>406</v>
      </c>
      <c r="AY105" s="1" t="s">
        <v>406</v>
      </c>
      <c r="AZ105" s="1" t="s">
        <v>406</v>
      </c>
    </row>
    <row r="106" spans="1:52">
      <c r="A106" s="1" t="s">
        <v>370</v>
      </c>
      <c r="B106" s="1" t="s">
        <v>261</v>
      </c>
      <c r="C106" s="1" t="s">
        <v>79</v>
      </c>
      <c r="D106" s="1" t="s">
        <v>44</v>
      </c>
      <c r="E106" s="1" t="s">
        <v>262</v>
      </c>
      <c r="F106" s="1" t="s">
        <v>52</v>
      </c>
      <c r="G106" s="1" t="s">
        <v>46</v>
      </c>
      <c r="H106" s="1">
        <v>2355569.1822861172</v>
      </c>
      <c r="I106" s="1">
        <v>2700000</v>
      </c>
      <c r="J106" s="1">
        <v>2700000</v>
      </c>
      <c r="K106" s="1">
        <f t="shared" ref="K106:K113" si="128">J106*113.8/112.2</f>
        <v>2738502.6737967916</v>
      </c>
      <c r="L106" s="1">
        <f t="shared" ref="L106:L113" si="129">K106/$K$152</f>
        <v>1.153627649779084E-2</v>
      </c>
      <c r="M106" s="1">
        <f>L106*$K$153</f>
        <v>2534.0929889714639</v>
      </c>
      <c r="N106" s="1">
        <v>0</v>
      </c>
      <c r="O106" s="1">
        <v>2834759.3582887701</v>
      </c>
      <c r="P106" s="1">
        <v>0</v>
      </c>
      <c r="Q106" s="1">
        <f t="shared" ref="Q106:Q113" si="130">O106+P106</f>
        <v>2834759.3582887701</v>
      </c>
      <c r="R106" s="1">
        <f t="shared" ref="R106:R113" si="131">(118.8/117.8)*O106</f>
        <v>2858823.5294117648</v>
      </c>
      <c r="S106" s="1">
        <f t="shared" ref="S106:S113" si="132">(114.7/113.8)*P106</f>
        <v>0</v>
      </c>
      <c r="T106" s="2">
        <f t="shared" ref="T106:T113" si="133">(120.2/118.8)*R106</f>
        <v>2892513.3689839575</v>
      </c>
      <c r="U106" s="2">
        <v>50000</v>
      </c>
      <c r="V106" s="2">
        <f t="shared" ref="V106:V113" si="134">T106+U106</f>
        <v>2942513.3689839575</v>
      </c>
      <c r="W106" s="3">
        <f t="shared" ref="W106:W113" si="135">V106/$V$153</f>
        <v>9.8421371442497293E-3</v>
      </c>
      <c r="X106" s="4">
        <v>2911764.7058823532</v>
      </c>
      <c r="Y106" s="4">
        <f t="shared" ref="Y106:Y151" si="136">X106*(125.8/121)</f>
        <v>3027272.7272727275</v>
      </c>
      <c r="Z106" s="5">
        <v>50000</v>
      </c>
      <c r="AA106" s="5">
        <f t="shared" ref="AA106:AA124" si="137">Z106*(118.3/115.7)</f>
        <v>51123.595505617981</v>
      </c>
      <c r="AB106" s="6">
        <f t="shared" ref="AB106:AB151" si="138">Y106+AA106</f>
        <v>3078396.3227783456</v>
      </c>
      <c r="AC106" s="20">
        <f t="shared" ref="AC106:AC113" si="139">AB106/$AB$152</f>
        <v>9.9636079640106918E-3</v>
      </c>
      <c r="AD106" s="7">
        <v>1914.0567550846802</v>
      </c>
      <c r="AE106" s="7">
        <f t="shared" ref="AE106:AE113" si="140">AC106*$AD$154</f>
        <v>2026.1783919844897</v>
      </c>
      <c r="AF106" s="8">
        <f t="shared" ref="AF106:AF151" si="141">(141.4/125.8)*Y106</f>
        <v>3402673.7967914441</v>
      </c>
      <c r="AG106" s="8">
        <f t="shared" si="94"/>
        <v>3572807.4866310162</v>
      </c>
      <c r="AH106" s="8">
        <f t="shared" ref="AH106:AH145" si="142">(123.6/118.3)*AA106</f>
        <v>53414.001728608469</v>
      </c>
      <c r="AI106" s="8">
        <f t="shared" si="95"/>
        <v>54268.625756266207</v>
      </c>
      <c r="AJ106" s="8">
        <f t="shared" si="96"/>
        <v>3627076.1123872823</v>
      </c>
      <c r="AK106" s="63">
        <f t="shared" si="97"/>
        <v>3674887.7005347591</v>
      </c>
      <c r="AL106" s="63">
        <f t="shared" si="98"/>
        <v>55283.491789109765</v>
      </c>
      <c r="AM106" s="63">
        <f t="shared" si="99"/>
        <v>3730171.1923238686</v>
      </c>
      <c r="AO106" s="68">
        <f t="shared" si="100"/>
        <v>3875645.4545454541</v>
      </c>
      <c r="AP106" s="68">
        <f t="shared" si="101"/>
        <v>58328.089887640446</v>
      </c>
      <c r="AQ106" s="68">
        <f t="shared" si="102"/>
        <v>3933973.5444330946</v>
      </c>
      <c r="AR106" s="68">
        <f t="shared" si="103"/>
        <v>4423475.9358288758</v>
      </c>
      <c r="AS106" s="68">
        <f t="shared" si="104"/>
        <v>67301.642178046663</v>
      </c>
      <c r="AT106" s="1">
        <f t="shared" si="105"/>
        <v>4490777.5780069223</v>
      </c>
      <c r="AU106" s="75">
        <f t="shared" si="107"/>
        <v>4423475.9358288758</v>
      </c>
      <c r="AV106" s="75">
        <f t="shared" si="106"/>
        <v>67514.622058356937</v>
      </c>
      <c r="AW106" s="1" t="s">
        <v>440</v>
      </c>
      <c r="AX106" s="1" t="s">
        <v>432</v>
      </c>
      <c r="AY106" s="1" t="s">
        <v>432</v>
      </c>
      <c r="AZ106" s="1" t="s">
        <v>432</v>
      </c>
    </row>
    <row r="107" spans="1:52">
      <c r="A107" s="1" t="s">
        <v>373</v>
      </c>
      <c r="B107" s="1" t="s">
        <v>263</v>
      </c>
      <c r="C107" s="1" t="s">
        <v>43</v>
      </c>
      <c r="D107" s="1" t="s">
        <v>44</v>
      </c>
      <c r="E107" s="1" t="s">
        <v>264</v>
      </c>
      <c r="F107" s="1" t="s">
        <v>52</v>
      </c>
      <c r="G107" s="1" t="s">
        <v>52</v>
      </c>
      <c r="H107" s="1">
        <v>4004561</v>
      </c>
      <c r="I107" s="1">
        <v>4029280.5123456791</v>
      </c>
      <c r="J107" s="1">
        <f t="shared" ref="J107:J113" si="143">I107*153/163</f>
        <v>3782085.3888888895</v>
      </c>
      <c r="K107" s="1">
        <f t="shared" si="128"/>
        <v>3836018.8703703708</v>
      </c>
      <c r="L107" s="1">
        <f t="shared" si="129"/>
        <v>1.6159697327584082E-2</v>
      </c>
      <c r="M107" s="1">
        <f>L107*$K$153</f>
        <v>3549.6874324721289</v>
      </c>
      <c r="N107" s="1">
        <v>385430</v>
      </c>
      <c r="O107" s="1">
        <v>3970852.5740740746</v>
      </c>
      <c r="P107" s="1">
        <v>398309.44656148326</v>
      </c>
      <c r="Q107" s="1">
        <f t="shared" si="130"/>
        <v>4369162.0206355583</v>
      </c>
      <c r="R107" s="1">
        <f t="shared" si="131"/>
        <v>4004561.0000000005</v>
      </c>
      <c r="S107" s="1">
        <f t="shared" si="132"/>
        <v>401459.52127066901</v>
      </c>
      <c r="T107" s="2">
        <f t="shared" si="133"/>
        <v>4051752.7962962971</v>
      </c>
      <c r="U107" s="2">
        <f t="shared" ref="U107:U113" si="144">(115.7/113.8)*P107</f>
        <v>404959.60428087536</v>
      </c>
      <c r="V107" s="2">
        <f t="shared" si="134"/>
        <v>4456712.4005771726</v>
      </c>
      <c r="W107" s="3">
        <f t="shared" si="135"/>
        <v>1.4906839547887917E-2</v>
      </c>
      <c r="X107" s="4">
        <v>4078719.5370370378</v>
      </c>
      <c r="Y107" s="4">
        <f t="shared" si="136"/>
        <v>4240519.9814814823</v>
      </c>
      <c r="Z107" s="5">
        <v>404959.60428087536</v>
      </c>
      <c r="AA107" s="5">
        <f t="shared" si="137"/>
        <v>414059.82010741188</v>
      </c>
      <c r="AB107" s="6">
        <f t="shared" si="138"/>
        <v>4654579.8015888939</v>
      </c>
      <c r="AC107" s="20">
        <f t="shared" si="139"/>
        <v>1.506511947050999E-2</v>
      </c>
      <c r="AD107" s="7">
        <v>2897.6023419507669</v>
      </c>
      <c r="AE107" s="7">
        <f t="shared" si="140"/>
        <v>3063.6110587720236</v>
      </c>
      <c r="AF107" s="8">
        <f t="shared" si="141"/>
        <v>4766371.4259259272</v>
      </c>
      <c r="AG107" s="8">
        <f t="shared" si="94"/>
        <v>5004689.9972222243</v>
      </c>
      <c r="AH107" s="8">
        <f t="shared" si="142"/>
        <v>432610.26006150554</v>
      </c>
      <c r="AI107" s="8">
        <f t="shared" si="95"/>
        <v>439532.02422248962</v>
      </c>
      <c r="AJ107" s="8">
        <f t="shared" si="96"/>
        <v>5444222.0214447137</v>
      </c>
      <c r="AK107" s="63">
        <f t="shared" si="97"/>
        <v>5147681.1400000015</v>
      </c>
      <c r="AL107" s="63">
        <f t="shared" si="98"/>
        <v>447751.61916365824</v>
      </c>
      <c r="AM107" s="63">
        <f t="shared" si="99"/>
        <v>5595432.75916366</v>
      </c>
      <c r="AO107" s="68">
        <f t="shared" si="100"/>
        <v>5428897.0541296313</v>
      </c>
      <c r="AP107" s="68">
        <f t="shared" si="101"/>
        <v>472410.40398716403</v>
      </c>
      <c r="AQ107" s="68">
        <f t="shared" si="102"/>
        <v>5901307.4581167949</v>
      </c>
      <c r="AR107" s="68">
        <f t="shared" si="103"/>
        <v>6196282.8537037047</v>
      </c>
      <c r="AS107" s="68">
        <f t="shared" si="104"/>
        <v>545088.92767749692</v>
      </c>
      <c r="AT107" s="1">
        <f t="shared" si="105"/>
        <v>6741371.7813812019</v>
      </c>
      <c r="AU107" s="75">
        <f t="shared" si="107"/>
        <v>6196282.8537037047</v>
      </c>
      <c r="AV107" s="75">
        <f t="shared" si="106"/>
        <v>546813.89263850171</v>
      </c>
      <c r="AW107" s="1" t="s">
        <v>435</v>
      </c>
      <c r="AX107" s="1" t="s">
        <v>434</v>
      </c>
      <c r="AY107" s="1" t="s">
        <v>432</v>
      </c>
      <c r="AZ107" s="1" t="s">
        <v>432</v>
      </c>
    </row>
    <row r="108" spans="1:52">
      <c r="A108" s="1" t="s">
        <v>373</v>
      </c>
      <c r="B108" s="1" t="s">
        <v>265</v>
      </c>
      <c r="C108" s="1" t="s">
        <v>266</v>
      </c>
      <c r="D108" s="1" t="s">
        <v>44</v>
      </c>
      <c r="E108" s="1" t="s">
        <v>267</v>
      </c>
      <c r="F108" s="1" t="s">
        <v>52</v>
      </c>
      <c r="G108" s="1" t="s">
        <v>52</v>
      </c>
      <c r="H108" s="1">
        <v>270365.05019733781</v>
      </c>
      <c r="I108" s="1">
        <v>272033.97026028432</v>
      </c>
      <c r="J108" s="1">
        <f t="shared" si="143"/>
        <v>255344.76963081901</v>
      </c>
      <c r="K108" s="1">
        <f t="shared" si="128"/>
        <v>258986.04976815687</v>
      </c>
      <c r="L108" s="1">
        <f t="shared" si="129"/>
        <v>1.091010320268827E-3</v>
      </c>
      <c r="M108" s="1">
        <f>L108*$K$153</f>
        <v>239.65458907110812</v>
      </c>
      <c r="N108" s="1">
        <v>150000</v>
      </c>
      <c r="O108" s="1">
        <v>800000</v>
      </c>
      <c r="P108" s="1">
        <v>150000</v>
      </c>
      <c r="Q108" s="1">
        <f t="shared" si="130"/>
        <v>950000</v>
      </c>
      <c r="R108" s="1">
        <f t="shared" si="131"/>
        <v>806791.17147707974</v>
      </c>
      <c r="S108" s="1">
        <f t="shared" si="132"/>
        <v>151186.29173989454</v>
      </c>
      <c r="T108" s="2">
        <f t="shared" si="133"/>
        <v>816298.81154499156</v>
      </c>
      <c r="U108" s="2">
        <f t="shared" si="144"/>
        <v>152504.39367311072</v>
      </c>
      <c r="V108" s="2">
        <f t="shared" si="134"/>
        <v>968803.20521810232</v>
      </c>
      <c r="W108" s="3">
        <f t="shared" si="135"/>
        <v>3.2404590280035745E-3</v>
      </c>
      <c r="X108" s="4">
        <v>821731.74872665538</v>
      </c>
      <c r="Y108" s="4">
        <f t="shared" si="136"/>
        <v>854329.37181663828</v>
      </c>
      <c r="Z108" s="5">
        <v>152504.39367311072</v>
      </c>
      <c r="AA108" s="5">
        <f t="shared" si="137"/>
        <v>155931.45869947277</v>
      </c>
      <c r="AB108" s="6">
        <f t="shared" si="138"/>
        <v>1010260.8305161111</v>
      </c>
      <c r="AC108" s="20">
        <f t="shared" si="139"/>
        <v>3.2698333161903124E-3</v>
      </c>
      <c r="AD108" s="7">
        <v>629.60547328569044</v>
      </c>
      <c r="AE108" s="7">
        <f t="shared" si="140"/>
        <v>664.94643653049786</v>
      </c>
      <c r="AF108" s="8">
        <f t="shared" si="141"/>
        <v>960271.64685908309</v>
      </c>
      <c r="AG108" s="8">
        <f t="shared" si="94"/>
        <v>1008285.2292020373</v>
      </c>
      <c r="AH108" s="8">
        <f t="shared" si="142"/>
        <v>162917.39894551845</v>
      </c>
      <c r="AI108" s="8">
        <f t="shared" si="95"/>
        <v>165524.07732864676</v>
      </c>
      <c r="AJ108" s="8">
        <f t="shared" si="96"/>
        <v>1173809.306530684</v>
      </c>
      <c r="AK108" s="63">
        <f t="shared" si="97"/>
        <v>1037093.3786078098</v>
      </c>
      <c r="AL108" s="63">
        <f t="shared" si="98"/>
        <v>168619.50790861162</v>
      </c>
      <c r="AM108" s="63">
        <f t="shared" si="99"/>
        <v>1205712.8865164213</v>
      </c>
      <c r="AO108" s="68">
        <f t="shared" si="100"/>
        <v>1093749.4057724955</v>
      </c>
      <c r="AP108" s="68">
        <f t="shared" si="101"/>
        <v>177905.79964850616</v>
      </c>
      <c r="AQ108" s="68">
        <f t="shared" si="102"/>
        <v>1271655.2054210017</v>
      </c>
      <c r="AR108" s="68">
        <f t="shared" si="103"/>
        <v>1248353.1409168078</v>
      </c>
      <c r="AS108" s="68">
        <f t="shared" si="104"/>
        <v>205275.92267135324</v>
      </c>
      <c r="AT108" s="1">
        <f t="shared" si="105"/>
        <v>1453629.063588161</v>
      </c>
      <c r="AU108" s="75">
        <f t="shared" si="107"/>
        <v>1248353.1409168078</v>
      </c>
      <c r="AV108" s="75">
        <f t="shared" si="106"/>
        <v>205925.53002157903</v>
      </c>
      <c r="AW108" s="1" t="s">
        <v>435</v>
      </c>
      <c r="AX108" s="1" t="s">
        <v>432</v>
      </c>
      <c r="AY108" s="1" t="s">
        <v>432</v>
      </c>
      <c r="AZ108" s="1" t="s">
        <v>432</v>
      </c>
    </row>
    <row r="109" spans="1:52" s="21" customFormat="1">
      <c r="A109" s="21" t="s">
        <v>370</v>
      </c>
      <c r="B109" s="21" t="s">
        <v>268</v>
      </c>
      <c r="C109" s="1" t="s">
        <v>71</v>
      </c>
      <c r="D109" s="21" t="s">
        <v>44</v>
      </c>
      <c r="E109" s="21" t="s">
        <v>269</v>
      </c>
      <c r="F109" s="21" t="s">
        <v>46</v>
      </c>
      <c r="G109" s="21" t="s">
        <v>46</v>
      </c>
      <c r="H109" s="21">
        <v>220000</v>
      </c>
      <c r="I109" s="21">
        <v>221358.02469135803</v>
      </c>
      <c r="J109" s="21">
        <f t="shared" si="143"/>
        <v>207777.77777777778</v>
      </c>
      <c r="K109" s="21">
        <f t="shared" si="128"/>
        <v>210740.74074074073</v>
      </c>
      <c r="L109" s="21">
        <f t="shared" si="129"/>
        <v>8.8777107205221682E-4</v>
      </c>
      <c r="M109" s="21">
        <f>L109*$K$153</f>
        <v>195.01044812249538</v>
      </c>
      <c r="O109" s="21">
        <v>218148.14814814815</v>
      </c>
      <c r="P109" s="21">
        <v>5000</v>
      </c>
      <c r="Q109" s="21">
        <f t="shared" si="130"/>
        <v>223148.14814814815</v>
      </c>
      <c r="R109" s="21">
        <f t="shared" si="131"/>
        <v>220000</v>
      </c>
      <c r="S109" s="21">
        <f t="shared" si="132"/>
        <v>5039.543057996485</v>
      </c>
      <c r="T109" s="24">
        <f t="shared" si="133"/>
        <v>222592.59259259261</v>
      </c>
      <c r="U109" s="24">
        <f t="shared" si="144"/>
        <v>5083.4797891036906</v>
      </c>
      <c r="V109" s="24">
        <f t="shared" si="134"/>
        <v>227676.07238169631</v>
      </c>
      <c r="W109" s="25">
        <f t="shared" si="135"/>
        <v>7.615323527378E-4</v>
      </c>
      <c r="X109" s="26">
        <v>224074.0740740741</v>
      </c>
      <c r="Y109" s="4">
        <f t="shared" si="136"/>
        <v>232962.96296296298</v>
      </c>
      <c r="Z109" s="27">
        <v>5083.4797891036906</v>
      </c>
      <c r="AA109" s="5">
        <f t="shared" si="137"/>
        <v>5197.715289982425</v>
      </c>
      <c r="AB109" s="6">
        <f t="shared" si="138"/>
        <v>238160.67825294539</v>
      </c>
      <c r="AC109" s="29">
        <f t="shared" si="139"/>
        <v>7.7083629973075888E-4</v>
      </c>
      <c r="AD109" s="28">
        <v>148.09433142320648</v>
      </c>
      <c r="AE109" s="7">
        <f t="shared" si="140"/>
        <v>156.7556511570177</v>
      </c>
      <c r="AF109" s="8">
        <f t="shared" si="141"/>
        <v>261851.85185185188</v>
      </c>
      <c r="AG109" s="8">
        <f t="shared" si="94"/>
        <v>274944.4444444445</v>
      </c>
      <c r="AH109" s="8">
        <f t="shared" si="142"/>
        <v>5430.5799648506145</v>
      </c>
      <c r="AI109" s="8">
        <f t="shared" si="95"/>
        <v>5517.4692442882242</v>
      </c>
      <c r="AJ109" s="8">
        <f t="shared" si="96"/>
        <v>280461.91368873272</v>
      </c>
      <c r="AK109" s="63">
        <f t="shared" si="97"/>
        <v>282800</v>
      </c>
      <c r="AL109" s="63">
        <f t="shared" si="98"/>
        <v>5620.6502636203859</v>
      </c>
      <c r="AM109" s="63">
        <f t="shared" si="99"/>
        <v>288420.65026362037</v>
      </c>
      <c r="AO109" s="68">
        <f t="shared" si="100"/>
        <v>298249.25925925927</v>
      </c>
      <c r="AP109" s="68">
        <f t="shared" si="101"/>
        <v>5930.1933216168709</v>
      </c>
      <c r="AQ109" s="68">
        <f t="shared" si="102"/>
        <v>304179.45258087612</v>
      </c>
      <c r="AR109" s="68">
        <f t="shared" si="103"/>
        <v>340407.40740740736</v>
      </c>
      <c r="AS109" s="68">
        <f t="shared" si="104"/>
        <v>6842.5307557117731</v>
      </c>
      <c r="AT109" s="1">
        <f t="shared" si="105"/>
        <v>347249.93816311914</v>
      </c>
      <c r="AU109" s="75">
        <f t="shared" si="107"/>
        <v>340407.40740740736</v>
      </c>
      <c r="AV109" s="75">
        <f t="shared" si="106"/>
        <v>6864.1843340526329</v>
      </c>
      <c r="AW109" s="21" t="s">
        <v>432</v>
      </c>
      <c r="AX109" s="21" t="s">
        <v>432</v>
      </c>
      <c r="AY109" s="21" t="s">
        <v>432</v>
      </c>
      <c r="AZ109" s="21" t="s">
        <v>434</v>
      </c>
    </row>
    <row r="110" spans="1:52">
      <c r="A110" s="1" t="s">
        <v>373</v>
      </c>
      <c r="B110" s="1" t="s">
        <v>270</v>
      </c>
      <c r="C110" s="1" t="s">
        <v>43</v>
      </c>
      <c r="D110" s="1" t="s">
        <v>44</v>
      </c>
      <c r="E110" s="1" t="s">
        <v>271</v>
      </c>
      <c r="F110" s="1" t="s">
        <v>52</v>
      </c>
      <c r="G110" s="1" t="s">
        <v>52</v>
      </c>
      <c r="H110" s="1">
        <v>9000000</v>
      </c>
      <c r="I110" s="1">
        <v>9055555.555555556</v>
      </c>
      <c r="J110" s="1">
        <f t="shared" si="143"/>
        <v>8500000</v>
      </c>
      <c r="K110" s="1">
        <f t="shared" si="128"/>
        <v>8621212.1212121211</v>
      </c>
      <c r="L110" s="1">
        <f t="shared" si="129"/>
        <v>3.6317907493045233E-2</v>
      </c>
      <c r="M110" s="1">
        <f>L110*$K$153-1223.5</f>
        <v>6754.2001504657201</v>
      </c>
      <c r="N110" s="1">
        <v>1090547</v>
      </c>
      <c r="O110" s="1">
        <v>8924242.4242424238</v>
      </c>
      <c r="P110" s="1">
        <v>1448176.8953068592</v>
      </c>
      <c r="Q110" s="1">
        <f t="shared" si="130"/>
        <v>10372419.319549283</v>
      </c>
      <c r="R110" s="1">
        <f t="shared" si="131"/>
        <v>9000000</v>
      </c>
      <c r="S110" s="1">
        <f t="shared" si="132"/>
        <v>1459629.963898917</v>
      </c>
      <c r="T110" s="2">
        <f t="shared" si="133"/>
        <v>9106060.6060606074</v>
      </c>
      <c r="U110" s="2">
        <f t="shared" si="144"/>
        <v>1472355.59566787</v>
      </c>
      <c r="V110" s="2">
        <f t="shared" si="134"/>
        <v>10578416.201728478</v>
      </c>
      <c r="W110" s="3">
        <f t="shared" si="135"/>
        <v>3.5382752759527944E-2</v>
      </c>
      <c r="X110" s="4">
        <f>9166666.66666667-1500000</f>
        <v>7666666.6666666698</v>
      </c>
      <c r="Y110" s="4">
        <f t="shared" si="136"/>
        <v>7970798.8980716281</v>
      </c>
      <c r="Z110" s="5">
        <v>1472355.59566787</v>
      </c>
      <c r="AA110" s="5">
        <f t="shared" si="137"/>
        <v>1505442.2382671481</v>
      </c>
      <c r="AB110" s="6">
        <f t="shared" si="138"/>
        <v>9476241.136338776</v>
      </c>
      <c r="AC110" s="20">
        <f t="shared" si="139"/>
        <v>3.0671018853640025E-2</v>
      </c>
      <c r="AD110" s="28">
        <v>5906.1434763364832</v>
      </c>
      <c r="AE110" s="7">
        <f t="shared" si="140"/>
        <v>6237.1939849366427</v>
      </c>
      <c r="AF110" s="8">
        <f t="shared" si="141"/>
        <v>8959228.6501377448</v>
      </c>
      <c r="AG110" s="8">
        <f t="shared" si="94"/>
        <v>9407190.0826446321</v>
      </c>
      <c r="AH110" s="8">
        <f t="shared" si="142"/>
        <v>1572888.0866425994</v>
      </c>
      <c r="AI110" s="8">
        <f t="shared" si="95"/>
        <v>1598054.2960288811</v>
      </c>
      <c r="AJ110" s="8">
        <f t="shared" si="96"/>
        <v>11005244.378673512</v>
      </c>
      <c r="AK110" s="63">
        <f t="shared" si="97"/>
        <v>9675966.9421487637</v>
      </c>
      <c r="AL110" s="63">
        <f t="shared" si="98"/>
        <v>1627939.1696750904</v>
      </c>
      <c r="AM110" s="63">
        <f t="shared" si="99"/>
        <v>11303906.111823853</v>
      </c>
      <c r="AO110" s="68">
        <f t="shared" si="100"/>
        <v>10204561.432506891</v>
      </c>
      <c r="AP110" s="68">
        <f t="shared" si="101"/>
        <v>1717593.7906137186</v>
      </c>
      <c r="AQ110" s="68">
        <f t="shared" si="102"/>
        <v>11922155.223120609</v>
      </c>
      <c r="AR110" s="68">
        <f t="shared" si="103"/>
        <v>11646997.245179066</v>
      </c>
      <c r="AS110" s="68">
        <f t="shared" si="104"/>
        <v>1981838.9891696752</v>
      </c>
      <c r="AT110" s="1">
        <f t="shared" si="105"/>
        <v>13628836.234348742</v>
      </c>
      <c r="AU110" s="75">
        <f t="shared" si="107"/>
        <v>11646997.245179066</v>
      </c>
      <c r="AV110" s="75">
        <f t="shared" si="106"/>
        <v>1988110.6315404654</v>
      </c>
      <c r="AW110" s="1" t="s">
        <v>435</v>
      </c>
      <c r="AX110" s="1" t="s">
        <v>432</v>
      </c>
      <c r="AY110" s="1" t="s">
        <v>432</v>
      </c>
      <c r="AZ110" s="1" t="s">
        <v>432</v>
      </c>
    </row>
    <row r="111" spans="1:52">
      <c r="A111" s="1" t="s">
        <v>371</v>
      </c>
      <c r="B111" s="1" t="s">
        <v>270</v>
      </c>
      <c r="C111" s="1" t="s">
        <v>43</v>
      </c>
      <c r="D111" s="1" t="s">
        <v>44</v>
      </c>
      <c r="E111" s="1" t="s">
        <v>272</v>
      </c>
      <c r="F111" s="1" t="s">
        <v>52</v>
      </c>
      <c r="G111" s="1" t="s">
        <v>52</v>
      </c>
      <c r="J111" s="1">
        <f t="shared" si="143"/>
        <v>0</v>
      </c>
      <c r="K111" s="1">
        <f t="shared" si="128"/>
        <v>0</v>
      </c>
      <c r="L111" s="1">
        <f t="shared" si="129"/>
        <v>0</v>
      </c>
      <c r="M111" s="1" t="s">
        <v>273</v>
      </c>
      <c r="O111" s="1">
        <v>0</v>
      </c>
      <c r="P111" s="1">
        <v>0</v>
      </c>
      <c r="Q111" s="1">
        <f t="shared" si="130"/>
        <v>0</v>
      </c>
      <c r="R111" s="1">
        <f t="shared" si="131"/>
        <v>0</v>
      </c>
      <c r="S111" s="1">
        <f t="shared" si="132"/>
        <v>0</v>
      </c>
      <c r="T111" s="2">
        <f t="shared" si="133"/>
        <v>0</v>
      </c>
      <c r="U111" s="2">
        <f t="shared" si="144"/>
        <v>0</v>
      </c>
      <c r="V111" s="2">
        <f t="shared" si="134"/>
        <v>0</v>
      </c>
      <c r="W111" s="3">
        <f t="shared" si="135"/>
        <v>0</v>
      </c>
      <c r="X111" s="4">
        <v>1500000</v>
      </c>
      <c r="Y111" s="4">
        <f t="shared" si="136"/>
        <v>1559504.1322314048</v>
      </c>
      <c r="AA111" s="5">
        <f t="shared" si="137"/>
        <v>0</v>
      </c>
      <c r="AB111" s="6">
        <f t="shared" si="138"/>
        <v>1559504.1322314048</v>
      </c>
      <c r="AC111" s="20">
        <f t="shared" si="139"/>
        <v>5.047526751781147E-3</v>
      </c>
      <c r="AD111" s="28">
        <v>969.38326225738501</v>
      </c>
      <c r="AE111" s="7">
        <f t="shared" si="140"/>
        <v>1026.4544404360354</v>
      </c>
      <c r="AF111" s="8">
        <f t="shared" si="141"/>
        <v>1752892.561983471</v>
      </c>
      <c r="AG111" s="8">
        <f t="shared" si="94"/>
        <v>1840537.1900826446</v>
      </c>
      <c r="AH111" s="8">
        <f t="shared" si="142"/>
        <v>0</v>
      </c>
      <c r="AI111" s="8">
        <f t="shared" si="95"/>
        <v>0</v>
      </c>
      <c r="AJ111" s="8">
        <f t="shared" si="96"/>
        <v>1840537.1900826446</v>
      </c>
      <c r="AK111" s="63">
        <f t="shared" si="97"/>
        <v>1893123.9669421485</v>
      </c>
      <c r="AL111" s="63">
        <f t="shared" si="98"/>
        <v>0</v>
      </c>
      <c r="AM111" s="63">
        <f t="shared" si="99"/>
        <v>1893123.9669421485</v>
      </c>
      <c r="AO111" s="68">
        <f t="shared" si="100"/>
        <v>1996544.6280991733</v>
      </c>
      <c r="AP111" s="68">
        <f t="shared" si="101"/>
        <v>0</v>
      </c>
      <c r="AQ111" s="68">
        <f t="shared" si="102"/>
        <v>1996544.6280991733</v>
      </c>
      <c r="AR111" s="68">
        <f t="shared" si="103"/>
        <v>2278760.330578512</v>
      </c>
      <c r="AS111" s="68">
        <f t="shared" si="104"/>
        <v>0</v>
      </c>
      <c r="AT111" s="1">
        <f t="shared" si="105"/>
        <v>2278760.330578512</v>
      </c>
      <c r="AU111" s="75">
        <f t="shared" si="107"/>
        <v>2278760.330578512</v>
      </c>
      <c r="AV111" s="75">
        <f t="shared" si="106"/>
        <v>0</v>
      </c>
      <c r="AW111" s="1" t="s">
        <v>435</v>
      </c>
      <c r="AX111" s="1" t="s">
        <v>432</v>
      </c>
      <c r="AY111" s="1" t="s">
        <v>432</v>
      </c>
      <c r="AZ111" s="1" t="s">
        <v>432</v>
      </c>
    </row>
    <row r="112" spans="1:52">
      <c r="A112" s="1" t="s">
        <v>369</v>
      </c>
      <c r="B112" s="1" t="s">
        <v>274</v>
      </c>
      <c r="C112" s="1" t="s">
        <v>275</v>
      </c>
      <c r="D112" s="1" t="s">
        <v>44</v>
      </c>
      <c r="E112" s="1" t="s">
        <v>276</v>
      </c>
      <c r="F112" s="1" t="s">
        <v>277</v>
      </c>
      <c r="G112" s="1" t="s">
        <v>74</v>
      </c>
      <c r="I112" s="1">
        <v>4024</v>
      </c>
      <c r="J112" s="1">
        <f t="shared" si="143"/>
        <v>3777.1288343558281</v>
      </c>
      <c r="K112" s="1">
        <f t="shared" si="128"/>
        <v>3830.991634132738</v>
      </c>
      <c r="L112" s="1">
        <f t="shared" si="129"/>
        <v>1.6138519481817497E-5</v>
      </c>
      <c r="M112" s="1">
        <f>L112*$K$153</f>
        <v>3.5450354435492821</v>
      </c>
      <c r="P112" s="1">
        <v>3965</v>
      </c>
      <c r="Q112" s="1">
        <f t="shared" si="130"/>
        <v>3965</v>
      </c>
      <c r="R112" s="1">
        <f t="shared" si="131"/>
        <v>0</v>
      </c>
      <c r="S112" s="1">
        <f t="shared" si="132"/>
        <v>3996.3576449912125</v>
      </c>
      <c r="T112" s="2">
        <f t="shared" si="133"/>
        <v>0</v>
      </c>
      <c r="U112" s="2">
        <f t="shared" si="144"/>
        <v>4031.1994727592269</v>
      </c>
      <c r="V112" s="2">
        <f t="shared" si="134"/>
        <v>4031.1994727592269</v>
      </c>
      <c r="W112" s="3">
        <f t="shared" si="135"/>
        <v>1.3483581242121392E-5</v>
      </c>
      <c r="X112" s="4">
        <v>0</v>
      </c>
      <c r="Y112" s="4">
        <f t="shared" si="136"/>
        <v>0</v>
      </c>
      <c r="Z112" s="5">
        <v>4031.1994727592269</v>
      </c>
      <c r="AA112" s="5">
        <f t="shared" si="137"/>
        <v>4121.7882249560635</v>
      </c>
      <c r="AB112" s="6">
        <f t="shared" si="138"/>
        <v>4121.7882249560635</v>
      </c>
      <c r="AC112" s="20">
        <f t="shared" si="139"/>
        <v>1.3340674064693764E-5</v>
      </c>
      <c r="AD112" s="28">
        <v>2.6051848638090602</v>
      </c>
      <c r="AE112" s="7">
        <f t="shared" si="140"/>
        <v>2.7129314623805878</v>
      </c>
      <c r="AF112" s="8">
        <f t="shared" si="141"/>
        <v>0</v>
      </c>
      <c r="AG112" s="8">
        <f t="shared" si="94"/>
        <v>0</v>
      </c>
      <c r="AH112" s="8">
        <f t="shared" si="142"/>
        <v>4306.449912126538</v>
      </c>
      <c r="AI112" s="8">
        <f t="shared" si="95"/>
        <v>4375.3531107205627</v>
      </c>
      <c r="AJ112" s="8">
        <f t="shared" si="96"/>
        <v>4375.3531107205627</v>
      </c>
      <c r="AK112" s="63">
        <f t="shared" si="97"/>
        <v>0</v>
      </c>
      <c r="AL112" s="63">
        <f t="shared" si="98"/>
        <v>4457.1756590509667</v>
      </c>
      <c r="AM112" s="63">
        <f t="shared" si="99"/>
        <v>4457.1756590509667</v>
      </c>
      <c r="AO112" s="68">
        <f t="shared" si="100"/>
        <v>0</v>
      </c>
      <c r="AP112" s="68">
        <f t="shared" si="101"/>
        <v>4702.6433040421789</v>
      </c>
      <c r="AQ112" s="68">
        <f t="shared" si="102"/>
        <v>4702.6433040421789</v>
      </c>
      <c r="AR112" s="68">
        <f t="shared" si="103"/>
        <v>0</v>
      </c>
      <c r="AS112" s="68">
        <f t="shared" si="104"/>
        <v>5426.1268892794369</v>
      </c>
      <c r="AT112" s="1">
        <f t="shared" si="105"/>
        <v>5426.1268892794369</v>
      </c>
      <c r="AU112" s="75">
        <f t="shared" si="107"/>
        <v>0</v>
      </c>
      <c r="AV112" s="75">
        <f t="shared" si="106"/>
        <v>5443.2981769037387</v>
      </c>
      <c r="AW112" s="96"/>
      <c r="AX112" s="96"/>
      <c r="AY112" s="96"/>
      <c r="AZ112" s="96"/>
    </row>
    <row r="113" spans="1:52" s="21" customFormat="1">
      <c r="A113" s="21" t="s">
        <v>370</v>
      </c>
      <c r="B113" s="21" t="s">
        <v>278</v>
      </c>
      <c r="C113" s="1" t="s">
        <v>43</v>
      </c>
      <c r="D113" s="21" t="s">
        <v>44</v>
      </c>
      <c r="E113" s="21" t="s">
        <v>279</v>
      </c>
      <c r="F113" s="21" t="s">
        <v>46</v>
      </c>
      <c r="G113" s="21" t="s">
        <v>52</v>
      </c>
      <c r="H113" s="21">
        <v>1672500</v>
      </c>
      <c r="I113" s="21">
        <v>1682824.0740740742</v>
      </c>
      <c r="J113" s="21">
        <f t="shared" si="143"/>
        <v>1579583.3333333335</v>
      </c>
      <c r="K113" s="21">
        <f t="shared" si="128"/>
        <v>1602108.585858586</v>
      </c>
      <c r="L113" s="21">
        <f t="shared" si="129"/>
        <v>6.7490778091242399E-3</v>
      </c>
      <c r="M113" s="21">
        <f>L113*$K$153</f>
        <v>1482.5226112948797</v>
      </c>
      <c r="N113" s="21">
        <v>18364.864864864863</v>
      </c>
      <c r="O113" s="21">
        <v>1658421.7171717172</v>
      </c>
      <c r="P113" s="21">
        <v>18978.541266898668</v>
      </c>
      <c r="Q113" s="21">
        <f t="shared" si="130"/>
        <v>1677400.2584386158</v>
      </c>
      <c r="R113" s="21">
        <f t="shared" si="131"/>
        <v>1672500</v>
      </c>
      <c r="S113" s="21">
        <f t="shared" si="132"/>
        <v>19128.635178499801</v>
      </c>
      <c r="T113" s="24">
        <f t="shared" si="133"/>
        <v>1692209.5959595961</v>
      </c>
      <c r="U113" s="24">
        <f t="shared" si="144"/>
        <v>19295.406191389946</v>
      </c>
      <c r="V113" s="24">
        <f t="shared" si="134"/>
        <v>1711505.0021509861</v>
      </c>
      <c r="W113" s="25">
        <f t="shared" si="135"/>
        <v>5.724652649600679E-3</v>
      </c>
      <c r="X113" s="26">
        <v>100000</v>
      </c>
      <c r="Y113" s="4">
        <f t="shared" si="136"/>
        <v>103966.94214876032</v>
      </c>
      <c r="Z113" s="27">
        <v>30000</v>
      </c>
      <c r="AA113" s="5">
        <f t="shared" si="137"/>
        <v>30674.157303370786</v>
      </c>
      <c r="AB113" s="6">
        <f t="shared" si="138"/>
        <v>134641.09945213111</v>
      </c>
      <c r="AC113" s="29">
        <f t="shared" si="139"/>
        <v>4.3578246272515519E-4</v>
      </c>
      <c r="AD113" s="28"/>
      <c r="AE113" s="28">
        <f t="shared" si="140"/>
        <v>88.619806476615835</v>
      </c>
      <c r="AF113" s="8">
        <f t="shared" si="141"/>
        <v>116859.50413223141</v>
      </c>
      <c r="AG113" s="8">
        <f t="shared" si="94"/>
        <v>122702.47933884298</v>
      </c>
      <c r="AH113" s="8">
        <f t="shared" si="142"/>
        <v>32048.40103716508</v>
      </c>
      <c r="AI113" s="8">
        <f t="shared" si="95"/>
        <v>32561.175453759723</v>
      </c>
      <c r="AJ113" s="8">
        <f t="shared" si="96"/>
        <v>155263.6547926027</v>
      </c>
      <c r="AK113" s="63">
        <f t="shared" si="97"/>
        <v>126208.26446280991</v>
      </c>
      <c r="AL113" s="63">
        <f t="shared" si="98"/>
        <v>33170.095073465855</v>
      </c>
      <c r="AM113" s="63">
        <f t="shared" si="99"/>
        <v>159378.35953627576</v>
      </c>
      <c r="AO113" s="68">
        <f t="shared" si="100"/>
        <v>133102.97520661156</v>
      </c>
      <c r="AP113" s="68">
        <f t="shared" si="101"/>
        <v>34996.853932584265</v>
      </c>
      <c r="AQ113" s="68">
        <f t="shared" si="102"/>
        <v>168099.82913919582</v>
      </c>
      <c r="AR113" s="68">
        <f t="shared" si="103"/>
        <v>151917.35537190081</v>
      </c>
      <c r="AS113" s="68">
        <f t="shared" si="104"/>
        <v>40380.985306827992</v>
      </c>
      <c r="AT113" s="1">
        <f t="shared" si="105"/>
        <v>192298.3406787288</v>
      </c>
      <c r="AU113" s="75">
        <f t="shared" si="107"/>
        <v>151917.35537190081</v>
      </c>
      <c r="AV113" s="75">
        <f t="shared" si="106"/>
        <v>40508.77323501416</v>
      </c>
      <c r="AW113" s="21" t="s">
        <v>436</v>
      </c>
      <c r="AX113" s="21" t="s">
        <v>432</v>
      </c>
      <c r="AY113" s="21" t="s">
        <v>432</v>
      </c>
      <c r="AZ113" s="21" t="s">
        <v>432</v>
      </c>
    </row>
    <row r="114" spans="1:52" s="21" customFormat="1">
      <c r="B114" s="21" t="s">
        <v>396</v>
      </c>
      <c r="C114" s="1" t="s">
        <v>43</v>
      </c>
      <c r="D114" s="21" t="s">
        <v>44</v>
      </c>
      <c r="E114" s="21" t="s">
        <v>397</v>
      </c>
      <c r="T114" s="24"/>
      <c r="U114" s="24"/>
      <c r="V114" s="24"/>
      <c r="W114" s="25"/>
      <c r="X114" s="26"/>
      <c r="Y114" s="4"/>
      <c r="Z114" s="27"/>
      <c r="AA114" s="5"/>
      <c r="AB114" s="6"/>
      <c r="AC114" s="29"/>
      <c r="AD114" s="28"/>
      <c r="AE114" s="28"/>
      <c r="AF114" s="8"/>
      <c r="AG114" s="8"/>
      <c r="AH114" s="8"/>
      <c r="AI114" s="8"/>
      <c r="AJ114" s="8"/>
      <c r="AK114" s="63"/>
      <c r="AL114" s="63"/>
      <c r="AM114" s="63"/>
      <c r="AO114" s="68">
        <v>11710000</v>
      </c>
      <c r="AP114" s="68">
        <v>1375000</v>
      </c>
      <c r="AQ114" s="68">
        <f t="shared" si="102"/>
        <v>13085000</v>
      </c>
      <c r="AR114" s="68">
        <f t="shared" si="103"/>
        <v>13365232.660228269</v>
      </c>
      <c r="AS114" s="68">
        <f t="shared" si="104"/>
        <v>1586538.4615384615</v>
      </c>
      <c r="AT114" s="1">
        <f t="shared" si="105"/>
        <v>14951771.121766731</v>
      </c>
      <c r="AU114" s="75">
        <f t="shared" si="107"/>
        <v>13365232.660228269</v>
      </c>
      <c r="AV114" s="75">
        <f t="shared" si="106"/>
        <v>1591559.1528724439</v>
      </c>
      <c r="AW114" s="21" t="s">
        <v>435</v>
      </c>
      <c r="AX114" s="21" t="s">
        <v>432</v>
      </c>
      <c r="AY114" s="21" t="s">
        <v>432</v>
      </c>
      <c r="AZ114" s="21" t="s">
        <v>432</v>
      </c>
    </row>
    <row r="115" spans="1:52" s="21" customFormat="1" ht="15" customHeight="1">
      <c r="A115" s="21" t="s">
        <v>370</v>
      </c>
      <c r="B115" s="21" t="s">
        <v>280</v>
      </c>
      <c r="C115" s="1" t="s">
        <v>43</v>
      </c>
      <c r="D115" s="21" t="s">
        <v>44</v>
      </c>
      <c r="E115" s="21" t="s">
        <v>281</v>
      </c>
      <c r="F115" s="21" t="s">
        <v>46</v>
      </c>
      <c r="G115" s="21" t="s">
        <v>46</v>
      </c>
      <c r="T115" s="24"/>
      <c r="U115" s="24"/>
      <c r="V115" s="24"/>
      <c r="W115" s="25"/>
      <c r="X115" s="26">
        <f>1162000</f>
        <v>1162000</v>
      </c>
      <c r="Y115" s="4">
        <f t="shared" si="136"/>
        <v>1208095.867768595</v>
      </c>
      <c r="Z115" s="27"/>
      <c r="AA115" s="5">
        <f t="shared" si="137"/>
        <v>0</v>
      </c>
      <c r="AB115" s="6">
        <f t="shared" si="138"/>
        <v>1208095.867768595</v>
      </c>
      <c r="AC115" s="29">
        <f>AB115/$AB$152</f>
        <v>3.9101507237131287E-3</v>
      </c>
      <c r="AD115" s="28">
        <v>750.94890049538765</v>
      </c>
      <c r="AE115" s="28">
        <f>AC115*$AD$154</f>
        <v>795.16003985778207</v>
      </c>
      <c r="AF115" s="8">
        <f t="shared" si="141"/>
        <v>1357907.438016529</v>
      </c>
      <c r="AG115" s="8">
        <f t="shared" si="94"/>
        <v>1425802.8099173554</v>
      </c>
      <c r="AH115" s="8">
        <f t="shared" si="142"/>
        <v>0</v>
      </c>
      <c r="AI115" s="8">
        <f t="shared" si="95"/>
        <v>0</v>
      </c>
      <c r="AJ115" s="8">
        <f t="shared" si="96"/>
        <v>1425802.8099173554</v>
      </c>
      <c r="AK115" s="63">
        <f t="shared" si="97"/>
        <v>1466540.0330578513</v>
      </c>
      <c r="AL115" s="63">
        <f t="shared" si="98"/>
        <v>0</v>
      </c>
      <c r="AM115" s="63">
        <f t="shared" si="99"/>
        <v>1466540.0330578513</v>
      </c>
      <c r="AO115" s="68">
        <f t="shared" si="100"/>
        <v>1546656.5719008264</v>
      </c>
      <c r="AP115" s="68">
        <f t="shared" si="101"/>
        <v>0</v>
      </c>
      <c r="AQ115" s="68">
        <f t="shared" si="102"/>
        <v>1546656.5719008264</v>
      </c>
      <c r="AR115" s="68">
        <f t="shared" si="103"/>
        <v>1765279.6694214875</v>
      </c>
      <c r="AS115" s="68">
        <f t="shared" si="104"/>
        <v>0</v>
      </c>
      <c r="AT115" s="1">
        <f t="shared" si="105"/>
        <v>1765279.6694214875</v>
      </c>
      <c r="AU115" s="75">
        <f t="shared" si="107"/>
        <v>1765279.6694214875</v>
      </c>
      <c r="AV115" s="75">
        <f t="shared" si="106"/>
        <v>0</v>
      </c>
      <c r="AW115" s="21" t="s">
        <v>435</v>
      </c>
      <c r="AX115" s="21" t="s">
        <v>432</v>
      </c>
      <c r="AY115" s="21" t="s">
        <v>432</v>
      </c>
      <c r="AZ115" s="21" t="s">
        <v>432</v>
      </c>
    </row>
    <row r="116" spans="1:52" s="21" customFormat="1" ht="15" customHeight="1">
      <c r="A116" s="21" t="s">
        <v>371</v>
      </c>
      <c r="B116" s="21" t="s">
        <v>282</v>
      </c>
      <c r="C116" s="1" t="s">
        <v>43</v>
      </c>
      <c r="D116" s="21" t="s">
        <v>44</v>
      </c>
      <c r="E116" s="21" t="s">
        <v>283</v>
      </c>
      <c r="F116" s="21" t="s">
        <v>52</v>
      </c>
      <c r="G116" s="21" t="s">
        <v>52</v>
      </c>
      <c r="T116" s="24"/>
      <c r="U116" s="24"/>
      <c r="V116" s="24"/>
      <c r="W116" s="25"/>
      <c r="X116" s="26">
        <v>1512500</v>
      </c>
      <c r="Y116" s="4">
        <f t="shared" si="136"/>
        <v>1572499.9999999998</v>
      </c>
      <c r="Z116" s="27">
        <v>200000</v>
      </c>
      <c r="AA116" s="5">
        <f t="shared" si="137"/>
        <v>204494.38202247192</v>
      </c>
      <c r="AB116" s="6">
        <f t="shared" si="138"/>
        <v>1776994.3820224716</v>
      </c>
      <c r="AC116" s="29">
        <f>AB116/$AB$152</f>
        <v>5.7514606698665146E-3</v>
      </c>
      <c r="AD116" s="28">
        <v>1106.7125577438478</v>
      </c>
      <c r="AE116" s="28">
        <f>AC116*$AD$154</f>
        <v>1169.6049637566477</v>
      </c>
      <c r="AF116" s="8">
        <f t="shared" si="141"/>
        <v>1767499.9999999998</v>
      </c>
      <c r="AG116" s="8">
        <f t="shared" si="94"/>
        <v>1855874.9999999998</v>
      </c>
      <c r="AH116" s="8">
        <f t="shared" si="142"/>
        <v>213656.00691443388</v>
      </c>
      <c r="AI116" s="8">
        <f t="shared" si="95"/>
        <v>217074.50302506483</v>
      </c>
      <c r="AJ116" s="8">
        <f t="shared" si="96"/>
        <v>2072949.5030250647</v>
      </c>
      <c r="AK116" s="63">
        <f t="shared" si="97"/>
        <v>1908899.9999999995</v>
      </c>
      <c r="AL116" s="63">
        <f t="shared" si="98"/>
        <v>221133.96715643906</v>
      </c>
      <c r="AM116" s="63">
        <f t="shared" si="99"/>
        <v>2130033.9671564386</v>
      </c>
      <c r="AO116" s="68">
        <f t="shared" si="100"/>
        <v>2013182.4999999995</v>
      </c>
      <c r="AP116" s="68">
        <v>678500</v>
      </c>
      <c r="AQ116" s="68">
        <f t="shared" si="102"/>
        <v>2691682.4999999995</v>
      </c>
      <c r="AR116" s="68">
        <f t="shared" si="103"/>
        <v>2297749.9999999991</v>
      </c>
      <c r="AS116" s="68">
        <f t="shared" si="104"/>
        <v>782884.61538461526</v>
      </c>
      <c r="AT116" s="1">
        <f t="shared" si="105"/>
        <v>3080634.6153846141</v>
      </c>
      <c r="AU116" s="75">
        <f t="shared" si="107"/>
        <v>2297749.9999999991</v>
      </c>
      <c r="AV116" s="75">
        <f t="shared" si="106"/>
        <v>785362.09834469319</v>
      </c>
      <c r="AW116" s="21" t="s">
        <v>435</v>
      </c>
      <c r="AX116" s="21" t="s">
        <v>434</v>
      </c>
      <c r="AY116" s="21" t="s">
        <v>432</v>
      </c>
      <c r="AZ116" s="21" t="s">
        <v>432</v>
      </c>
    </row>
    <row r="117" spans="1:52" s="21" customFormat="1">
      <c r="A117" s="21" t="s">
        <v>370</v>
      </c>
      <c r="B117" s="21" t="s">
        <v>284</v>
      </c>
      <c r="C117" s="1" t="s">
        <v>43</v>
      </c>
      <c r="D117" s="21" t="s">
        <v>44</v>
      </c>
      <c r="E117" s="21" t="s">
        <v>98</v>
      </c>
      <c r="F117" s="21" t="s">
        <v>46</v>
      </c>
      <c r="G117" s="21" t="s">
        <v>46</v>
      </c>
      <c r="P117" s="21">
        <v>2500</v>
      </c>
      <c r="Q117" s="21">
        <f>O117+P117</f>
        <v>2500</v>
      </c>
      <c r="R117" s="21">
        <v>16500</v>
      </c>
      <c r="S117" s="21">
        <f>(114.7/113.8)*P117</f>
        <v>2519.7715289982425</v>
      </c>
      <c r="T117" s="24">
        <f>(120.2/118.8)*R117</f>
        <v>16694.444444444445</v>
      </c>
      <c r="U117" s="24">
        <f>(115.7/113.8)*P117</f>
        <v>2541.7398945518453</v>
      </c>
      <c r="V117" s="24">
        <f>T117+U117</f>
        <v>19236.184338996289</v>
      </c>
      <c r="W117" s="25">
        <f>V117/$V$153</f>
        <v>6.4341309844870409E-5</v>
      </c>
      <c r="X117" s="26">
        <v>16805.555555555555</v>
      </c>
      <c r="Y117" s="4">
        <f t="shared" si="136"/>
        <v>17472.222222222219</v>
      </c>
      <c r="Z117" s="27">
        <v>2541.7398945518453</v>
      </c>
      <c r="AA117" s="5">
        <f t="shared" si="137"/>
        <v>2598.8576449912125</v>
      </c>
      <c r="AB117" s="6">
        <f t="shared" si="138"/>
        <v>20071.079867213433</v>
      </c>
      <c r="AC117" s="29">
        <f>AB117/$AB$152</f>
        <v>6.4962516272360318E-5</v>
      </c>
      <c r="AD117" s="28">
        <v>12.50329625285505</v>
      </c>
      <c r="AE117" s="28">
        <f>AC117*$AD$154</f>
        <v>13.210640887863022</v>
      </c>
      <c r="AF117" s="8">
        <f t="shared" si="141"/>
        <v>19638.888888888887</v>
      </c>
      <c r="AG117" s="8">
        <f t="shared" si="94"/>
        <v>20620.833333333332</v>
      </c>
      <c r="AH117" s="8">
        <f t="shared" si="142"/>
        <v>2715.2899824253072</v>
      </c>
      <c r="AI117" s="8">
        <f t="shared" si="95"/>
        <v>2758.7346221441121</v>
      </c>
      <c r="AJ117" s="8">
        <f t="shared" si="96"/>
        <v>23379.567955477443</v>
      </c>
      <c r="AK117" s="63">
        <f t="shared" si="97"/>
        <v>21209.999999999996</v>
      </c>
      <c r="AL117" s="63">
        <f t="shared" si="98"/>
        <v>2810.3251318101929</v>
      </c>
      <c r="AM117" s="63">
        <f t="shared" si="99"/>
        <v>24020.32513181019</v>
      </c>
      <c r="AO117" s="68">
        <f t="shared" si="100"/>
        <v>22368.694444444438</v>
      </c>
      <c r="AP117" s="68">
        <f t="shared" si="101"/>
        <v>2965.0966608084354</v>
      </c>
      <c r="AQ117" s="68">
        <f t="shared" si="102"/>
        <v>25333.791105252873</v>
      </c>
      <c r="AR117" s="68">
        <f t="shared" si="103"/>
        <v>25530.555555555544</v>
      </c>
      <c r="AS117" s="68">
        <f t="shared" si="104"/>
        <v>3421.2653778558865</v>
      </c>
      <c r="AT117" s="1">
        <f t="shared" si="105"/>
        <v>28951.820933411429</v>
      </c>
      <c r="AU117" s="75">
        <f t="shared" si="107"/>
        <v>25530.555555555544</v>
      </c>
      <c r="AV117" s="75">
        <f t="shared" si="106"/>
        <v>3432.0921670263165</v>
      </c>
      <c r="AW117" s="21" t="s">
        <v>432</v>
      </c>
      <c r="AX117" s="21" t="s">
        <v>432</v>
      </c>
      <c r="AY117" s="21" t="s">
        <v>432</v>
      </c>
      <c r="AZ117" s="21" t="s">
        <v>432</v>
      </c>
    </row>
    <row r="118" spans="1:52">
      <c r="A118" s="1" t="s">
        <v>370</v>
      </c>
      <c r="B118" s="1" t="s">
        <v>285</v>
      </c>
      <c r="C118" s="1" t="s">
        <v>286</v>
      </c>
      <c r="D118" s="1" t="s">
        <v>44</v>
      </c>
      <c r="E118" s="1" t="s">
        <v>287</v>
      </c>
      <c r="F118" s="21" t="s">
        <v>52</v>
      </c>
      <c r="G118" s="21" t="s">
        <v>52</v>
      </c>
      <c r="T118" s="2"/>
      <c r="X118" s="4">
        <v>466000</v>
      </c>
      <c r="Y118" s="4">
        <f t="shared" si="136"/>
        <v>484485.95041322312</v>
      </c>
      <c r="Z118" s="5">
        <v>0</v>
      </c>
      <c r="AA118" s="5">
        <f t="shared" si="137"/>
        <v>0</v>
      </c>
      <c r="AB118" s="6">
        <f t="shared" si="138"/>
        <v>484485.95041322312</v>
      </c>
      <c r="AC118" s="20">
        <f>AB118/$AB$152</f>
        <v>1.5680983108866764E-3</v>
      </c>
      <c r="AD118" s="7">
        <v>301.15506680796096</v>
      </c>
      <c r="AE118" s="7">
        <f>AC118*$AD$154</f>
        <v>318.88517949546161</v>
      </c>
      <c r="AF118" s="8">
        <f t="shared" si="141"/>
        <v>544565.28925619833</v>
      </c>
      <c r="AG118" s="8">
        <f t="shared" si="94"/>
        <v>571793.55371900823</v>
      </c>
      <c r="AH118" s="8">
        <f t="shared" si="142"/>
        <v>0</v>
      </c>
      <c r="AI118" s="8">
        <f t="shared" si="95"/>
        <v>0</v>
      </c>
      <c r="AJ118" s="8">
        <f t="shared" si="96"/>
        <v>571793.55371900823</v>
      </c>
      <c r="AK118" s="63">
        <f t="shared" si="97"/>
        <v>588130.51239669416</v>
      </c>
      <c r="AL118" s="63">
        <f t="shared" si="98"/>
        <v>0</v>
      </c>
      <c r="AM118" s="63">
        <f t="shared" si="99"/>
        <v>588130.51239669416</v>
      </c>
      <c r="AO118" s="68">
        <f t="shared" si="100"/>
        <v>620259.86446280987</v>
      </c>
      <c r="AP118" s="68">
        <f t="shared" si="101"/>
        <v>0</v>
      </c>
      <c r="AQ118" s="68">
        <f t="shared" si="102"/>
        <v>620259.86446280987</v>
      </c>
      <c r="AR118" s="68">
        <f t="shared" si="103"/>
        <v>707934.87603305769</v>
      </c>
      <c r="AS118" s="68">
        <f t="shared" si="104"/>
        <v>0</v>
      </c>
      <c r="AT118" s="1">
        <f t="shared" si="105"/>
        <v>707934.87603305769</v>
      </c>
      <c r="AU118" s="75">
        <f t="shared" si="107"/>
        <v>707934.87603305769</v>
      </c>
      <c r="AV118" s="75">
        <f t="shared" si="106"/>
        <v>0</v>
      </c>
      <c r="AW118" s="1" t="s">
        <v>435</v>
      </c>
      <c r="AX118" s="1" t="s">
        <v>432</v>
      </c>
      <c r="AY118" s="1" t="s">
        <v>432</v>
      </c>
      <c r="AZ118" s="1" t="s">
        <v>432</v>
      </c>
    </row>
    <row r="119" spans="1:52">
      <c r="A119" s="1" t="s">
        <v>370</v>
      </c>
      <c r="B119" s="1" t="s">
        <v>288</v>
      </c>
      <c r="C119" s="1" t="s">
        <v>176</v>
      </c>
      <c r="D119" s="1" t="s">
        <v>44</v>
      </c>
      <c r="E119" s="1" t="s">
        <v>289</v>
      </c>
      <c r="F119" s="21"/>
      <c r="T119" s="2"/>
      <c r="AC119" s="20"/>
      <c r="AF119" s="8">
        <f>251247*3</f>
        <v>753741</v>
      </c>
      <c r="AG119" s="8">
        <f t="shared" si="94"/>
        <v>791428.05</v>
      </c>
      <c r="AH119" s="8">
        <v>0</v>
      </c>
      <c r="AI119" s="8">
        <f t="shared" si="95"/>
        <v>0</v>
      </c>
      <c r="AJ119" s="8">
        <f t="shared" si="96"/>
        <v>791428.05</v>
      </c>
      <c r="AK119" s="63">
        <f t="shared" si="97"/>
        <v>814040.27999999991</v>
      </c>
      <c r="AL119" s="63">
        <f t="shared" si="98"/>
        <v>0</v>
      </c>
      <c r="AM119" s="63">
        <f t="shared" si="99"/>
        <v>814040.27999999991</v>
      </c>
      <c r="AO119" s="68">
        <f t="shared" si="100"/>
        <v>858510.99899999984</v>
      </c>
      <c r="AP119" s="68">
        <f t="shared" si="101"/>
        <v>0</v>
      </c>
      <c r="AQ119" s="68">
        <f t="shared" si="102"/>
        <v>858510.99899999984</v>
      </c>
      <c r="AR119" s="68">
        <f t="shared" si="103"/>
        <v>979863.2999999997</v>
      </c>
      <c r="AS119" s="68">
        <f t="shared" si="104"/>
        <v>0</v>
      </c>
      <c r="AT119" s="1">
        <f t="shared" si="105"/>
        <v>979863.2999999997</v>
      </c>
      <c r="AU119" s="75">
        <f t="shared" si="107"/>
        <v>979863.2999999997</v>
      </c>
      <c r="AV119" s="75">
        <f t="shared" si="106"/>
        <v>0</v>
      </c>
      <c r="AW119" s="1" t="s">
        <v>432</v>
      </c>
      <c r="AX119" s="1" t="s">
        <v>432</v>
      </c>
      <c r="AY119" s="1" t="s">
        <v>432</v>
      </c>
      <c r="AZ119" s="1" t="s">
        <v>432</v>
      </c>
    </row>
    <row r="120" spans="1:52">
      <c r="A120" s="1" t="s">
        <v>371</v>
      </c>
      <c r="B120" s="1" t="s">
        <v>290</v>
      </c>
      <c r="C120" s="1" t="s">
        <v>43</v>
      </c>
      <c r="D120" s="1" t="s">
        <v>44</v>
      </c>
      <c r="E120" s="1" t="s">
        <v>291</v>
      </c>
      <c r="F120" s="21" t="s">
        <v>46</v>
      </c>
      <c r="G120" s="1" t="s">
        <v>52</v>
      </c>
      <c r="T120" s="2"/>
      <c r="X120" s="4">
        <v>315000</v>
      </c>
      <c r="Y120" s="4">
        <f t="shared" si="136"/>
        <v>327495.867768595</v>
      </c>
      <c r="Z120" s="5">
        <v>30000</v>
      </c>
      <c r="AA120" s="5">
        <f t="shared" si="137"/>
        <v>30674.157303370786</v>
      </c>
      <c r="AB120" s="6">
        <f t="shared" si="138"/>
        <v>358170.02507196576</v>
      </c>
      <c r="AC120" s="20">
        <f t="shared" ref="AC120:AC127" si="145">AB120/$AB$152</f>
        <v>1.1592612971471194E-3</v>
      </c>
      <c r="AD120" s="7">
        <v>222.95815031919858</v>
      </c>
      <c r="AE120" s="7">
        <f t="shared" ref="AE120:AE127" si="146">AC120*$AD$154</f>
        <v>235.74494293911417</v>
      </c>
      <c r="AF120" s="8">
        <f t="shared" si="141"/>
        <v>368107.4380165289</v>
      </c>
      <c r="AG120" s="8">
        <f t="shared" si="94"/>
        <v>386512.80991735536</v>
      </c>
      <c r="AH120" s="8">
        <f t="shared" si="142"/>
        <v>32048.40103716508</v>
      </c>
      <c r="AI120" s="8">
        <f t="shared" si="95"/>
        <v>32561.175453759723</v>
      </c>
      <c r="AJ120" s="8">
        <f t="shared" si="96"/>
        <v>419073.98537111509</v>
      </c>
      <c r="AK120" s="63">
        <f t="shared" si="97"/>
        <v>397556.03305785119</v>
      </c>
      <c r="AL120" s="63">
        <f t="shared" si="98"/>
        <v>33170.095073465855</v>
      </c>
      <c r="AM120" s="63">
        <f t="shared" si="99"/>
        <v>430726.12813131703</v>
      </c>
      <c r="AO120" s="68">
        <f t="shared" si="100"/>
        <v>419274.3719008264</v>
      </c>
      <c r="AP120" s="68">
        <f t="shared" si="101"/>
        <v>34996.853932584265</v>
      </c>
      <c r="AQ120" s="68">
        <f t="shared" si="102"/>
        <v>454271.22583341069</v>
      </c>
      <c r="AR120" s="68">
        <f t="shared" si="103"/>
        <v>478539.66942148749</v>
      </c>
      <c r="AS120" s="68">
        <f t="shared" si="104"/>
        <v>40380.985306827992</v>
      </c>
      <c r="AT120" s="1">
        <f t="shared" si="105"/>
        <v>518920.65472831548</v>
      </c>
      <c r="AU120" s="75">
        <f t="shared" si="107"/>
        <v>478539.66942148749</v>
      </c>
      <c r="AV120" s="75">
        <f t="shared" si="106"/>
        <v>40508.77323501416</v>
      </c>
      <c r="AW120" s="1" t="s">
        <v>435</v>
      </c>
      <c r="AX120" s="1" t="s">
        <v>432</v>
      </c>
      <c r="AY120" s="1" t="s">
        <v>432</v>
      </c>
      <c r="AZ120" s="1" t="s">
        <v>432</v>
      </c>
    </row>
    <row r="121" spans="1:52">
      <c r="A121" s="1" t="s">
        <v>371</v>
      </c>
      <c r="B121" s="1" t="s">
        <v>292</v>
      </c>
      <c r="C121" s="1" t="s">
        <v>43</v>
      </c>
      <c r="D121" s="1" t="s">
        <v>44</v>
      </c>
      <c r="E121" s="1" t="s">
        <v>293</v>
      </c>
      <c r="F121" s="21" t="s">
        <v>46</v>
      </c>
      <c r="G121" s="1" t="s">
        <v>46</v>
      </c>
      <c r="H121" s="1">
        <v>125000</v>
      </c>
      <c r="I121" s="1">
        <v>125771.6049382716</v>
      </c>
      <c r="J121" s="1">
        <f>I121*153/163</f>
        <v>118055.55555555556</v>
      </c>
      <c r="K121" s="1">
        <f>J121*113.8/112.2</f>
        <v>119739.05723905723</v>
      </c>
      <c r="L121" s="1">
        <f>K121/$K$152</f>
        <v>5.0441538184785046E-4</v>
      </c>
      <c r="M121" s="1">
        <f>L121*$K$153</f>
        <v>110.80139097869055</v>
      </c>
      <c r="N121" s="1">
        <v>21425.675675675673</v>
      </c>
      <c r="O121" s="1">
        <v>123947.81144781144</v>
      </c>
      <c r="P121" s="1">
        <v>22141.631478048443</v>
      </c>
      <c r="Q121" s="1">
        <f>O121+P121</f>
        <v>146089.44292585988</v>
      </c>
      <c r="R121" s="1">
        <f>(118.8/117.8)*O121</f>
        <v>124999.99999999999</v>
      </c>
      <c r="S121" s="1">
        <f>(114.7/113.8)*P121</f>
        <v>22316.741041583096</v>
      </c>
      <c r="T121" s="2">
        <f>(120.2/118.8)*R121</f>
        <v>126473.06397306397</v>
      </c>
      <c r="U121" s="2">
        <f>(115.7/113.8)*P121</f>
        <v>22511.30722328827</v>
      </c>
      <c r="V121" s="2">
        <f>T121+U121</f>
        <v>148984.37119635224</v>
      </c>
      <c r="W121" s="3">
        <f>V121/$V$153</f>
        <v>4.9832385780140939E-4</v>
      </c>
      <c r="X121" s="4">
        <v>125831.94675540765</v>
      </c>
      <c r="Y121" s="4">
        <f t="shared" si="136"/>
        <v>130823.62728785357</v>
      </c>
      <c r="Z121" s="5">
        <v>15000</v>
      </c>
      <c r="AA121" s="5">
        <f t="shared" si="137"/>
        <v>15337.078651685393</v>
      </c>
      <c r="AB121" s="6">
        <f t="shared" si="138"/>
        <v>146160.70593953895</v>
      </c>
      <c r="AC121" s="20">
        <f t="shared" si="145"/>
        <v>4.7306708462095334E-4</v>
      </c>
      <c r="AD121" s="7">
        <v>91.013421317210287</v>
      </c>
      <c r="AE121" s="7">
        <f t="shared" si="146"/>
        <v>96.201928887639369</v>
      </c>
      <c r="AF121" s="8">
        <f t="shared" si="141"/>
        <v>147046.58901830282</v>
      </c>
      <c r="AG121" s="8">
        <f t="shared" si="94"/>
        <v>154398.91846921798</v>
      </c>
      <c r="AH121" s="8">
        <f t="shared" si="142"/>
        <v>16024.20051858254</v>
      </c>
      <c r="AI121" s="8">
        <f t="shared" si="95"/>
        <v>16280.587726879861</v>
      </c>
      <c r="AJ121" s="8">
        <f t="shared" si="96"/>
        <v>170679.50619609785</v>
      </c>
      <c r="AK121" s="63">
        <f t="shared" si="97"/>
        <v>158810.31613976706</v>
      </c>
      <c r="AL121" s="63">
        <f t="shared" si="98"/>
        <v>16585.047536732927</v>
      </c>
      <c r="AM121" s="63">
        <f t="shared" si="99"/>
        <v>175395.36367649998</v>
      </c>
      <c r="AO121" s="68">
        <f t="shared" si="100"/>
        <v>167486.06489184691</v>
      </c>
      <c r="AP121" s="68">
        <f t="shared" si="101"/>
        <v>17498.426966292132</v>
      </c>
      <c r="AQ121" s="68">
        <f t="shared" si="102"/>
        <v>184984.49185813905</v>
      </c>
      <c r="AR121" s="68">
        <f t="shared" si="103"/>
        <v>191160.56572379364</v>
      </c>
      <c r="AS121" s="68">
        <f t="shared" si="104"/>
        <v>20190.492653413996</v>
      </c>
      <c r="AT121" s="1">
        <f t="shared" si="105"/>
        <v>211351.05837720764</v>
      </c>
      <c r="AU121" s="75">
        <f t="shared" si="107"/>
        <v>191160.56572379364</v>
      </c>
      <c r="AV121" s="75">
        <f t="shared" si="106"/>
        <v>20254.38661750708</v>
      </c>
      <c r="AW121" s="1" t="s">
        <v>432</v>
      </c>
      <c r="AX121" s="1" t="s">
        <v>432</v>
      </c>
      <c r="AY121" s="1" t="s">
        <v>432</v>
      </c>
      <c r="AZ121" s="1" t="s">
        <v>432</v>
      </c>
    </row>
    <row r="122" spans="1:52" s="21" customFormat="1">
      <c r="A122" s="21" t="s">
        <v>370</v>
      </c>
      <c r="B122" s="21" t="s">
        <v>294</v>
      </c>
      <c r="C122" s="1" t="s">
        <v>43</v>
      </c>
      <c r="D122" s="21" t="s">
        <v>44</v>
      </c>
      <c r="E122" s="21" t="s">
        <v>295</v>
      </c>
      <c r="F122" s="21" t="s">
        <v>46</v>
      </c>
      <c r="G122" s="21" t="s">
        <v>46</v>
      </c>
      <c r="T122" s="24">
        <v>0</v>
      </c>
      <c r="U122" s="24">
        <v>0</v>
      </c>
      <c r="V122" s="24">
        <v>0</v>
      </c>
      <c r="W122" s="25"/>
      <c r="X122" s="26">
        <v>300000</v>
      </c>
      <c r="Y122" s="26">
        <f t="shared" si="136"/>
        <v>311900.82644628099</v>
      </c>
      <c r="Z122" s="27">
        <v>10000</v>
      </c>
      <c r="AA122" s="27">
        <f t="shared" si="137"/>
        <v>10224.719101123595</v>
      </c>
      <c r="AB122" s="28">
        <f t="shared" si="138"/>
        <v>322125.54554740456</v>
      </c>
      <c r="AC122" s="29">
        <f t="shared" si="145"/>
        <v>1.0425989101139222E-3</v>
      </c>
      <c r="AD122" s="28">
        <v>200.33920753319293</v>
      </c>
      <c r="AE122" s="28">
        <f t="shared" si="146"/>
        <v>212.02072490305596</v>
      </c>
      <c r="AF122" s="30">
        <f t="shared" si="141"/>
        <v>350578.51239669422</v>
      </c>
      <c r="AG122" s="8">
        <f t="shared" si="94"/>
        <v>368107.43801652896</v>
      </c>
      <c r="AH122" s="30">
        <f t="shared" si="142"/>
        <v>10682.800345721693</v>
      </c>
      <c r="AI122" s="8">
        <f t="shared" si="95"/>
        <v>10853.72515125324</v>
      </c>
      <c r="AJ122" s="8">
        <f t="shared" si="96"/>
        <v>378961.16316778219</v>
      </c>
      <c r="AK122" s="63">
        <f t="shared" si="97"/>
        <v>378624.79338842974</v>
      </c>
      <c r="AL122" s="63">
        <f t="shared" si="98"/>
        <v>11056.698357821952</v>
      </c>
      <c r="AM122" s="63">
        <f t="shared" si="99"/>
        <v>389681.4917462517</v>
      </c>
      <c r="AO122" s="68">
        <f t="shared" si="100"/>
        <v>399308.92561983468</v>
      </c>
      <c r="AP122" s="68">
        <f t="shared" si="101"/>
        <v>11665.617977528087</v>
      </c>
      <c r="AQ122" s="68">
        <f t="shared" si="102"/>
        <v>410974.54359736276</v>
      </c>
      <c r="AR122" s="68">
        <f t="shared" si="103"/>
        <v>455752.06611570239</v>
      </c>
      <c r="AS122" s="68">
        <f t="shared" si="104"/>
        <v>13460.32843560933</v>
      </c>
      <c r="AT122" s="1">
        <f t="shared" si="105"/>
        <v>469212.39455131174</v>
      </c>
      <c r="AU122" s="75">
        <f t="shared" si="107"/>
        <v>455752.06611570239</v>
      </c>
      <c r="AV122" s="75">
        <f t="shared" si="106"/>
        <v>13502.924411671385</v>
      </c>
      <c r="AW122" s="21" t="s">
        <v>432</v>
      </c>
      <c r="AX122" s="21" t="s">
        <v>432</v>
      </c>
      <c r="AY122" s="21" t="s">
        <v>432</v>
      </c>
      <c r="AZ122" s="21" t="s">
        <v>432</v>
      </c>
    </row>
    <row r="123" spans="1:52" s="21" customFormat="1">
      <c r="A123" s="21" t="s">
        <v>370</v>
      </c>
      <c r="B123" s="21" t="s">
        <v>296</v>
      </c>
      <c r="C123" s="1" t="s">
        <v>297</v>
      </c>
      <c r="D123" s="21" t="s">
        <v>44</v>
      </c>
      <c r="E123" s="21" t="s">
        <v>298</v>
      </c>
      <c r="F123" s="21" t="s">
        <v>46</v>
      </c>
      <c r="G123" s="21" t="s">
        <v>46</v>
      </c>
      <c r="H123" s="21">
        <v>16418.930173927398</v>
      </c>
      <c r="I123" s="21">
        <v>16520.281594754109</v>
      </c>
      <c r="J123" s="21">
        <f>I123*153/163</f>
        <v>15506.767386486985</v>
      </c>
      <c r="K123" s="21">
        <f>J123*113.8/112.2</f>
        <v>15727.897759199812</v>
      </c>
      <c r="L123" s="21">
        <f>K123/$K$152</f>
        <v>6.6255687465718245E-5</v>
      </c>
      <c r="M123" s="21">
        <f>L123*$K$153</f>
        <v>14.553922413225191</v>
      </c>
      <c r="N123" s="21">
        <v>0</v>
      </c>
      <c r="P123" s="21">
        <v>0</v>
      </c>
      <c r="Q123" s="21">
        <f t="shared" ref="Q123:Q137" si="147">O123+P123</f>
        <v>0</v>
      </c>
      <c r="R123" s="21">
        <v>40000</v>
      </c>
      <c r="S123" s="21">
        <f t="shared" ref="S123:S137" si="148">(114.7/113.8)*P123</f>
        <v>0</v>
      </c>
      <c r="T123" s="2">
        <f>(120.2/118.8)*R123</f>
        <v>40471.380471380478</v>
      </c>
      <c r="U123" s="2">
        <f>(115.7/113.8)*P123</f>
        <v>0</v>
      </c>
      <c r="V123" s="2">
        <f t="shared" ref="V123:V151" si="149">T123+U123</f>
        <v>40471.380471380478</v>
      </c>
      <c r="W123" s="3">
        <f>V123/$V$153</f>
        <v>1.3536892685519982E-4</v>
      </c>
      <c r="X123" s="4">
        <v>40740.740740740745</v>
      </c>
      <c r="Y123" s="4">
        <f t="shared" si="136"/>
        <v>42356.902356902356</v>
      </c>
      <c r="Z123" s="5">
        <v>0</v>
      </c>
      <c r="AA123" s="5">
        <f t="shared" si="137"/>
        <v>0</v>
      </c>
      <c r="AB123" s="6">
        <f t="shared" si="138"/>
        <v>42356.902356902356</v>
      </c>
      <c r="AC123" s="20">
        <f t="shared" si="145"/>
        <v>1.370933191841793E-4</v>
      </c>
      <c r="AD123" s="7">
        <v>26.32892811069441</v>
      </c>
      <c r="AE123" s="7">
        <f t="shared" si="146"/>
        <v>27.879009493324414</v>
      </c>
      <c r="AF123" s="8">
        <f t="shared" si="141"/>
        <v>47609.427609427607</v>
      </c>
      <c r="AG123" s="8">
        <f t="shared" si="94"/>
        <v>49989.898989898989</v>
      </c>
      <c r="AH123" s="8">
        <f t="shared" si="142"/>
        <v>0</v>
      </c>
      <c r="AI123" s="8">
        <f t="shared" si="95"/>
        <v>0</v>
      </c>
      <c r="AJ123" s="8">
        <f t="shared" si="96"/>
        <v>49989.898989898989</v>
      </c>
      <c r="AK123" s="63">
        <f t="shared" si="97"/>
        <v>51418.181818181816</v>
      </c>
      <c r="AL123" s="63">
        <f t="shared" si="98"/>
        <v>0</v>
      </c>
      <c r="AM123" s="63">
        <f t="shared" si="99"/>
        <v>51418.181818181816</v>
      </c>
      <c r="AO123" s="68">
        <f t="shared" si="100"/>
        <v>54227.13804713804</v>
      </c>
      <c r="AP123" s="68">
        <f t="shared" si="101"/>
        <v>0</v>
      </c>
      <c r="AQ123" s="68">
        <f t="shared" si="102"/>
        <v>54227.13804713804</v>
      </c>
      <c r="AR123" s="68">
        <f t="shared" si="103"/>
        <v>61892.255892255875</v>
      </c>
      <c r="AS123" s="68">
        <f t="shared" si="104"/>
        <v>0</v>
      </c>
      <c r="AT123" s="1">
        <f t="shared" si="105"/>
        <v>61892.255892255875</v>
      </c>
      <c r="AU123" s="75">
        <f t="shared" si="107"/>
        <v>61892.255892255875</v>
      </c>
      <c r="AV123" s="75">
        <f t="shared" si="106"/>
        <v>0</v>
      </c>
      <c r="AW123" s="21" t="s">
        <v>432</v>
      </c>
      <c r="AX123" s="21" t="s">
        <v>432</v>
      </c>
      <c r="AY123" s="21" t="s">
        <v>432</v>
      </c>
      <c r="AZ123" s="21" t="s">
        <v>432</v>
      </c>
    </row>
    <row r="124" spans="1:52" ht="12" customHeight="1">
      <c r="A124" s="1" t="s">
        <v>372</v>
      </c>
      <c r="B124" s="1" t="s">
        <v>299</v>
      </c>
      <c r="C124" s="1" t="s">
        <v>300</v>
      </c>
      <c r="D124" s="1" t="s">
        <v>44</v>
      </c>
      <c r="E124" s="1" t="s">
        <v>301</v>
      </c>
      <c r="F124" s="1" t="s">
        <v>46</v>
      </c>
      <c r="G124" s="1" t="s">
        <v>46</v>
      </c>
      <c r="I124" s="1">
        <v>10000</v>
      </c>
      <c r="J124" s="1">
        <f>I124*153/163</f>
        <v>9386.5030674846621</v>
      </c>
      <c r="K124" s="1">
        <f>J124*113.8/112.2</f>
        <v>9520.3569436698272</v>
      </c>
      <c r="L124" s="1">
        <f>K124/$K$152</f>
        <v>4.0105664716246269E-5</v>
      </c>
      <c r="M124" s="1">
        <f>L124*$K$153</f>
        <v>8.8097302275081564</v>
      </c>
      <c r="O124" s="1">
        <v>9854.9916341327389</v>
      </c>
      <c r="P124" s="1">
        <v>0</v>
      </c>
      <c r="Q124" s="1">
        <f t="shared" si="147"/>
        <v>9854.9916341327389</v>
      </c>
      <c r="R124" s="1">
        <f t="shared" ref="R124:R137" si="150">(118.8/117.8)*O124</f>
        <v>9938.6503067484664</v>
      </c>
      <c r="S124" s="1">
        <f t="shared" si="148"/>
        <v>0</v>
      </c>
      <c r="T124" s="2">
        <f>(120.2/118.8)*R124</f>
        <v>10055.772448410486</v>
      </c>
      <c r="U124" s="2">
        <f>(115.7/113.8)*P124</f>
        <v>0</v>
      </c>
      <c r="V124" s="2">
        <f t="shared" si="149"/>
        <v>10055.772448410486</v>
      </c>
      <c r="W124" s="3">
        <f>V124/$V$153</f>
        <v>3.3634610660341057E-5</v>
      </c>
      <c r="X124" s="4">
        <v>10122.700000000001</v>
      </c>
      <c r="Y124" s="4">
        <f t="shared" si="136"/>
        <v>10524.261652892561</v>
      </c>
      <c r="Z124" s="5">
        <v>0</v>
      </c>
      <c r="AA124" s="5">
        <f t="shared" si="137"/>
        <v>0</v>
      </c>
      <c r="AB124" s="6">
        <f t="shared" si="138"/>
        <v>10524.261652892561</v>
      </c>
      <c r="AC124" s="20">
        <f t="shared" si="145"/>
        <v>3.4063066033503341E-5</v>
      </c>
      <c r="AD124" s="7">
        <v>6.541850632568555</v>
      </c>
      <c r="AE124" s="7">
        <f t="shared" si="146"/>
        <v>6.9269935761345689</v>
      </c>
      <c r="AF124" s="8">
        <f t="shared" si="141"/>
        <v>11829.337024793387</v>
      </c>
      <c r="AG124" s="8">
        <f t="shared" si="94"/>
        <v>12420.803876033056</v>
      </c>
      <c r="AH124" s="8">
        <f t="shared" si="142"/>
        <v>0</v>
      </c>
      <c r="AI124" s="8">
        <f t="shared" si="95"/>
        <v>0</v>
      </c>
      <c r="AJ124" s="8">
        <f t="shared" si="96"/>
        <v>12420.803876033056</v>
      </c>
      <c r="AK124" s="63">
        <f t="shared" si="97"/>
        <v>12775.683986776858</v>
      </c>
      <c r="AL124" s="63">
        <f t="shared" si="98"/>
        <v>0</v>
      </c>
      <c r="AM124" s="63">
        <f t="shared" si="99"/>
        <v>12775.683986776858</v>
      </c>
      <c r="AO124" s="68">
        <f t="shared" si="100"/>
        <v>13473.614871239666</v>
      </c>
      <c r="AP124" s="68">
        <f t="shared" si="101"/>
        <v>0</v>
      </c>
      <c r="AQ124" s="68">
        <f t="shared" si="102"/>
        <v>13473.614871239666</v>
      </c>
      <c r="AR124" s="68">
        <f t="shared" si="103"/>
        <v>15378.138132231399</v>
      </c>
      <c r="AS124" s="68">
        <f t="shared" si="104"/>
        <v>0</v>
      </c>
      <c r="AT124" s="1">
        <f t="shared" si="105"/>
        <v>15378.138132231399</v>
      </c>
      <c r="AU124" s="75">
        <f t="shared" si="107"/>
        <v>15378.138132231399</v>
      </c>
      <c r="AV124" s="75">
        <f t="shared" si="106"/>
        <v>0</v>
      </c>
      <c r="AW124" s="1" t="s">
        <v>432</v>
      </c>
      <c r="AX124" s="1" t="s">
        <v>432</v>
      </c>
      <c r="AY124" s="1" t="s">
        <v>432</v>
      </c>
      <c r="AZ124" s="1" t="s">
        <v>432</v>
      </c>
    </row>
    <row r="125" spans="1:52">
      <c r="A125" s="1" t="s">
        <v>372</v>
      </c>
      <c r="B125" s="1" t="s">
        <v>302</v>
      </c>
      <c r="C125" s="1" t="s">
        <v>43</v>
      </c>
      <c r="D125" s="1" t="s">
        <v>44</v>
      </c>
      <c r="E125" s="1" t="s">
        <v>303</v>
      </c>
      <c r="F125" s="1" t="s">
        <v>52</v>
      </c>
      <c r="G125" s="1" t="s">
        <v>52</v>
      </c>
      <c r="I125" s="1">
        <v>3500000</v>
      </c>
      <c r="J125" s="1">
        <f>I125*153/163</f>
        <v>3285276.0736196321</v>
      </c>
      <c r="K125" s="1">
        <f>J125*113.8/112.2</f>
        <v>3332124.9302844396</v>
      </c>
      <c r="L125" s="1">
        <f>K125/$K$152</f>
        <v>1.4036982650686194E-2</v>
      </c>
      <c r="M125" s="1">
        <f>L125*$K$153</f>
        <v>3083.4055796278549</v>
      </c>
      <c r="O125" s="1">
        <v>3449247.0719464589</v>
      </c>
      <c r="P125" s="1">
        <v>150000</v>
      </c>
      <c r="Q125" s="1">
        <f t="shared" si="147"/>
        <v>3599247.0719464589</v>
      </c>
      <c r="R125" s="1">
        <f t="shared" si="150"/>
        <v>3478527.6073619635</v>
      </c>
      <c r="S125" s="1">
        <f t="shared" si="148"/>
        <v>151186.29173989454</v>
      </c>
      <c r="T125" s="2">
        <f>(120.2/118.8)*R125</f>
        <v>3519520.3569436707</v>
      </c>
      <c r="U125" s="2">
        <f>(115.7/113.8)*P125</f>
        <v>152504.39367311072</v>
      </c>
      <c r="V125" s="2">
        <f t="shared" si="149"/>
        <v>3672024.7506167814</v>
      </c>
      <c r="W125" s="3">
        <f>V125/$V$153</f>
        <v>1.2282211382145402E-2</v>
      </c>
      <c r="X125" s="4">
        <v>3542944.7852760744</v>
      </c>
      <c r="Y125" s="4">
        <f t="shared" si="136"/>
        <v>3683491.355270497</v>
      </c>
      <c r="Z125" s="5">
        <v>152504.39367311072</v>
      </c>
      <c r="AA125" s="5">
        <f>Z125*(118.3/115.7)+14000</f>
        <v>169931.45869947277</v>
      </c>
      <c r="AB125" s="6">
        <f t="shared" si="138"/>
        <v>3853422.8139699697</v>
      </c>
      <c r="AC125" s="20">
        <f t="shared" si="145"/>
        <v>1.2472076435993124E-2</v>
      </c>
      <c r="AD125" s="7">
        <v>2388.204387064091</v>
      </c>
      <c r="AE125" s="7">
        <f t="shared" si="146"/>
        <v>2536.295272663046</v>
      </c>
      <c r="AF125" s="8">
        <f t="shared" si="141"/>
        <v>4140267.7077523712</v>
      </c>
      <c r="AG125" s="8">
        <f t="shared" si="94"/>
        <v>4347281.0931399902</v>
      </c>
      <c r="AH125" s="8">
        <f t="shared" si="142"/>
        <v>177544.61788042969</v>
      </c>
      <c r="AI125" s="8">
        <f t="shared" si="95"/>
        <v>180385.33176651658</v>
      </c>
      <c r="AJ125" s="8">
        <f t="shared" si="96"/>
        <v>4527666.4249065071</v>
      </c>
      <c r="AK125" s="63">
        <f t="shared" si="97"/>
        <v>4471489.1243725605</v>
      </c>
      <c r="AL125" s="63">
        <f t="shared" si="98"/>
        <v>183758.67950624475</v>
      </c>
      <c r="AM125" s="63">
        <f t="shared" si="99"/>
        <v>4655247.8038788056</v>
      </c>
      <c r="AO125" s="68">
        <f t="shared" si="100"/>
        <v>4715764.91912995</v>
      </c>
      <c r="AP125" s="68">
        <f t="shared" si="101"/>
        <v>193878.72272542925</v>
      </c>
      <c r="AQ125" s="68">
        <f t="shared" si="102"/>
        <v>4909643.6418553796</v>
      </c>
      <c r="AR125" s="68">
        <f t="shared" si="103"/>
        <v>5382348.0200780807</v>
      </c>
      <c r="AS125" s="68">
        <f t="shared" si="104"/>
        <v>223706.21852934142</v>
      </c>
      <c r="AT125" s="1">
        <f t="shared" si="105"/>
        <v>5606054.2386074224</v>
      </c>
      <c r="AU125" s="75">
        <f t="shared" si="107"/>
        <v>5382348.0200780807</v>
      </c>
      <c r="AV125" s="75">
        <f t="shared" si="106"/>
        <v>224414.1496006368</v>
      </c>
      <c r="AW125" s="1" t="s">
        <v>435</v>
      </c>
      <c r="AX125" s="1" t="s">
        <v>434</v>
      </c>
      <c r="AY125" s="1" t="s">
        <v>432</v>
      </c>
      <c r="AZ125" s="1" t="s">
        <v>432</v>
      </c>
    </row>
    <row r="126" spans="1:52">
      <c r="A126" s="1" t="s">
        <v>369</v>
      </c>
      <c r="B126" s="1" t="s">
        <v>304</v>
      </c>
      <c r="C126" s="1" t="s">
        <v>43</v>
      </c>
      <c r="D126" s="1" t="s">
        <v>44</v>
      </c>
      <c r="E126" s="1" t="s">
        <v>198</v>
      </c>
      <c r="F126" s="1" t="s">
        <v>46</v>
      </c>
      <c r="G126" s="1" t="s">
        <v>46</v>
      </c>
      <c r="H126" s="1">
        <v>499135.47728739289</v>
      </c>
      <c r="I126" s="1">
        <v>502216.5604805249</v>
      </c>
      <c r="J126" s="1">
        <f>I126*153/163</f>
        <v>471405.72854920436</v>
      </c>
      <c r="K126" s="1">
        <f>J126*113.8/112.2</f>
        <v>478128.09187967429</v>
      </c>
      <c r="L126" s="1">
        <f>K126/$K$152</f>
        <v>2.0141728989578347E-3</v>
      </c>
      <c r="M126" s="1">
        <f>L126*$K$153</f>
        <v>442.43924136204583</v>
      </c>
      <c r="N126" s="1">
        <v>75000</v>
      </c>
      <c r="O126" s="1">
        <v>494934.00020584912</v>
      </c>
      <c r="P126" s="1">
        <v>77506.183981815746</v>
      </c>
      <c r="Q126" s="1">
        <f t="shared" si="147"/>
        <v>572440.18418766488</v>
      </c>
      <c r="R126" s="1">
        <f t="shared" si="150"/>
        <v>499135.47728739283</v>
      </c>
      <c r="S126" s="1">
        <f t="shared" si="148"/>
        <v>78119.150287471581</v>
      </c>
      <c r="T126" s="2">
        <f>(120.2/118.8)*R126</f>
        <v>505017.54520155408</v>
      </c>
      <c r="U126" s="2">
        <f>(115.7/113.8)*P126</f>
        <v>78800.223960422518</v>
      </c>
      <c r="V126" s="2">
        <f t="shared" si="149"/>
        <v>583817.76916197664</v>
      </c>
      <c r="W126" s="3">
        <f>V126/$V$153</f>
        <v>1.9527573304879118E-3</v>
      </c>
      <c r="X126" s="4">
        <v>508378.72686678905</v>
      </c>
      <c r="Y126" s="4">
        <f t="shared" si="136"/>
        <v>528545.81685819884</v>
      </c>
      <c r="Z126" s="5">
        <v>78800.223960422518</v>
      </c>
      <c r="AA126" s="5">
        <f>Z126*(118.3/115.7)+8000</f>
        <v>88571.015510094934</v>
      </c>
      <c r="AB126" s="6">
        <f t="shared" si="138"/>
        <v>617116.83236829378</v>
      </c>
      <c r="AC126" s="20">
        <f t="shared" si="145"/>
        <v>1.9973744576722943E-3</v>
      </c>
      <c r="AD126" s="7">
        <v>379.46763125450076</v>
      </c>
      <c r="AE126" s="7">
        <f t="shared" si="146"/>
        <v>406.18187522587664</v>
      </c>
      <c r="AF126" s="8">
        <f t="shared" si="141"/>
        <v>594088.8593302808</v>
      </c>
      <c r="AG126" s="8">
        <f t="shared" si="94"/>
        <v>623793.30229679483</v>
      </c>
      <c r="AH126" s="8">
        <f t="shared" si="142"/>
        <v>92539.116796684131</v>
      </c>
      <c r="AI126" s="8">
        <f t="shared" si="95"/>
        <v>94019.742665431084</v>
      </c>
      <c r="AJ126" s="8">
        <f t="shared" si="96"/>
        <v>717813.04496222595</v>
      </c>
      <c r="AK126" s="63">
        <f t="shared" si="97"/>
        <v>641615.96807670314</v>
      </c>
      <c r="AL126" s="63">
        <f t="shared" si="98"/>
        <v>95777.985884568086</v>
      </c>
      <c r="AM126" s="63">
        <f t="shared" si="99"/>
        <v>737393.95396127121</v>
      </c>
      <c r="AO126" s="68">
        <f t="shared" si="100"/>
        <v>676667.2107771897</v>
      </c>
      <c r="AP126" s="68">
        <f t="shared" si="101"/>
        <v>101052.71554197908</v>
      </c>
      <c r="AQ126" s="68">
        <f t="shared" si="102"/>
        <v>777719.92631916876</v>
      </c>
      <c r="AR126" s="68">
        <f t="shared" si="103"/>
        <v>772315.51712936477</v>
      </c>
      <c r="AS126" s="68">
        <f t="shared" si="104"/>
        <v>116599.28716382201</v>
      </c>
      <c r="AT126" s="1">
        <f t="shared" si="105"/>
        <v>888914.80429318675</v>
      </c>
      <c r="AU126" s="75">
        <f t="shared" si="107"/>
        <v>772315.51712936477</v>
      </c>
      <c r="AV126" s="75">
        <f t="shared" si="106"/>
        <v>116968.27224978348</v>
      </c>
      <c r="AW126" s="1" t="s">
        <v>432</v>
      </c>
      <c r="AX126" s="1" t="s">
        <v>434</v>
      </c>
      <c r="AY126" s="1" t="s">
        <v>432</v>
      </c>
      <c r="AZ126" s="1" t="s">
        <v>432</v>
      </c>
    </row>
    <row r="127" spans="1:52">
      <c r="A127" s="1" t="s">
        <v>372</v>
      </c>
      <c r="B127" s="1" t="s">
        <v>305</v>
      </c>
      <c r="C127" s="1" t="s">
        <v>43</v>
      </c>
      <c r="D127" s="1" t="s">
        <v>44</v>
      </c>
      <c r="E127" s="1" t="s">
        <v>306</v>
      </c>
      <c r="F127" s="1" t="s">
        <v>74</v>
      </c>
      <c r="G127" s="1" t="s">
        <v>277</v>
      </c>
      <c r="O127" s="1">
        <v>0</v>
      </c>
      <c r="P127" s="1">
        <v>250000</v>
      </c>
      <c r="Q127" s="1">
        <f t="shared" si="147"/>
        <v>250000</v>
      </c>
      <c r="R127" s="1">
        <f t="shared" si="150"/>
        <v>0</v>
      </c>
      <c r="S127" s="1">
        <f t="shared" si="148"/>
        <v>251977.15289982426</v>
      </c>
      <c r="T127" s="2">
        <v>0</v>
      </c>
      <c r="U127" s="2">
        <f>S127+80000</f>
        <v>331977.15289982426</v>
      </c>
      <c r="V127" s="2">
        <f t="shared" si="149"/>
        <v>331977.15289982426</v>
      </c>
      <c r="X127" s="4">
        <v>0</v>
      </c>
      <c r="Y127" s="4">
        <f t="shared" si="136"/>
        <v>0</v>
      </c>
      <c r="Z127" s="5">
        <v>331977.15289982426</v>
      </c>
      <c r="AA127" s="5">
        <f>Z127*(118.3/115.7)</f>
        <v>339437.31363914616</v>
      </c>
      <c r="AB127" s="6">
        <f t="shared" si="138"/>
        <v>339437.31363914616</v>
      </c>
      <c r="AC127" s="20">
        <f t="shared" si="145"/>
        <v>1.0986305747679092E-3</v>
      </c>
      <c r="AD127" s="7">
        <v>214.54206364863356</v>
      </c>
      <c r="AE127" s="7">
        <f t="shared" si="146"/>
        <v>223.41520656059501</v>
      </c>
      <c r="AF127" s="8">
        <f t="shared" si="141"/>
        <v>0</v>
      </c>
      <c r="AG127" s="8">
        <f t="shared" si="94"/>
        <v>0</v>
      </c>
      <c r="AH127" s="8">
        <f t="shared" si="142"/>
        <v>354644.56437699462</v>
      </c>
      <c r="AI127" s="8">
        <f t="shared" si="95"/>
        <v>360318.87740702654</v>
      </c>
      <c r="AJ127" s="8">
        <f t="shared" si="96"/>
        <v>360318.87740702654</v>
      </c>
      <c r="AK127" s="63">
        <f t="shared" si="97"/>
        <v>0</v>
      </c>
      <c r="AL127" s="63">
        <f t="shared" si="98"/>
        <v>367057.12413018942</v>
      </c>
      <c r="AM127" s="63">
        <f t="shared" si="99"/>
        <v>367057.12413018942</v>
      </c>
      <c r="AO127" s="68">
        <f t="shared" si="100"/>
        <v>0</v>
      </c>
      <c r="AP127" s="68">
        <f t="shared" si="101"/>
        <v>387271.86429967813</v>
      </c>
      <c r="AQ127" s="68">
        <f t="shared" si="102"/>
        <v>387271.86429967813</v>
      </c>
      <c r="AR127" s="68">
        <f t="shared" si="103"/>
        <v>0</v>
      </c>
      <c r="AS127" s="68">
        <f t="shared" si="104"/>
        <v>446852.15111501317</v>
      </c>
      <c r="AT127" s="1">
        <f t="shared" si="105"/>
        <v>446852.15111501317</v>
      </c>
      <c r="AU127" s="75">
        <f t="shared" si="107"/>
        <v>0</v>
      </c>
      <c r="AV127" s="75">
        <f t="shared" si="106"/>
        <v>448266.2402008202</v>
      </c>
      <c r="AW127" s="96"/>
      <c r="AX127" s="96"/>
      <c r="AY127" s="96"/>
      <c r="AZ127" s="96"/>
    </row>
    <row r="128" spans="1:52">
      <c r="B128" s="1" t="s">
        <v>423</v>
      </c>
      <c r="D128" s="1" t="s">
        <v>44</v>
      </c>
      <c r="T128" s="2"/>
      <c r="AC128" s="20"/>
      <c r="AK128" s="63"/>
      <c r="AL128" s="63"/>
      <c r="AM128" s="63"/>
      <c r="AO128" s="68"/>
      <c r="AP128" s="68"/>
      <c r="AR128" s="68"/>
      <c r="AS128" s="68"/>
      <c r="AU128" s="75">
        <v>326000</v>
      </c>
      <c r="AV128" s="75">
        <f t="shared" si="106"/>
        <v>0</v>
      </c>
      <c r="AW128" s="1" t="s">
        <v>440</v>
      </c>
      <c r="AX128" s="1" t="s">
        <v>432</v>
      </c>
      <c r="AY128" s="1" t="s">
        <v>432</v>
      </c>
      <c r="AZ128" s="1" t="s">
        <v>432</v>
      </c>
    </row>
    <row r="129" spans="1:52">
      <c r="A129" s="1" t="s">
        <v>372</v>
      </c>
      <c r="B129" s="1" t="s">
        <v>307</v>
      </c>
      <c r="C129" s="1" t="s">
        <v>84</v>
      </c>
      <c r="D129" s="1" t="s">
        <v>44</v>
      </c>
      <c r="E129" s="1" t="s">
        <v>308</v>
      </c>
      <c r="F129" s="1" t="s">
        <v>52</v>
      </c>
      <c r="G129" s="1" t="s">
        <v>52</v>
      </c>
      <c r="H129" s="1">
        <v>992417.59924666502</v>
      </c>
      <c r="I129" s="1">
        <v>998543.63380991598</v>
      </c>
      <c r="J129" s="1">
        <v>998544</v>
      </c>
      <c r="K129" s="1">
        <f t="shared" ref="K129:K137" si="151">J129*113.8/112.2</f>
        <v>1012783.486631016</v>
      </c>
      <c r="L129" s="1">
        <f t="shared" ref="L129:L137" si="152">K129/$K$152</f>
        <v>4.2664739552629831E-3</v>
      </c>
      <c r="M129" s="1">
        <f t="shared" ref="M129:M137" si="153">L129*$K$153</f>
        <v>937.18642577019307</v>
      </c>
      <c r="N129" s="1">
        <v>201500</v>
      </c>
      <c r="O129" s="1">
        <v>1048382.2032085562</v>
      </c>
      <c r="P129" s="1">
        <v>208233.28096447833</v>
      </c>
      <c r="Q129" s="1">
        <f t="shared" si="147"/>
        <v>1256615.4841730346</v>
      </c>
      <c r="R129" s="1">
        <f t="shared" si="150"/>
        <v>1057281.8823529412</v>
      </c>
      <c r="S129" s="1">
        <f t="shared" si="148"/>
        <v>209880.11710567368</v>
      </c>
      <c r="T129" s="2">
        <f t="shared" ref="T129:T136" si="154">(120.2/118.8)*R129</f>
        <v>1069741.4331550803</v>
      </c>
      <c r="U129" s="2">
        <f t="shared" ref="U129:U137" si="155">(115.7/113.8)*P129</f>
        <v>211709.93504033517</v>
      </c>
      <c r="V129" s="2">
        <f t="shared" si="149"/>
        <v>1281451.3681954155</v>
      </c>
      <c r="W129" s="3">
        <f t="shared" ref="W129:W149" si="156">V129/$V$153</f>
        <v>4.286206561508573E-3</v>
      </c>
      <c r="X129" s="4">
        <v>1076861.1764705884</v>
      </c>
      <c r="Y129" s="4">
        <f t="shared" si="136"/>
        <v>1119579.6363636365</v>
      </c>
      <c r="Z129" s="5">
        <v>211709.93504033517</v>
      </c>
      <c r="AA129" s="5">
        <f>Z129*(118.3/115.7)+17000</f>
        <v>233467.46167045509</v>
      </c>
      <c r="AB129" s="6">
        <f t="shared" si="138"/>
        <v>1353047.0980340915</v>
      </c>
      <c r="AC129" s="20">
        <f t="shared" ref="AC129:AC148" si="157">AB129/$AB$152</f>
        <v>4.3793031916978167E-3</v>
      </c>
      <c r="AD129" s="7">
        <v>832.74617848472258</v>
      </c>
      <c r="AE129" s="7">
        <f t="shared" ref="AE129:AE149" si="158">AC129*$AD$154</f>
        <v>890.56590052696538</v>
      </c>
      <c r="AF129" s="8">
        <f t="shared" si="141"/>
        <v>1258414.631016043</v>
      </c>
      <c r="AG129" s="8">
        <f t="shared" si="94"/>
        <v>1321335.3625668453</v>
      </c>
      <c r="AH129" s="8">
        <f t="shared" si="142"/>
        <v>243927.11971655322</v>
      </c>
      <c r="AI129" s="8">
        <f t="shared" si="95"/>
        <v>247829.95363201806</v>
      </c>
      <c r="AJ129" s="8">
        <f t="shared" si="96"/>
        <v>1569165.3161988633</v>
      </c>
      <c r="AK129" s="63">
        <f t="shared" si="97"/>
        <v>1359087.8014973265</v>
      </c>
      <c r="AL129" s="63">
        <f t="shared" si="98"/>
        <v>252464.56890663257</v>
      </c>
      <c r="AM129" s="63">
        <f t="shared" si="99"/>
        <v>1611552.370403959</v>
      </c>
      <c r="AO129" s="68">
        <f t="shared" si="100"/>
        <v>1433334.264727273</v>
      </c>
      <c r="AP129" s="68">
        <f t="shared" si="101"/>
        <v>266368.4147304761</v>
      </c>
      <c r="AQ129" s="68">
        <f t="shared" si="102"/>
        <v>1699702.6794577492</v>
      </c>
      <c r="AR129" s="68">
        <f t="shared" si="103"/>
        <v>1635939.0203208558</v>
      </c>
      <c r="AS129" s="68">
        <f t="shared" si="104"/>
        <v>307348.17084285698</v>
      </c>
      <c r="AT129" s="1">
        <f t="shared" si="105"/>
        <v>1943287.1911637126</v>
      </c>
      <c r="AU129" s="75">
        <f t="shared" si="107"/>
        <v>1635939.0203208558</v>
      </c>
      <c r="AV129" s="75">
        <f t="shared" si="106"/>
        <v>308320.79163666349</v>
      </c>
      <c r="AW129" s="1" t="s">
        <v>435</v>
      </c>
      <c r="AX129" s="1" t="s">
        <v>434</v>
      </c>
      <c r="AY129" s="1" t="s">
        <v>432</v>
      </c>
      <c r="AZ129" s="1" t="s">
        <v>432</v>
      </c>
    </row>
    <row r="130" spans="1:52">
      <c r="A130" s="1" t="s">
        <v>373</v>
      </c>
      <c r="B130" s="1" t="s">
        <v>309</v>
      </c>
      <c r="C130" s="1" t="s">
        <v>310</v>
      </c>
      <c r="D130" s="1" t="s">
        <v>44</v>
      </c>
      <c r="E130" s="1" t="s">
        <v>311</v>
      </c>
      <c r="F130" s="1" t="s">
        <v>52</v>
      </c>
      <c r="G130" s="1" t="s">
        <v>52</v>
      </c>
      <c r="I130" s="1">
        <v>1400000</v>
      </c>
      <c r="J130" s="1">
        <v>1400000</v>
      </c>
      <c r="K130" s="1">
        <f t="shared" si="151"/>
        <v>1419964.3493761141</v>
      </c>
      <c r="L130" s="1">
        <f t="shared" si="152"/>
        <v>5.9817729988545093E-3</v>
      </c>
      <c r="M130" s="1">
        <f t="shared" si="153"/>
        <v>1313.9741424296481</v>
      </c>
      <c r="O130" s="1">
        <v>1469875.2228163993</v>
      </c>
      <c r="P130" s="1">
        <v>256768.95306859206</v>
      </c>
      <c r="Q130" s="1">
        <f t="shared" si="147"/>
        <v>1726644.1758849914</v>
      </c>
      <c r="R130" s="1">
        <f t="shared" si="150"/>
        <v>1482352.9411764706</v>
      </c>
      <c r="S130" s="1">
        <f t="shared" si="148"/>
        <v>258799.63898916967</v>
      </c>
      <c r="T130" s="2">
        <f t="shared" si="154"/>
        <v>1499821.7468805707</v>
      </c>
      <c r="U130" s="2">
        <f t="shared" si="155"/>
        <v>261055.95667870037</v>
      </c>
      <c r="V130" s="2">
        <f t="shared" si="149"/>
        <v>1760877.7035592711</v>
      </c>
      <c r="W130" s="3">
        <f t="shared" si="156"/>
        <v>5.8897947704707109E-3</v>
      </c>
      <c r="X130" s="4">
        <v>1144560</v>
      </c>
      <c r="Y130" s="4">
        <f t="shared" si="136"/>
        <v>1189964.0330578513</v>
      </c>
      <c r="Z130" s="5">
        <v>261055.95667870037</v>
      </c>
      <c r="AA130" s="5">
        <f t="shared" ref="AA130:AA134" si="159">Z130*(118.3/115.7)</f>
        <v>266922.38267148018</v>
      </c>
      <c r="AB130" s="6">
        <f t="shared" si="138"/>
        <v>1456886.4157293313</v>
      </c>
      <c r="AC130" s="20">
        <f t="shared" si="157"/>
        <v>4.7153919029239129E-3</v>
      </c>
      <c r="AD130" s="7">
        <v>908.38705437748922</v>
      </c>
      <c r="AE130" s="7">
        <f t="shared" si="158"/>
        <v>958.91219505561071</v>
      </c>
      <c r="AF130" s="8">
        <f t="shared" si="141"/>
        <v>1337527.1404958679</v>
      </c>
      <c r="AG130" s="8">
        <f t="shared" ref="AG130:AG151" si="160">AF130*1.05</f>
        <v>1404403.4975206614</v>
      </c>
      <c r="AH130" s="8">
        <f t="shared" si="142"/>
        <v>278880.8664259928</v>
      </c>
      <c r="AI130" s="8">
        <f t="shared" ref="AI130:AI149" si="161">AH130*1.016</f>
        <v>283342.96028880868</v>
      </c>
      <c r="AJ130" s="8">
        <f t="shared" ref="AJ130:AJ151" si="162">AG130+AI130</f>
        <v>1687746.4578094701</v>
      </c>
      <c r="AK130" s="63">
        <f t="shared" si="97"/>
        <v>1444529.3117355374</v>
      </c>
      <c r="AL130" s="63">
        <f t="shared" si="98"/>
        <v>288641.69675090251</v>
      </c>
      <c r="AM130" s="63">
        <f t="shared" si="99"/>
        <v>1733171.0084864399</v>
      </c>
      <c r="AO130" s="68">
        <f t="shared" si="100"/>
        <v>1523443.4130247936</v>
      </c>
      <c r="AP130" s="68">
        <f t="shared" si="101"/>
        <v>304537.90613718407</v>
      </c>
      <c r="AQ130" s="68">
        <f t="shared" si="102"/>
        <v>1827981.3191619776</v>
      </c>
      <c r="AR130" s="68">
        <f t="shared" si="103"/>
        <v>1738785.2826446281</v>
      </c>
      <c r="AS130" s="68">
        <f t="shared" si="104"/>
        <v>351389.89169675083</v>
      </c>
      <c r="AT130" s="1">
        <f t="shared" si="105"/>
        <v>2090175.174341379</v>
      </c>
      <c r="AU130" s="75">
        <f t="shared" si="107"/>
        <v>1738785.2826446281</v>
      </c>
      <c r="AV130" s="75">
        <f t="shared" si="106"/>
        <v>352501.88502490509</v>
      </c>
      <c r="AW130" s="1" t="s">
        <v>435</v>
      </c>
      <c r="AX130" s="1" t="s">
        <v>432</v>
      </c>
      <c r="AY130" s="1" t="s">
        <v>432</v>
      </c>
      <c r="AZ130" s="1" t="s">
        <v>432</v>
      </c>
    </row>
    <row r="131" spans="1:52">
      <c r="A131" s="1" t="s">
        <v>373</v>
      </c>
      <c r="B131" s="1" t="s">
        <v>313</v>
      </c>
      <c r="C131" s="1" t="s">
        <v>314</v>
      </c>
      <c r="D131" s="1" t="s">
        <v>44</v>
      </c>
      <c r="E131" s="1" t="s">
        <v>315</v>
      </c>
      <c r="F131" s="1" t="s">
        <v>52</v>
      </c>
      <c r="G131" s="1" t="s">
        <v>52</v>
      </c>
      <c r="I131" s="1">
        <v>832000</v>
      </c>
      <c r="J131" s="1">
        <f t="shared" ref="J131:J137" si="163">I131*153/163</f>
        <v>780957.05521472392</v>
      </c>
      <c r="K131" s="1">
        <f t="shared" si="151"/>
        <v>792093.69771332957</v>
      </c>
      <c r="L131" s="1">
        <f t="shared" si="152"/>
        <v>3.3367913043916893E-3</v>
      </c>
      <c r="M131" s="1">
        <f t="shared" si="153"/>
        <v>732.96955492867858</v>
      </c>
      <c r="O131" s="1">
        <v>819935.30395984382</v>
      </c>
      <c r="P131" s="1">
        <v>94918.238267148001</v>
      </c>
      <c r="Q131" s="1">
        <f t="shared" si="147"/>
        <v>914853.54222699185</v>
      </c>
      <c r="R131" s="1">
        <f t="shared" si="150"/>
        <v>826895.70552147238</v>
      </c>
      <c r="S131" s="1">
        <f t="shared" si="148"/>
        <v>95668.909747292404</v>
      </c>
      <c r="T131" s="2">
        <f t="shared" si="154"/>
        <v>836640.26770775241</v>
      </c>
      <c r="U131" s="2">
        <f t="shared" si="155"/>
        <v>96502.989169675086</v>
      </c>
      <c r="V131" s="2">
        <f t="shared" si="149"/>
        <v>933143.25687742746</v>
      </c>
      <c r="W131" s="3">
        <f t="shared" si="156"/>
        <v>3.1211834094710504E-3</v>
      </c>
      <c r="X131" s="4">
        <v>842208.58895705524</v>
      </c>
      <c r="Y131" s="4">
        <f t="shared" si="136"/>
        <v>875618.51645287219</v>
      </c>
      <c r="Z131" s="5">
        <v>96502.989169675086</v>
      </c>
      <c r="AA131" s="5">
        <f t="shared" si="159"/>
        <v>98671.595667870031</v>
      </c>
      <c r="AB131" s="6">
        <f t="shared" si="138"/>
        <v>974290.11212074221</v>
      </c>
      <c r="AC131" s="20">
        <f t="shared" si="157"/>
        <v>3.153409666115322E-3</v>
      </c>
      <c r="AD131" s="7">
        <v>606.64752794884532</v>
      </c>
      <c r="AE131" s="7">
        <f t="shared" si="158"/>
        <v>641.27076754091297</v>
      </c>
      <c r="AF131" s="8">
        <f t="shared" si="141"/>
        <v>984200.78081427771</v>
      </c>
      <c r="AG131" s="8">
        <f t="shared" si="160"/>
        <v>1033410.8198549916</v>
      </c>
      <c r="AH131" s="8">
        <f t="shared" si="142"/>
        <v>103092.21660649819</v>
      </c>
      <c r="AI131" s="8">
        <f t="shared" si="161"/>
        <v>104741.69207220216</v>
      </c>
      <c r="AJ131" s="8">
        <f t="shared" si="162"/>
        <v>1138152.5119271937</v>
      </c>
      <c r="AK131" s="63">
        <f t="shared" ref="AK131:AK151" si="164">108/105*AG131</f>
        <v>1062936.8432794199</v>
      </c>
      <c r="AL131" s="63">
        <f t="shared" ref="AL131:AL151" si="165">103.5/101.6*AI131</f>
        <v>106700.44418772562</v>
      </c>
      <c r="AM131" s="63">
        <f t="shared" ref="AM131:AM152" si="166">AK131+AL131</f>
        <v>1169637.2874671456</v>
      </c>
      <c r="AO131" s="68">
        <f t="shared" si="100"/>
        <v>1121004.6893474623</v>
      </c>
      <c r="AP131" s="68">
        <f t="shared" si="101"/>
        <v>112576.70053429602</v>
      </c>
      <c r="AQ131" s="68">
        <f t="shared" si="102"/>
        <v>1233581.3898817583</v>
      </c>
      <c r="AR131" s="68">
        <f t="shared" si="103"/>
        <v>1279461.0150585608</v>
      </c>
      <c r="AS131" s="68">
        <f t="shared" si="104"/>
        <v>129896.19292418771</v>
      </c>
      <c r="AT131" s="1">
        <f t="shared" si="105"/>
        <v>1409357.2079827485</v>
      </c>
      <c r="AU131" s="75">
        <f t="shared" si="107"/>
        <v>1279461.0150585608</v>
      </c>
      <c r="AV131" s="75">
        <f t="shared" si="106"/>
        <v>130307.25682584653</v>
      </c>
    </row>
    <row r="132" spans="1:52">
      <c r="A132" s="1" t="s">
        <v>373</v>
      </c>
      <c r="B132" s="1" t="s">
        <v>316</v>
      </c>
      <c r="C132" s="1" t="s">
        <v>43</v>
      </c>
      <c r="D132" s="1" t="s">
        <v>44</v>
      </c>
      <c r="E132" s="1" t="s">
        <v>384</v>
      </c>
      <c r="F132" s="1" t="s">
        <v>52</v>
      </c>
      <c r="G132" s="1" t="s">
        <v>52</v>
      </c>
      <c r="H132" s="1">
        <v>3113388</v>
      </c>
      <c r="I132" s="1">
        <v>3132606.4444444445</v>
      </c>
      <c r="J132" s="1">
        <f t="shared" si="163"/>
        <v>2940422</v>
      </c>
      <c r="K132" s="1">
        <f t="shared" si="151"/>
        <v>2982353.1515151509</v>
      </c>
      <c r="L132" s="1">
        <f t="shared" si="152"/>
        <v>1.256352637488412E-2</v>
      </c>
      <c r="M132" s="1">
        <f t="shared" si="153"/>
        <v>2759.7417684509069</v>
      </c>
      <c r="N132" s="1">
        <v>402888</v>
      </c>
      <c r="O132" s="1">
        <v>3087181.0303030298</v>
      </c>
      <c r="P132" s="1">
        <v>416350.81936087715</v>
      </c>
      <c r="Q132" s="1">
        <f t="shared" si="147"/>
        <v>3503531.8496639067</v>
      </c>
      <c r="R132" s="1">
        <f t="shared" si="150"/>
        <v>3113387.9999999995</v>
      </c>
      <c r="S132" s="1">
        <f t="shared" si="148"/>
        <v>419643.57628025138</v>
      </c>
      <c r="T132" s="2">
        <f t="shared" si="154"/>
        <v>3150077.7575757573</v>
      </c>
      <c r="U132" s="2">
        <f t="shared" si="155"/>
        <v>423302.19507955614</v>
      </c>
      <c r="V132" s="2">
        <f t="shared" si="149"/>
        <v>3573379.9526553135</v>
      </c>
      <c r="W132" s="3">
        <f t="shared" si="156"/>
        <v>1.1952263644154727E-2</v>
      </c>
      <c r="X132" s="4">
        <v>3247750</v>
      </c>
      <c r="Y132" s="4">
        <f t="shared" si="136"/>
        <v>3376586.3636363633</v>
      </c>
      <c r="Z132" s="5">
        <v>423302.19507955614</v>
      </c>
      <c r="AA132" s="5">
        <f t="shared" si="159"/>
        <v>432814.60395774845</v>
      </c>
      <c r="AB132" s="6">
        <f t="shared" si="138"/>
        <v>3809400.9675941118</v>
      </c>
      <c r="AC132" s="20">
        <f t="shared" si="157"/>
        <v>1.23295943209076E-2</v>
      </c>
      <c r="AD132" s="7">
        <v>2372.4377018555697</v>
      </c>
      <c r="AE132" s="7">
        <f t="shared" si="158"/>
        <v>2507.3204089516958</v>
      </c>
      <c r="AF132" s="8">
        <f t="shared" si="141"/>
        <v>3795304.5454545454</v>
      </c>
      <c r="AG132" s="8">
        <f t="shared" si="160"/>
        <v>3985069.7727272729</v>
      </c>
      <c r="AH132" s="8">
        <f t="shared" si="142"/>
        <v>452205.28359406342</v>
      </c>
      <c r="AI132" s="8">
        <f t="shared" si="161"/>
        <v>459440.56813156843</v>
      </c>
      <c r="AJ132" s="8">
        <f t="shared" si="162"/>
        <v>4444510.3408588413</v>
      </c>
      <c r="AK132" s="63">
        <f t="shared" si="164"/>
        <v>4098928.9090909087</v>
      </c>
      <c r="AL132" s="63">
        <f t="shared" si="165"/>
        <v>468032.46851985564</v>
      </c>
      <c r="AM132" s="63">
        <f t="shared" si="166"/>
        <v>4566961.3776107645</v>
      </c>
      <c r="AO132" s="68">
        <f t="shared" si="100"/>
        <v>4322851.877272727</v>
      </c>
      <c r="AP132" s="68">
        <f t="shared" si="101"/>
        <v>493808.16968471726</v>
      </c>
      <c r="AQ132" s="68">
        <f t="shared" si="102"/>
        <v>4816660.0469574444</v>
      </c>
      <c r="AR132" s="68">
        <f t="shared" si="103"/>
        <v>4933895.9090909082</v>
      </c>
      <c r="AS132" s="68">
        <f t="shared" si="104"/>
        <v>569778.65732851985</v>
      </c>
      <c r="AT132" s="1">
        <f t="shared" si="105"/>
        <v>5503674.5664194282</v>
      </c>
      <c r="AU132" s="75">
        <f t="shared" si="107"/>
        <v>4933895.9090909082</v>
      </c>
      <c r="AV132" s="75">
        <f t="shared" si="106"/>
        <v>571581.75434538221</v>
      </c>
      <c r="AW132" s="1" t="s">
        <v>435</v>
      </c>
      <c r="AX132" s="1" t="s">
        <v>432</v>
      </c>
      <c r="AY132" s="1" t="s">
        <v>432</v>
      </c>
      <c r="AZ132" s="1" t="s">
        <v>432</v>
      </c>
    </row>
    <row r="133" spans="1:52">
      <c r="A133" s="1" t="s">
        <v>373</v>
      </c>
      <c r="B133" s="1" t="s">
        <v>317</v>
      </c>
      <c r="C133" s="1" t="s">
        <v>206</v>
      </c>
      <c r="D133" s="1" t="s">
        <v>123</v>
      </c>
      <c r="E133" s="1" t="s">
        <v>145</v>
      </c>
      <c r="F133" s="1" t="s">
        <v>52</v>
      </c>
      <c r="G133" s="1" t="s">
        <v>52</v>
      </c>
      <c r="H133" s="1">
        <f>2109021+186853</f>
        <v>2295874</v>
      </c>
      <c r="I133" s="1">
        <v>2310046.0617283951</v>
      </c>
      <c r="J133" s="1">
        <f t="shared" si="163"/>
        <v>2168325.4444444445</v>
      </c>
      <c r="K133" s="1">
        <f t="shared" si="151"/>
        <v>2199246.3063973063</v>
      </c>
      <c r="L133" s="1">
        <f t="shared" si="152"/>
        <v>9.2645932830764145E-3</v>
      </c>
      <c r="M133" s="1">
        <f t="shared" si="153"/>
        <v>2035.0882616944816</v>
      </c>
      <c r="N133" s="1">
        <v>197932.43243243243</v>
      </c>
      <c r="O133" s="1">
        <v>2276548.4612794612</v>
      </c>
      <c r="P133" s="1">
        <v>204546.50032101898</v>
      </c>
      <c r="Q133" s="1">
        <f t="shared" si="147"/>
        <v>2481094.9616004801</v>
      </c>
      <c r="R133" s="1">
        <f t="shared" si="150"/>
        <v>2295874</v>
      </c>
      <c r="S133" s="1">
        <f t="shared" si="148"/>
        <v>206164.17914605339</v>
      </c>
      <c r="T133" s="2">
        <f t="shared" si="154"/>
        <v>2322929.7542087543</v>
      </c>
      <c r="U133" s="2">
        <f t="shared" si="155"/>
        <v>207961.60006275831</v>
      </c>
      <c r="V133" s="2">
        <f t="shared" si="149"/>
        <v>2530891.3542715125</v>
      </c>
      <c r="W133" s="3">
        <f t="shared" si="156"/>
        <v>8.4653412516311859E-3</v>
      </c>
      <c r="X133" s="4">
        <v>2338390.1851851852</v>
      </c>
      <c r="Y133" s="4">
        <f t="shared" si="136"/>
        <v>2431152.7710437709</v>
      </c>
      <c r="AA133" s="5">
        <f t="shared" si="159"/>
        <v>0</v>
      </c>
      <c r="AB133" s="6">
        <f t="shared" si="138"/>
        <v>2431152.7710437709</v>
      </c>
      <c r="AC133" s="20">
        <f t="shared" si="157"/>
        <v>7.8687246772164623E-3</v>
      </c>
      <c r="AD133" s="7">
        <v>1645.593866959045</v>
      </c>
      <c r="AE133" s="7">
        <f t="shared" si="158"/>
        <v>1600.1673260369175</v>
      </c>
      <c r="AF133" s="8">
        <f t="shared" si="141"/>
        <v>2732631.1750841751</v>
      </c>
      <c r="AG133" s="8">
        <f t="shared" si="160"/>
        <v>2869262.733838384</v>
      </c>
      <c r="AH133" s="8">
        <f t="shared" si="142"/>
        <v>0</v>
      </c>
      <c r="AI133" s="8">
        <f t="shared" si="161"/>
        <v>0</v>
      </c>
      <c r="AJ133" s="8">
        <f t="shared" si="162"/>
        <v>2869262.733838384</v>
      </c>
      <c r="AK133" s="63">
        <f t="shared" si="164"/>
        <v>2951241.669090909</v>
      </c>
      <c r="AL133" s="63">
        <f t="shared" si="165"/>
        <v>0</v>
      </c>
      <c r="AM133" s="63">
        <f t="shared" si="166"/>
        <v>2951241.669090909</v>
      </c>
      <c r="AO133" s="68">
        <f t="shared" si="100"/>
        <v>3112466.9084208752</v>
      </c>
      <c r="AP133" s="68">
        <f t="shared" si="101"/>
        <v>0</v>
      </c>
      <c r="AQ133" s="68">
        <f t="shared" si="102"/>
        <v>3112466.9084208752</v>
      </c>
      <c r="AR133" s="68">
        <f t="shared" si="103"/>
        <v>3552420.527609427</v>
      </c>
      <c r="AS133" s="68">
        <f t="shared" si="104"/>
        <v>0</v>
      </c>
      <c r="AT133" s="1">
        <f t="shared" si="105"/>
        <v>3552420.527609427</v>
      </c>
      <c r="AU133" s="75">
        <f t="shared" si="107"/>
        <v>3552420.527609427</v>
      </c>
      <c r="AV133" s="75">
        <f t="shared" si="106"/>
        <v>0</v>
      </c>
    </row>
    <row r="134" spans="1:52">
      <c r="A134" s="1" t="s">
        <v>373</v>
      </c>
      <c r="B134" s="1" t="s">
        <v>318</v>
      </c>
      <c r="C134" s="1" t="s">
        <v>43</v>
      </c>
      <c r="D134" s="1" t="s">
        <v>44</v>
      </c>
      <c r="E134" s="1" t="s">
        <v>319</v>
      </c>
      <c r="F134" s="1" t="s">
        <v>52</v>
      </c>
      <c r="G134" s="1" t="s">
        <v>52</v>
      </c>
      <c r="H134" s="1">
        <v>1856000</v>
      </c>
      <c r="I134" s="1">
        <v>1867456.7901234569</v>
      </c>
      <c r="J134" s="1">
        <f t="shared" si="163"/>
        <v>1752888.888888889</v>
      </c>
      <c r="K134" s="1">
        <f t="shared" si="151"/>
        <v>1777885.5218855217</v>
      </c>
      <c r="L134" s="1">
        <f t="shared" si="152"/>
        <v>7.4895595896768826E-3</v>
      </c>
      <c r="M134" s="1">
        <f t="shared" si="153"/>
        <v>1645.179053251597</v>
      </c>
      <c r="N134" s="1">
        <v>238763</v>
      </c>
      <c r="O134" s="1">
        <v>1840377.1043771042</v>
      </c>
      <c r="P134" s="1">
        <v>246741.45341400366</v>
      </c>
      <c r="Q134" s="1">
        <f t="shared" si="147"/>
        <v>2087118.5577911078</v>
      </c>
      <c r="R134" s="1">
        <f t="shared" si="150"/>
        <v>1855999.9999999998</v>
      </c>
      <c r="S134" s="1">
        <f t="shared" si="148"/>
        <v>248692.83573450104</v>
      </c>
      <c r="T134" s="2">
        <f t="shared" si="154"/>
        <v>1877872.0538720537</v>
      </c>
      <c r="U134" s="2">
        <f t="shared" si="155"/>
        <v>250861.03831283149</v>
      </c>
      <c r="V134" s="2">
        <f t="shared" si="149"/>
        <v>2128733.0921848854</v>
      </c>
      <c r="W134" s="3">
        <f t="shared" si="156"/>
        <v>7.1201997780628162E-3</v>
      </c>
      <c r="X134" s="4">
        <v>2673680</v>
      </c>
      <c r="Y134" s="4">
        <f t="shared" si="136"/>
        <v>2779743.338842975</v>
      </c>
      <c r="Z134" s="5">
        <v>250861.03831283149</v>
      </c>
      <c r="AA134" s="5">
        <f t="shared" si="159"/>
        <v>256498.36501649063</v>
      </c>
      <c r="AB134" s="6">
        <f t="shared" si="138"/>
        <v>3036241.7038594657</v>
      </c>
      <c r="AC134" s="20">
        <f t="shared" si="157"/>
        <v>9.8271693600297354E-3</v>
      </c>
      <c r="AD134" s="7">
        <v>1890.0007548835285</v>
      </c>
      <c r="AE134" s="7">
        <f t="shared" si="158"/>
        <v>1998.432523999991</v>
      </c>
      <c r="AF134" s="8">
        <f t="shared" si="141"/>
        <v>3124449.1900826446</v>
      </c>
      <c r="AG134" s="8">
        <f t="shared" si="160"/>
        <v>3280671.6495867767</v>
      </c>
      <c r="AH134" s="8">
        <f t="shared" si="142"/>
        <v>267989.83868164191</v>
      </c>
      <c r="AI134" s="8">
        <f t="shared" si="161"/>
        <v>272277.67610054818</v>
      </c>
      <c r="AJ134" s="8">
        <f t="shared" si="162"/>
        <v>3552949.3256873251</v>
      </c>
      <c r="AK134" s="63">
        <f t="shared" si="164"/>
        <v>3374405.1252892558</v>
      </c>
      <c r="AL134" s="63">
        <f t="shared" si="165"/>
        <v>277369.48303549935</v>
      </c>
      <c r="AM134" s="63">
        <f t="shared" si="166"/>
        <v>3651774.608324755</v>
      </c>
      <c r="AO134" s="68">
        <f t="shared" si="100"/>
        <v>3558747.6275041318</v>
      </c>
      <c r="AP134" s="68">
        <f t="shared" si="101"/>
        <v>292644.90384035296</v>
      </c>
      <c r="AQ134" s="68">
        <f t="shared" si="102"/>
        <v>3851392.5313444845</v>
      </c>
      <c r="AR134" s="68">
        <f t="shared" si="103"/>
        <v>4061783.9471074371</v>
      </c>
      <c r="AS134" s="68">
        <f t="shared" si="104"/>
        <v>337667.19673886878</v>
      </c>
      <c r="AT134" s="1">
        <f t="shared" si="105"/>
        <v>4399451.143846306</v>
      </c>
      <c r="AU134" s="75">
        <f t="shared" si="107"/>
        <v>4061783.9471074371</v>
      </c>
      <c r="AV134" s="75">
        <f t="shared" ref="AV134:AV151" si="167">(126.8/126.4)*AS134</f>
        <v>338735.76381715632</v>
      </c>
      <c r="AW134" s="1" t="s">
        <v>435</v>
      </c>
      <c r="AX134" s="1" t="s">
        <v>432</v>
      </c>
      <c r="AY134" s="1" t="s">
        <v>432</v>
      </c>
      <c r="AZ134" s="1" t="s">
        <v>432</v>
      </c>
    </row>
    <row r="135" spans="1:52">
      <c r="A135" s="1" t="s">
        <v>369</v>
      </c>
      <c r="B135" s="1" t="s">
        <v>320</v>
      </c>
      <c r="C135" s="1" t="s">
        <v>43</v>
      </c>
      <c r="D135" s="1" t="s">
        <v>44</v>
      </c>
      <c r="E135" s="1" t="s">
        <v>198</v>
      </c>
      <c r="F135" s="1" t="s">
        <v>46</v>
      </c>
      <c r="G135" s="1" t="s">
        <v>46</v>
      </c>
      <c r="H135" s="1">
        <v>421419.20779746986</v>
      </c>
      <c r="I135" s="1">
        <v>424020.56093202217</v>
      </c>
      <c r="J135" s="1">
        <f t="shared" si="163"/>
        <v>398007.02958649932</v>
      </c>
      <c r="K135" s="1">
        <f t="shared" si="151"/>
        <v>403682.7091527952</v>
      </c>
      <c r="L135" s="1">
        <f t="shared" si="152"/>
        <v>1.7005626449534351E-3</v>
      </c>
      <c r="M135" s="1">
        <f t="shared" si="153"/>
        <v>373.55067527277998</v>
      </c>
      <c r="N135" s="1">
        <v>75000</v>
      </c>
      <c r="O135" s="1">
        <v>417871.90806853492</v>
      </c>
      <c r="P135" s="1">
        <v>77506.183981815746</v>
      </c>
      <c r="Q135" s="1">
        <f t="shared" si="147"/>
        <v>495378.09205035068</v>
      </c>
      <c r="R135" s="1">
        <f t="shared" si="150"/>
        <v>421419.20779746986</v>
      </c>
      <c r="S135" s="1">
        <f t="shared" si="148"/>
        <v>78119.150287471581</v>
      </c>
      <c r="T135" s="2">
        <f t="shared" si="154"/>
        <v>426385.42741797882</v>
      </c>
      <c r="U135" s="2">
        <f t="shared" si="155"/>
        <v>78800.223960422518</v>
      </c>
      <c r="V135" s="2">
        <f t="shared" si="149"/>
        <v>505185.65137840132</v>
      </c>
      <c r="W135" s="3">
        <f t="shared" si="156"/>
        <v>1.6897481304869021E-3</v>
      </c>
      <c r="X135" s="4">
        <v>429223.26720112679</v>
      </c>
      <c r="Y135" s="4">
        <f t="shared" si="136"/>
        <v>446250.30590001441</v>
      </c>
      <c r="Z135" s="5">
        <v>78800.223960422518</v>
      </c>
      <c r="AA135" s="5">
        <f>Z135*(118.3/115.7)+6000</f>
        <v>86571.015510094934</v>
      </c>
      <c r="AB135" s="6">
        <f t="shared" si="138"/>
        <v>532821.32141010929</v>
      </c>
      <c r="AC135" s="20">
        <f t="shared" si="157"/>
        <v>1.7245416784428501E-3</v>
      </c>
      <c r="AD135" s="7">
        <v>328.31297944371232</v>
      </c>
      <c r="AE135" s="7">
        <f t="shared" si="158"/>
        <v>350.69917419061323</v>
      </c>
      <c r="AF135" s="8">
        <f t="shared" si="141"/>
        <v>501588.18167139939</v>
      </c>
      <c r="AG135" s="8">
        <f t="shared" si="160"/>
        <v>526667.59075496939</v>
      </c>
      <c r="AH135" s="8">
        <f t="shared" si="142"/>
        <v>90449.514091696808</v>
      </c>
      <c r="AI135" s="8">
        <f t="shared" si="161"/>
        <v>91896.70631716396</v>
      </c>
      <c r="AJ135" s="8">
        <f t="shared" si="162"/>
        <v>618564.2970721334</v>
      </c>
      <c r="AK135" s="63">
        <f t="shared" si="164"/>
        <v>541715.23620511137</v>
      </c>
      <c r="AL135" s="63">
        <f t="shared" si="165"/>
        <v>93615.247084906194</v>
      </c>
      <c r="AM135" s="63">
        <f t="shared" si="166"/>
        <v>635330.48329001758</v>
      </c>
      <c r="AO135" s="68">
        <f t="shared" ref="AO135:AO151" si="168">113.9/108*AK135</f>
        <v>571308.93892372388</v>
      </c>
      <c r="AP135" s="68">
        <f t="shared" ref="AP135:AP151" si="169">109.2/103.5*AL135</f>
        <v>98770.869388132909</v>
      </c>
      <c r="AQ135" s="68">
        <f t="shared" ref="AQ135:AQ150" si="170">AO135+AP135</f>
        <v>670079.80831185682</v>
      </c>
      <c r="AR135" s="68">
        <f t="shared" ref="AR135:AR151" si="171">130/113.9*AO135</f>
        <v>652064.63617281907</v>
      </c>
      <c r="AS135" s="68">
        <f t="shared" ref="AS135:AS151" si="172">126/109.2*AP135</f>
        <v>113966.38775553796</v>
      </c>
      <c r="AT135" s="1">
        <f t="shared" ref="AT135:AT151" si="173">AR135+AS135</f>
        <v>766031.02392835706</v>
      </c>
      <c r="AU135" s="75">
        <f t="shared" si="107"/>
        <v>652064.63617281907</v>
      </c>
      <c r="AV135" s="75">
        <f t="shared" si="167"/>
        <v>114327.04088134662</v>
      </c>
      <c r="AW135" s="1" t="s">
        <v>432</v>
      </c>
      <c r="AX135" s="1" t="s">
        <v>434</v>
      </c>
      <c r="AY135" s="1" t="s">
        <v>432</v>
      </c>
      <c r="AZ135" s="1" t="s">
        <v>432</v>
      </c>
    </row>
    <row r="136" spans="1:52">
      <c r="A136" s="1" t="s">
        <v>370</v>
      </c>
      <c r="B136" s="1" t="s">
        <v>321</v>
      </c>
      <c r="C136" s="1" t="s">
        <v>322</v>
      </c>
      <c r="D136" s="1" t="s">
        <v>44</v>
      </c>
      <c r="E136" s="1" t="s">
        <v>323</v>
      </c>
      <c r="F136" s="1" t="s">
        <v>46</v>
      </c>
      <c r="G136" s="1" t="s">
        <v>46</v>
      </c>
      <c r="H136" s="1">
        <v>840000</v>
      </c>
      <c r="I136" s="1">
        <v>845185.18518518517</v>
      </c>
      <c r="J136" s="1">
        <f t="shared" si="163"/>
        <v>793333.33333333326</v>
      </c>
      <c r="K136" s="1">
        <f t="shared" si="151"/>
        <v>804646.46464646456</v>
      </c>
      <c r="L136" s="1">
        <f t="shared" si="152"/>
        <v>3.3896713660175547E-3</v>
      </c>
      <c r="M136" s="1">
        <f t="shared" si="153"/>
        <v>744.58534737680043</v>
      </c>
      <c r="O136" s="1">
        <v>832929.29292929289</v>
      </c>
      <c r="P136" s="1">
        <v>0</v>
      </c>
      <c r="Q136" s="1">
        <f t="shared" si="147"/>
        <v>832929.29292929289</v>
      </c>
      <c r="R136" s="1">
        <f t="shared" si="150"/>
        <v>839999.99999999988</v>
      </c>
      <c r="S136" s="1">
        <f t="shared" si="148"/>
        <v>0</v>
      </c>
      <c r="T136" s="2">
        <f t="shared" si="154"/>
        <v>849898.98989898991</v>
      </c>
      <c r="U136" s="2">
        <f t="shared" si="155"/>
        <v>0</v>
      </c>
      <c r="V136" s="2">
        <f t="shared" si="149"/>
        <v>849898.98989898991</v>
      </c>
      <c r="W136" s="3">
        <f t="shared" si="156"/>
        <v>2.8427474639591958E-3</v>
      </c>
      <c r="X136" s="4">
        <v>855555.5555555555</v>
      </c>
      <c r="Y136" s="4">
        <f t="shared" si="136"/>
        <v>889494.94949494931</v>
      </c>
      <c r="Z136" s="5">
        <v>0</v>
      </c>
      <c r="AA136" s="5">
        <f t="shared" ref="AA136:AA147" si="174">Z136*(118.3/115.7)</f>
        <v>0</v>
      </c>
      <c r="AB136" s="6">
        <f t="shared" si="138"/>
        <v>889494.94949494931</v>
      </c>
      <c r="AC136" s="20">
        <f t="shared" si="157"/>
        <v>2.8789597028677648E-3</v>
      </c>
      <c r="AD136" s="7">
        <v>552.90749032458257</v>
      </c>
      <c r="AE136" s="7">
        <f t="shared" si="158"/>
        <v>585.4591993598126</v>
      </c>
      <c r="AF136" s="8">
        <f t="shared" si="141"/>
        <v>999797.97979797958</v>
      </c>
      <c r="AG136" s="8">
        <f t="shared" si="160"/>
        <v>1049787.8787878787</v>
      </c>
      <c r="AH136" s="8">
        <f t="shared" si="142"/>
        <v>0</v>
      </c>
      <c r="AI136" s="8">
        <f t="shared" si="161"/>
        <v>0</v>
      </c>
      <c r="AJ136" s="8">
        <f t="shared" si="162"/>
        <v>1049787.8787878787</v>
      </c>
      <c r="AK136" s="63">
        <f t="shared" si="164"/>
        <v>1079781.8181818179</v>
      </c>
      <c r="AL136" s="63">
        <f t="shared" si="165"/>
        <v>0</v>
      </c>
      <c r="AM136" s="63">
        <f t="shared" si="166"/>
        <v>1079781.8181818179</v>
      </c>
      <c r="AO136" s="68">
        <f t="shared" si="168"/>
        <v>1138769.8989898986</v>
      </c>
      <c r="AP136" s="68">
        <f t="shared" si="169"/>
        <v>0</v>
      </c>
      <c r="AQ136" s="68">
        <f t="shared" si="170"/>
        <v>1138769.8989898986</v>
      </c>
      <c r="AR136" s="68">
        <f t="shared" si="171"/>
        <v>1299737.3737373732</v>
      </c>
      <c r="AS136" s="68">
        <f t="shared" si="172"/>
        <v>0</v>
      </c>
      <c r="AT136" s="1">
        <f t="shared" si="173"/>
        <v>1299737.3737373732</v>
      </c>
      <c r="AU136" s="75">
        <f t="shared" si="107"/>
        <v>1299737.3737373732</v>
      </c>
      <c r="AV136" s="75">
        <f t="shared" si="167"/>
        <v>0</v>
      </c>
      <c r="AW136" s="1" t="s">
        <v>432</v>
      </c>
      <c r="AX136" s="1" t="s">
        <v>432</v>
      </c>
      <c r="AY136" s="1" t="s">
        <v>432</v>
      </c>
      <c r="AZ136" s="1" t="s">
        <v>432</v>
      </c>
    </row>
    <row r="137" spans="1:52" s="21" customFormat="1">
      <c r="A137" s="21" t="s">
        <v>373</v>
      </c>
      <c r="B137" s="21" t="s">
        <v>324</v>
      </c>
      <c r="C137" s="1" t="s">
        <v>43</v>
      </c>
      <c r="D137" s="21" t="s">
        <v>44</v>
      </c>
      <c r="E137" s="21" t="s">
        <v>325</v>
      </c>
      <c r="F137" s="21" t="s">
        <v>52</v>
      </c>
      <c r="G137" s="21" t="s">
        <v>52</v>
      </c>
      <c r="H137" s="21">
        <v>2170959</v>
      </c>
      <c r="I137" s="21">
        <v>2184359.9814814813</v>
      </c>
      <c r="J137" s="21">
        <f t="shared" si="163"/>
        <v>2050350.1666666665</v>
      </c>
      <c r="K137" s="21">
        <f t="shared" si="151"/>
        <v>2079588.6717171713</v>
      </c>
      <c r="L137" s="21">
        <f t="shared" si="152"/>
        <v>8.7605209036882188E-3</v>
      </c>
      <c r="M137" s="21">
        <f t="shared" si="153"/>
        <v>1924.3622156616561</v>
      </c>
      <c r="N137" s="21">
        <v>183549</v>
      </c>
      <c r="O137" s="21">
        <v>2152684.9343434339</v>
      </c>
      <c r="P137" s="21">
        <v>289682.43418237701</v>
      </c>
      <c r="Q137" s="21">
        <f t="shared" si="147"/>
        <v>2442367.368525811</v>
      </c>
      <c r="R137" s="21">
        <f t="shared" si="150"/>
        <v>2170958.9999999995</v>
      </c>
      <c r="S137" s="21">
        <f t="shared" si="148"/>
        <v>291973.42004146433</v>
      </c>
      <c r="T137" s="24">
        <f>(120.2/118.8)*R137+37000</f>
        <v>2233542.6919191917</v>
      </c>
      <c r="U137" s="24">
        <f t="shared" si="155"/>
        <v>294518.95988489472</v>
      </c>
      <c r="V137" s="24">
        <f t="shared" si="149"/>
        <v>2528061.6518040863</v>
      </c>
      <c r="W137" s="25">
        <f t="shared" si="156"/>
        <v>8.4558764450969517E-3</v>
      </c>
      <c r="X137" s="26">
        <v>2587667</v>
      </c>
      <c r="Y137" s="4">
        <f t="shared" si="136"/>
        <v>2690318.2528925617</v>
      </c>
      <c r="Z137" s="27">
        <v>294518.95988489472</v>
      </c>
      <c r="AA137" s="5">
        <f t="shared" si="174"/>
        <v>301137.36347781372</v>
      </c>
      <c r="AB137" s="6">
        <f t="shared" si="138"/>
        <v>2991455.6163703753</v>
      </c>
      <c r="AC137" s="29">
        <f t="shared" si="157"/>
        <v>9.682213684673275E-3</v>
      </c>
      <c r="AD137" s="28">
        <v>1862.6285521504344</v>
      </c>
      <c r="AE137" s="7">
        <f t="shared" si="158"/>
        <v>1968.9546422664193</v>
      </c>
      <c r="AF137" s="8">
        <f t="shared" si="141"/>
        <v>3023934.8247933881</v>
      </c>
      <c r="AG137" s="8">
        <f t="shared" si="160"/>
        <v>3175131.5660330579</v>
      </c>
      <c r="AH137" s="8">
        <f t="shared" si="142"/>
        <v>314628.72464799474</v>
      </c>
      <c r="AI137" s="8">
        <f t="shared" si="161"/>
        <v>319662.78424236266</v>
      </c>
      <c r="AJ137" s="8">
        <f t="shared" si="162"/>
        <v>3494794.3502754206</v>
      </c>
      <c r="AK137" s="63">
        <f t="shared" si="164"/>
        <v>3265849.6107768593</v>
      </c>
      <c r="AL137" s="63">
        <f t="shared" si="165"/>
        <v>325640.73001067457</v>
      </c>
      <c r="AM137" s="63">
        <f t="shared" si="166"/>
        <v>3591490.3407875337</v>
      </c>
      <c r="AO137" s="68">
        <f t="shared" si="168"/>
        <v>3444261.7654396691</v>
      </c>
      <c r="AP137" s="68">
        <f t="shared" si="169"/>
        <v>343574.56731561024</v>
      </c>
      <c r="AQ137" s="68">
        <f t="shared" si="170"/>
        <v>3787836.3327552793</v>
      </c>
      <c r="AR137" s="68">
        <f t="shared" si="171"/>
        <v>3931115.2722314042</v>
      </c>
      <c r="AS137" s="68">
        <f t="shared" si="172"/>
        <v>396432.19305647333</v>
      </c>
      <c r="AT137" s="1">
        <f t="shared" si="173"/>
        <v>4327547.4652878772</v>
      </c>
      <c r="AU137" s="75">
        <f t="shared" si="107"/>
        <v>3931115.2722314042</v>
      </c>
      <c r="AV137" s="75">
        <f t="shared" si="167"/>
        <v>397686.72531298117</v>
      </c>
      <c r="AW137" s="96"/>
      <c r="AX137" s="96"/>
      <c r="AY137" s="96"/>
      <c r="AZ137" s="96"/>
    </row>
    <row r="138" spans="1:52">
      <c r="A138" s="1" t="s">
        <v>373</v>
      </c>
      <c r="B138" s="1" t="s">
        <v>324</v>
      </c>
      <c r="C138" s="1" t="s">
        <v>43</v>
      </c>
      <c r="D138" s="1" t="s">
        <v>44</v>
      </c>
      <c r="E138" s="1" t="s">
        <v>326</v>
      </c>
      <c r="F138" s="1" t="s">
        <v>52</v>
      </c>
      <c r="G138" s="1" t="s">
        <v>52</v>
      </c>
      <c r="R138" s="1">
        <v>250000</v>
      </c>
      <c r="T138" s="2">
        <f t="shared" ref="T138:T149" si="175">(120.2/118.8)*R138</f>
        <v>252946.12794612796</v>
      </c>
      <c r="V138" s="2">
        <f t="shared" si="149"/>
        <v>252946.12794612796</v>
      </c>
      <c r="W138" s="3">
        <f t="shared" si="156"/>
        <v>8.4605579284499882E-4</v>
      </c>
      <c r="X138" s="4">
        <v>254629.62962962964</v>
      </c>
      <c r="Y138" s="4">
        <f t="shared" si="136"/>
        <v>264730.6397306397</v>
      </c>
      <c r="Z138" s="5">
        <v>0</v>
      </c>
      <c r="AA138" s="5">
        <f t="shared" si="174"/>
        <v>0</v>
      </c>
      <c r="AB138" s="6">
        <f t="shared" si="138"/>
        <v>264730.6397306397</v>
      </c>
      <c r="AC138" s="20">
        <f t="shared" si="157"/>
        <v>8.5683324490112053E-4</v>
      </c>
      <c r="AD138" s="7">
        <v>164.55580069184006</v>
      </c>
      <c r="AE138" s="7">
        <f t="shared" si="158"/>
        <v>174.24380933327757</v>
      </c>
      <c r="AF138" s="8">
        <f t="shared" si="141"/>
        <v>297558.92255892255</v>
      </c>
      <c r="AG138" s="8">
        <f t="shared" si="160"/>
        <v>312436.86868686869</v>
      </c>
      <c r="AH138" s="8">
        <f t="shared" si="142"/>
        <v>0</v>
      </c>
      <c r="AI138" s="8">
        <f t="shared" si="161"/>
        <v>0</v>
      </c>
      <c r="AJ138" s="8">
        <f t="shared" si="162"/>
        <v>312436.86868686869</v>
      </c>
      <c r="AK138" s="63">
        <f t="shared" si="164"/>
        <v>321363.63636363635</v>
      </c>
      <c r="AL138" s="63">
        <f t="shared" si="165"/>
        <v>0</v>
      </c>
      <c r="AM138" s="63">
        <f t="shared" si="166"/>
        <v>321363.63636363635</v>
      </c>
      <c r="AO138" s="68">
        <f t="shared" si="168"/>
        <v>338919.61279461277</v>
      </c>
      <c r="AP138" s="68">
        <f t="shared" si="169"/>
        <v>0</v>
      </c>
      <c r="AQ138" s="68">
        <f t="shared" si="170"/>
        <v>338919.61279461277</v>
      </c>
      <c r="AR138" s="68">
        <f t="shared" si="171"/>
        <v>386826.59932659927</v>
      </c>
      <c r="AS138" s="68">
        <f t="shared" si="172"/>
        <v>0</v>
      </c>
      <c r="AT138" s="1">
        <f t="shared" si="173"/>
        <v>386826.59932659927</v>
      </c>
      <c r="AU138" s="75">
        <f t="shared" ref="AU138:AU151" si="176">AR138</f>
        <v>386826.59932659927</v>
      </c>
      <c r="AV138" s="75">
        <f t="shared" si="167"/>
        <v>0</v>
      </c>
      <c r="AW138" s="96"/>
      <c r="AX138" s="96"/>
      <c r="AY138" s="96"/>
      <c r="AZ138" s="96"/>
    </row>
    <row r="139" spans="1:52">
      <c r="A139" s="1" t="s">
        <v>373</v>
      </c>
      <c r="B139" s="1" t="s">
        <v>327</v>
      </c>
      <c r="C139" s="1" t="s">
        <v>43</v>
      </c>
      <c r="D139" s="1" t="s">
        <v>44</v>
      </c>
      <c r="E139" s="21" t="s">
        <v>387</v>
      </c>
      <c r="F139" s="21" t="s">
        <v>52</v>
      </c>
      <c r="G139" s="21" t="s">
        <v>52</v>
      </c>
      <c r="H139" s="1">
        <v>1945983</v>
      </c>
      <c r="I139" s="1">
        <v>1957995.2407407407</v>
      </c>
      <c r="J139" s="1">
        <f>I139*153/163</f>
        <v>1837872.8333333333</v>
      </c>
      <c r="K139" s="1">
        <f>J139*113.8/112.2</f>
        <v>1864081.3585858583</v>
      </c>
      <c r="L139" s="1">
        <f t="shared" ref="L139:L148" si="177">K139/$K$152</f>
        <v>7.8526700641154031E-3</v>
      </c>
      <c r="M139" s="1">
        <f t="shared" ref="M139:M148" si="178">L139*$K$153</f>
        <v>1724.940985767081</v>
      </c>
      <c r="N139" s="1">
        <v>166304.05405405402</v>
      </c>
      <c r="O139" s="1">
        <v>1929602.6717171713</v>
      </c>
      <c r="P139" s="1">
        <v>171861.23480580456</v>
      </c>
      <c r="Q139" s="1">
        <f>O139+P139</f>
        <v>2101463.9065229758</v>
      </c>
      <c r="R139" s="1">
        <f t="shared" ref="R139:R151" si="179">(118.8/117.8)*O139</f>
        <v>1945982.9999999995</v>
      </c>
      <c r="S139" s="1">
        <f t="shared" ref="S139:S148" si="180">(114.7/113.8)*P139</f>
        <v>173220.41856085925</v>
      </c>
      <c r="T139" s="2">
        <f t="shared" si="175"/>
        <v>1968915.4595959594</v>
      </c>
      <c r="U139" s="2">
        <f t="shared" ref="U139:U151" si="181">(115.7/113.8)*P139</f>
        <v>174730.62273314226</v>
      </c>
      <c r="V139" s="2">
        <f t="shared" si="149"/>
        <v>2143646.0823291019</v>
      </c>
      <c r="W139" s="3">
        <f t="shared" si="156"/>
        <v>7.1700808408907161E-3</v>
      </c>
      <c r="X139" s="4">
        <v>2600000</v>
      </c>
      <c r="Y139" s="4">
        <f t="shared" si="136"/>
        <v>2703140.4958677683</v>
      </c>
      <c r="Z139" s="5">
        <v>220000</v>
      </c>
      <c r="AA139" s="5">
        <f t="shared" si="174"/>
        <v>224943.82022471912</v>
      </c>
      <c r="AB139" s="6">
        <f t="shared" si="138"/>
        <v>2928084.3160924874</v>
      </c>
      <c r="AC139" s="20">
        <f t="shared" si="157"/>
        <v>9.4771046844232317E-3</v>
      </c>
      <c r="AD139" s="7">
        <v>1822.4405330438842</v>
      </c>
      <c r="AE139" s="7">
        <f t="shared" si="158"/>
        <v>1927.2441067044711</v>
      </c>
      <c r="AF139" s="8">
        <f t="shared" si="141"/>
        <v>3038347.1074380162</v>
      </c>
      <c r="AG139" s="8">
        <f t="shared" si="160"/>
        <v>3190264.4628099171</v>
      </c>
      <c r="AH139" s="8">
        <f t="shared" si="142"/>
        <v>235021.60760587727</v>
      </c>
      <c r="AI139" s="8">
        <f t="shared" si="161"/>
        <v>238781.9533275713</v>
      </c>
      <c r="AJ139" s="8">
        <f t="shared" si="162"/>
        <v>3429046.4161374886</v>
      </c>
      <c r="AK139" s="63">
        <f t="shared" si="164"/>
        <v>3281414.876033057</v>
      </c>
      <c r="AL139" s="63">
        <f t="shared" si="165"/>
        <v>243247.36387208296</v>
      </c>
      <c r="AM139" s="63">
        <f t="shared" si="166"/>
        <v>3524662.2399051399</v>
      </c>
      <c r="AO139" s="68">
        <f t="shared" si="168"/>
        <v>3460677.3553718999</v>
      </c>
      <c r="AP139" s="68">
        <f t="shared" si="169"/>
        <v>256643.59550561797</v>
      </c>
      <c r="AQ139" s="68">
        <f t="shared" si="170"/>
        <v>3717320.9508775179</v>
      </c>
      <c r="AR139" s="68">
        <f t="shared" si="171"/>
        <v>3949851.2396694198</v>
      </c>
      <c r="AS139" s="68">
        <f t="shared" si="172"/>
        <v>296127.22558340529</v>
      </c>
      <c r="AT139" s="1">
        <f t="shared" si="173"/>
        <v>4245978.4652528251</v>
      </c>
      <c r="AU139" s="75">
        <f t="shared" si="176"/>
        <v>3949851.2396694198</v>
      </c>
      <c r="AV139" s="75">
        <f t="shared" si="167"/>
        <v>297064.33705677051</v>
      </c>
      <c r="AW139" s="21" t="s">
        <v>435</v>
      </c>
      <c r="AX139" s="21" t="s">
        <v>432</v>
      </c>
      <c r="AY139" s="21" t="s">
        <v>432</v>
      </c>
      <c r="AZ139" s="21" t="s">
        <v>432</v>
      </c>
    </row>
    <row r="140" spans="1:52">
      <c r="A140" s="1" t="s">
        <v>373</v>
      </c>
      <c r="B140" s="1" t="s">
        <v>328</v>
      </c>
      <c r="C140" s="1" t="s">
        <v>312</v>
      </c>
      <c r="D140" s="1" t="s">
        <v>44</v>
      </c>
      <c r="E140" s="1" t="s">
        <v>329</v>
      </c>
      <c r="F140" s="1" t="s">
        <v>52</v>
      </c>
      <c r="G140" s="1" t="s">
        <v>52</v>
      </c>
      <c r="H140" s="1">
        <v>4614191</v>
      </c>
      <c r="I140" s="1">
        <v>4642673.6604938274</v>
      </c>
      <c r="J140" s="1">
        <f>I140*153/163</f>
        <v>4357847.055555556</v>
      </c>
      <c r="K140" s="34">
        <v>9611121</v>
      </c>
      <c r="L140" s="1">
        <f t="shared" si="177"/>
        <v>4.0488019373009929E-2</v>
      </c>
      <c r="M140" s="1">
        <f t="shared" si="178"/>
        <v>8893.7193946532861</v>
      </c>
      <c r="N140" s="1">
        <v>400000</v>
      </c>
      <c r="O140" s="34">
        <v>9948945.991212653</v>
      </c>
      <c r="P140" s="1">
        <v>1027075.8122743682</v>
      </c>
      <c r="Q140" s="1">
        <f>O140+P140</f>
        <v>10976021.803487021</v>
      </c>
      <c r="R140" s="1">
        <f t="shared" si="179"/>
        <v>10033402.239015816</v>
      </c>
      <c r="S140" s="1">
        <f t="shared" si="180"/>
        <v>1035198.5559566787</v>
      </c>
      <c r="T140" s="2">
        <f t="shared" si="175"/>
        <v>10151640.985940246</v>
      </c>
      <c r="U140" s="2">
        <f t="shared" si="181"/>
        <v>1044223.8267148015</v>
      </c>
      <c r="V140" s="2">
        <f t="shared" si="149"/>
        <v>11195864.812655047</v>
      </c>
      <c r="W140" s="3">
        <f t="shared" si="156"/>
        <v>3.7447998740165293E-2</v>
      </c>
      <c r="X140" s="4">
        <v>10219205.984182799</v>
      </c>
      <c r="Y140" s="4">
        <f t="shared" si="136"/>
        <v>10624595.973637983</v>
      </c>
      <c r="Z140" s="5">
        <v>1044223.8267148015</v>
      </c>
      <c r="AA140" s="5">
        <f t="shared" si="174"/>
        <v>1067689.5306859207</v>
      </c>
      <c r="AB140" s="6">
        <f t="shared" si="138"/>
        <v>11692285.504323903</v>
      </c>
      <c r="AC140" s="20">
        <f t="shared" si="157"/>
        <v>3.7843518752395743E-2</v>
      </c>
      <c r="AD140" s="7">
        <v>6115.7936414878022</v>
      </c>
      <c r="AE140" s="7">
        <f t="shared" si="158"/>
        <v>7695.7785020978181</v>
      </c>
      <c r="AF140" s="8">
        <f t="shared" si="141"/>
        <v>11942113.439367335</v>
      </c>
      <c r="AG140" s="8">
        <f t="shared" si="160"/>
        <v>12539219.111335702</v>
      </c>
      <c r="AH140" s="8">
        <f t="shared" si="142"/>
        <v>1115523.4657039712</v>
      </c>
      <c r="AI140" s="8">
        <f t="shared" si="161"/>
        <v>1133371.8411552347</v>
      </c>
      <c r="AJ140" s="8">
        <f t="shared" si="162"/>
        <v>13672590.952490937</v>
      </c>
      <c r="AK140" s="63">
        <f t="shared" si="164"/>
        <v>12897482.514516721</v>
      </c>
      <c r="AL140" s="63">
        <f t="shared" si="165"/>
        <v>1154566.7870036101</v>
      </c>
      <c r="AM140" s="63">
        <f t="shared" si="166"/>
        <v>14052049.301520331</v>
      </c>
      <c r="AO140" s="68">
        <f t="shared" si="168"/>
        <v>13602067.207439393</v>
      </c>
      <c r="AP140" s="68">
        <f t="shared" si="169"/>
        <v>1218151.6245487363</v>
      </c>
      <c r="AQ140" s="68">
        <f t="shared" si="170"/>
        <v>14820218.83198813</v>
      </c>
      <c r="AR140" s="68">
        <f t="shared" si="171"/>
        <v>15524747.471177531</v>
      </c>
      <c r="AS140" s="68">
        <f t="shared" si="172"/>
        <v>1405559.5667870033</v>
      </c>
      <c r="AT140" s="1">
        <f t="shared" si="173"/>
        <v>16930307.037964534</v>
      </c>
      <c r="AU140" s="75">
        <f t="shared" si="176"/>
        <v>15524747.471177531</v>
      </c>
      <c r="AV140" s="75">
        <f t="shared" si="167"/>
        <v>1410007.5400996204</v>
      </c>
      <c r="AW140" s="1" t="s">
        <v>435</v>
      </c>
      <c r="AX140" s="1" t="s">
        <v>432</v>
      </c>
      <c r="AY140" s="1" t="s">
        <v>432</v>
      </c>
      <c r="AZ140" s="1" t="s">
        <v>432</v>
      </c>
    </row>
    <row r="141" spans="1:52">
      <c r="A141" s="1" t="s">
        <v>373</v>
      </c>
      <c r="B141" s="1" t="s">
        <v>188</v>
      </c>
      <c r="C141" s="1" t="s">
        <v>312</v>
      </c>
      <c r="D141" s="1" t="s">
        <v>44</v>
      </c>
      <c r="E141" s="1" t="s">
        <v>329</v>
      </c>
      <c r="F141" s="1" t="s">
        <v>52</v>
      </c>
      <c r="G141" s="1" t="s">
        <v>52</v>
      </c>
      <c r="H141" s="1">
        <v>400015</v>
      </c>
      <c r="I141" s="1">
        <v>402484.22839506174</v>
      </c>
      <c r="J141" s="1">
        <f>I141*153/163</f>
        <v>377791.94444444444</v>
      </c>
      <c r="K141" s="1">
        <f>J141*113.8/112.2</f>
        <v>383179.35185185185</v>
      </c>
      <c r="L141" s="1">
        <f t="shared" si="177"/>
        <v>1.6141897517589433E-3</v>
      </c>
      <c r="M141" s="1">
        <f t="shared" si="178"/>
        <v>354.57774729872722</v>
      </c>
      <c r="N141" s="1">
        <v>50000</v>
      </c>
      <c r="O141" s="1">
        <v>396647.87037037039</v>
      </c>
      <c r="P141" s="1">
        <v>51670.789321210505</v>
      </c>
      <c r="Q141" s="1">
        <f>O141+P141</f>
        <v>448318.65969158092</v>
      </c>
      <c r="R141" s="1">
        <f>(118.8/117.8)*O141</f>
        <v>400015</v>
      </c>
      <c r="S141" s="1">
        <f>(114.7/113.8)*P141</f>
        <v>52079.433524981061</v>
      </c>
      <c r="T141" s="2">
        <f>(120.2/118.8)*R141</f>
        <v>404728.98148148152</v>
      </c>
      <c r="U141" s="2">
        <f>(115.7/113.8)*P141</f>
        <v>52533.482640281683</v>
      </c>
      <c r="V141" s="2">
        <f t="shared" si="149"/>
        <v>457262.46412176319</v>
      </c>
      <c r="W141" s="3">
        <f t="shared" si="156"/>
        <v>1.5294543536289711E-3</v>
      </c>
      <c r="X141" s="4">
        <v>407422.68518518523</v>
      </c>
      <c r="Y141" s="4">
        <f t="shared" si="136"/>
        <v>423584.90740740742</v>
      </c>
      <c r="Z141" s="5">
        <v>52533.482640281683</v>
      </c>
      <c r="AA141" s="5">
        <f t="shared" si="174"/>
        <v>53714.010340063294</v>
      </c>
      <c r="AB141" s="6">
        <f t="shared" si="138"/>
        <v>477298.91774747072</v>
      </c>
      <c r="AC141" s="20">
        <f t="shared" si="157"/>
        <v>1.5448365965400758E-3</v>
      </c>
      <c r="AD141" s="7">
        <v>297.24920697470424</v>
      </c>
      <c r="AE141" s="7">
        <f t="shared" si="158"/>
        <v>314.15472611553707</v>
      </c>
      <c r="AF141" s="8">
        <f t="shared" si="141"/>
        <v>476112.12962962966</v>
      </c>
      <c r="AG141" s="8">
        <f t="shared" si="160"/>
        <v>499917.73611111118</v>
      </c>
      <c r="AH141" s="8">
        <f t="shared" si="142"/>
        <v>56120.470651156575</v>
      </c>
      <c r="AI141" s="8">
        <f t="shared" si="161"/>
        <v>57018.398181575081</v>
      </c>
      <c r="AJ141" s="8">
        <f t="shared" si="162"/>
        <v>556936.13429268624</v>
      </c>
      <c r="AK141" s="63">
        <f t="shared" si="164"/>
        <v>514201.10000000003</v>
      </c>
      <c r="AL141" s="63">
        <f t="shared" si="165"/>
        <v>58084.687123947057</v>
      </c>
      <c r="AM141" s="63">
        <f t="shared" si="166"/>
        <v>572285.78712394706</v>
      </c>
      <c r="AO141" s="68">
        <f t="shared" si="168"/>
        <v>542291.71564814821</v>
      </c>
      <c r="AP141" s="68">
        <f t="shared" si="169"/>
        <v>61283.553951062982</v>
      </c>
      <c r="AQ141" s="68">
        <f t="shared" si="170"/>
        <v>603575.26959921117</v>
      </c>
      <c r="AR141" s="68">
        <f t="shared" si="171"/>
        <v>618945.76851851854</v>
      </c>
      <c r="AS141" s="68">
        <f t="shared" si="172"/>
        <v>70711.793020457277</v>
      </c>
      <c r="AT141" s="1">
        <f t="shared" si="173"/>
        <v>689657.5615389758</v>
      </c>
      <c r="AU141" s="75">
        <f t="shared" si="176"/>
        <v>618945.76851851854</v>
      </c>
      <c r="AV141" s="75">
        <f t="shared" si="167"/>
        <v>70935.564517357459</v>
      </c>
      <c r="AW141" s="1" t="s">
        <v>435</v>
      </c>
      <c r="AX141" s="1" t="s">
        <v>432</v>
      </c>
      <c r="AY141" s="1" t="s">
        <v>432</v>
      </c>
      <c r="AZ141" s="1" t="s">
        <v>432</v>
      </c>
    </row>
    <row r="142" spans="1:52">
      <c r="A142" s="1" t="s">
        <v>372</v>
      </c>
      <c r="B142" s="1" t="s">
        <v>330</v>
      </c>
      <c r="C142" s="1" t="s">
        <v>43</v>
      </c>
      <c r="D142" s="1" t="s">
        <v>44</v>
      </c>
      <c r="E142" s="1" t="s">
        <v>331</v>
      </c>
      <c r="F142" s="1" t="s">
        <v>277</v>
      </c>
      <c r="G142" s="1" t="s">
        <v>277</v>
      </c>
      <c r="H142" s="1">
        <v>6567.5720695709588</v>
      </c>
      <c r="I142" s="1">
        <v>6608.1126379016441</v>
      </c>
      <c r="J142" s="1">
        <f t="shared" ref="J142:J148" si="182">I142*153/163</f>
        <v>6202.7069545947952</v>
      </c>
      <c r="K142" s="1">
        <f t="shared" ref="K142:K148" si="183">J142*113.8/112.2</f>
        <v>6291.1591036799255</v>
      </c>
      <c r="L142" s="1">
        <f t="shared" si="177"/>
        <v>2.6502274986287303E-5</v>
      </c>
      <c r="M142" s="1">
        <f t="shared" si="178"/>
        <v>5.8215689652900773</v>
      </c>
      <c r="N142" s="1">
        <v>0</v>
      </c>
      <c r="O142" s="1">
        <v>6512.2894763927525</v>
      </c>
      <c r="P142" s="1">
        <v>5000</v>
      </c>
      <c r="Q142" s="1">
        <f t="shared" ref="Q142:Q151" si="184">O142+P142</f>
        <v>11512.289476392752</v>
      </c>
      <c r="R142" s="1">
        <f t="shared" si="179"/>
        <v>6567.5720695709588</v>
      </c>
      <c r="S142" s="1">
        <f t="shared" si="180"/>
        <v>5039.543057996485</v>
      </c>
      <c r="T142" s="2">
        <f t="shared" si="175"/>
        <v>6644.9677000204492</v>
      </c>
      <c r="U142" s="2">
        <f t="shared" si="181"/>
        <v>5083.4797891036906</v>
      </c>
      <c r="V142" s="2">
        <f t="shared" si="149"/>
        <v>11728.447489124141</v>
      </c>
      <c r="W142" s="3">
        <f t="shared" si="156"/>
        <v>3.9229384611751112E-5</v>
      </c>
      <c r="X142" s="4">
        <v>6689.1937745630148</v>
      </c>
      <c r="Y142" s="4">
        <f t="shared" si="136"/>
        <v>6954.5502218184065</v>
      </c>
      <c r="Z142" s="5">
        <v>5083.4797891036906</v>
      </c>
      <c r="AA142" s="5">
        <f t="shared" si="174"/>
        <v>5197.715289982425</v>
      </c>
      <c r="AB142" s="6">
        <f t="shared" si="138"/>
        <v>12152.265511800832</v>
      </c>
      <c r="AC142" s="20">
        <f t="shared" si="157"/>
        <v>3.9332300567742531E-5</v>
      </c>
      <c r="AD142" s="7">
        <v>7.6081551364256708</v>
      </c>
      <c r="AE142" s="7">
        <f t="shared" si="158"/>
        <v>7.998534045624929</v>
      </c>
      <c r="AF142" s="8">
        <f t="shared" si="141"/>
        <v>7816.9586753984313</v>
      </c>
      <c r="AG142" s="8">
        <f t="shared" si="160"/>
        <v>8207.806609168354</v>
      </c>
      <c r="AH142" s="8">
        <f t="shared" si="142"/>
        <v>5430.5799648506145</v>
      </c>
      <c r="AI142" s="8">
        <f t="shared" si="161"/>
        <v>5517.4692442882242</v>
      </c>
      <c r="AJ142" s="8">
        <f t="shared" si="162"/>
        <v>13725.275853456578</v>
      </c>
      <c r="AK142" s="63">
        <f t="shared" si="164"/>
        <v>8442.3153694303055</v>
      </c>
      <c r="AL142" s="63">
        <f t="shared" si="165"/>
        <v>5620.6502636203859</v>
      </c>
      <c r="AM142" s="63">
        <f t="shared" si="166"/>
        <v>14062.965633050691</v>
      </c>
      <c r="AO142" s="68">
        <f t="shared" si="168"/>
        <v>8903.5159312788128</v>
      </c>
      <c r="AP142" s="68">
        <f t="shared" si="169"/>
        <v>5930.1933216168709</v>
      </c>
      <c r="AQ142" s="68">
        <f t="shared" si="170"/>
        <v>14833.709252895684</v>
      </c>
      <c r="AR142" s="68">
        <f t="shared" si="171"/>
        <v>10162.046278017959</v>
      </c>
      <c r="AS142" s="68">
        <f t="shared" si="172"/>
        <v>6842.5307557117731</v>
      </c>
      <c r="AT142" s="1">
        <f t="shared" si="173"/>
        <v>17004.577033729733</v>
      </c>
      <c r="AU142" s="75">
        <f t="shared" si="176"/>
        <v>10162.046278017959</v>
      </c>
      <c r="AV142" s="75">
        <f t="shared" si="167"/>
        <v>6864.1843340526329</v>
      </c>
      <c r="AW142" s="21" t="s">
        <v>432</v>
      </c>
      <c r="AX142" s="21" t="s">
        <v>432</v>
      </c>
      <c r="AY142" s="21" t="s">
        <v>432</v>
      </c>
      <c r="AZ142" s="21" t="s">
        <v>432</v>
      </c>
    </row>
    <row r="143" spans="1:52">
      <c r="A143" s="1" t="s">
        <v>373</v>
      </c>
      <c r="B143" s="1" t="s">
        <v>332</v>
      </c>
      <c r="C143" s="1" t="s">
        <v>333</v>
      </c>
      <c r="D143" s="1" t="s">
        <v>44</v>
      </c>
      <c r="E143" s="1" t="s">
        <v>334</v>
      </c>
      <c r="F143" s="1" t="s">
        <v>52</v>
      </c>
      <c r="G143" s="1" t="s">
        <v>52</v>
      </c>
      <c r="H143" s="1">
        <v>9000000</v>
      </c>
      <c r="I143" s="1">
        <v>9055555.555555556</v>
      </c>
      <c r="J143" s="1">
        <f t="shared" si="182"/>
        <v>8500000</v>
      </c>
      <c r="K143" s="1">
        <f t="shared" si="183"/>
        <v>8621212.1212121211</v>
      </c>
      <c r="L143" s="1">
        <f t="shared" si="177"/>
        <v>3.6317907493045233E-2</v>
      </c>
      <c r="M143" s="1">
        <f t="shared" si="178"/>
        <v>7977.7001504657201</v>
      </c>
      <c r="N143" s="1">
        <v>729993</v>
      </c>
      <c r="O143" s="1">
        <v>8924242.4242424238</v>
      </c>
      <c r="P143" s="1">
        <v>754386.29017916846</v>
      </c>
      <c r="Q143" s="1">
        <f t="shared" si="184"/>
        <v>9678628.7144215927</v>
      </c>
      <c r="R143" s="1">
        <f t="shared" si="179"/>
        <v>9000000</v>
      </c>
      <c r="S143" s="1">
        <f t="shared" si="180"/>
        <v>760352.43834403006</v>
      </c>
      <c r="T143" s="2">
        <f t="shared" si="175"/>
        <v>9106060.6060606074</v>
      </c>
      <c r="U143" s="2">
        <f t="shared" si="181"/>
        <v>766981.49186054303</v>
      </c>
      <c r="V143" s="2">
        <f t="shared" si="149"/>
        <v>9873042.0979211498</v>
      </c>
      <c r="W143" s="3">
        <f t="shared" si="156"/>
        <v>3.302341303966419E-2</v>
      </c>
      <c r="X143" s="4">
        <v>10725500</v>
      </c>
      <c r="Y143" s="4">
        <f t="shared" si="136"/>
        <v>11150974.380165288</v>
      </c>
      <c r="Z143" s="5">
        <v>766981.49186054303</v>
      </c>
      <c r="AA143" s="5">
        <f t="shared" si="174"/>
        <v>784217.03100347659</v>
      </c>
      <c r="AB143" s="6">
        <f t="shared" si="138"/>
        <v>11935191.411168765</v>
      </c>
      <c r="AC143" s="20">
        <f t="shared" si="157"/>
        <v>3.8629713567545597E-2</v>
      </c>
      <c r="AD143" s="7">
        <v>7427.0794666749289</v>
      </c>
      <c r="AE143" s="7">
        <f t="shared" si="158"/>
        <v>7855.6574286975801</v>
      </c>
      <c r="AF143" s="8">
        <f t="shared" si="141"/>
        <v>12533766.115702478</v>
      </c>
      <c r="AG143" s="8">
        <f t="shared" si="160"/>
        <v>13160454.421487603</v>
      </c>
      <c r="AH143" s="8">
        <f t="shared" si="142"/>
        <v>819351.01464099495</v>
      </c>
      <c r="AI143" s="8">
        <f t="shared" si="161"/>
        <v>832460.63087525091</v>
      </c>
      <c r="AJ143" s="8">
        <f t="shared" si="162"/>
        <v>13992915.052362854</v>
      </c>
      <c r="AK143" s="63">
        <f t="shared" si="164"/>
        <v>13536467.404958677</v>
      </c>
      <c r="AL143" s="63">
        <f t="shared" si="165"/>
        <v>848028.30015342974</v>
      </c>
      <c r="AM143" s="63">
        <f t="shared" si="166"/>
        <v>14384495.705112107</v>
      </c>
      <c r="AO143" s="68">
        <v>14325960</v>
      </c>
      <c r="AP143" s="68">
        <f t="shared" si="169"/>
        <v>894731.30798796646</v>
      </c>
      <c r="AQ143" s="68">
        <f t="shared" si="170"/>
        <v>15220691.307987966</v>
      </c>
      <c r="AR143" s="68">
        <f t="shared" si="171"/>
        <v>16350964.003511852</v>
      </c>
      <c r="AS143" s="68">
        <f t="shared" si="172"/>
        <v>1032382.2784476535</v>
      </c>
      <c r="AT143" s="1">
        <f t="shared" si="173"/>
        <v>17383346.281959504</v>
      </c>
      <c r="AU143" s="75">
        <f t="shared" si="176"/>
        <v>16350964.003511852</v>
      </c>
      <c r="AV143" s="75">
        <f t="shared" si="167"/>
        <v>1035649.3109743866</v>
      </c>
      <c r="AW143" s="1" t="s">
        <v>435</v>
      </c>
      <c r="AX143" s="1" t="s">
        <v>432</v>
      </c>
      <c r="AY143" s="1" t="s">
        <v>432</v>
      </c>
      <c r="AZ143" s="1" t="s">
        <v>432</v>
      </c>
    </row>
    <row r="144" spans="1:52">
      <c r="A144" s="1" t="s">
        <v>373</v>
      </c>
      <c r="B144" s="1" t="s">
        <v>335</v>
      </c>
      <c r="C144" s="1" t="s">
        <v>43</v>
      </c>
      <c r="D144" s="1" t="s">
        <v>123</v>
      </c>
      <c r="E144" s="1" t="s">
        <v>336</v>
      </c>
      <c r="F144" s="1" t="s">
        <v>52</v>
      </c>
      <c r="G144" s="1" t="s">
        <v>52</v>
      </c>
      <c r="H144" s="1">
        <v>2017463</v>
      </c>
      <c r="I144" s="1">
        <v>2029916.475308642</v>
      </c>
      <c r="J144" s="1">
        <f t="shared" si="182"/>
        <v>1905381.7222222222</v>
      </c>
      <c r="K144" s="1">
        <f t="shared" si="183"/>
        <v>1932552.941077441</v>
      </c>
      <c r="L144" s="1">
        <f t="shared" si="177"/>
        <v>8.1411149560712791E-3</v>
      </c>
      <c r="M144" s="1">
        <f t="shared" si="178"/>
        <v>1788.3016531843357</v>
      </c>
      <c r="N144" s="1">
        <v>197352</v>
      </c>
      <c r="O144" s="1">
        <v>2000480.9882154881</v>
      </c>
      <c r="P144" s="1">
        <v>203946.67228239067</v>
      </c>
      <c r="Q144" s="1">
        <f t="shared" si="184"/>
        <v>2204427.6604978787</v>
      </c>
      <c r="R144" s="1">
        <f t="shared" si="179"/>
        <v>2017462.9999999998</v>
      </c>
      <c r="S144" s="1">
        <f t="shared" si="180"/>
        <v>205559.60730044122</v>
      </c>
      <c r="T144" s="2">
        <f t="shared" si="175"/>
        <v>2041237.8164983166</v>
      </c>
      <c r="U144" s="2">
        <f t="shared" si="181"/>
        <v>207351.75732049739</v>
      </c>
      <c r="V144" s="2">
        <f t="shared" si="149"/>
        <v>2248589.573818814</v>
      </c>
      <c r="W144" s="3">
        <f t="shared" si="156"/>
        <v>7.5210964884406192E-3</v>
      </c>
      <c r="X144" s="4">
        <v>1717980</v>
      </c>
      <c r="Y144" s="4">
        <f t="shared" si="136"/>
        <v>1786131.2727272725</v>
      </c>
      <c r="Z144" s="5">
        <v>207351.75732049739</v>
      </c>
      <c r="AA144" s="5">
        <f t="shared" si="174"/>
        <v>212011.34737264342</v>
      </c>
      <c r="AB144" s="6">
        <f t="shared" si="138"/>
        <v>1998142.6200999159</v>
      </c>
      <c r="AC144" s="20">
        <f t="shared" si="157"/>
        <v>6.4672341165248346E-3</v>
      </c>
      <c r="AD144" s="7">
        <v>1244.2562532260586</v>
      </c>
      <c r="AE144" s="7">
        <f t="shared" si="158"/>
        <v>1315.1631487448456</v>
      </c>
      <c r="AF144" s="8">
        <f t="shared" si="141"/>
        <v>2007622.9090909089</v>
      </c>
      <c r="AG144" s="8">
        <f t="shared" si="160"/>
        <v>2108004.0545454547</v>
      </c>
      <c r="AH144" s="8">
        <f t="shared" si="142"/>
        <v>221509.74247894104</v>
      </c>
      <c r="AI144" s="8">
        <f t="shared" si="161"/>
        <v>225053.89835860411</v>
      </c>
      <c r="AJ144" s="8">
        <f t="shared" si="162"/>
        <v>2333057.9529040586</v>
      </c>
      <c r="AK144" s="63">
        <f t="shared" si="164"/>
        <v>2168232.7418181817</v>
      </c>
      <c r="AL144" s="63">
        <f t="shared" si="165"/>
        <v>229262.583465704</v>
      </c>
      <c r="AM144" s="63">
        <f t="shared" si="166"/>
        <v>2397495.3252838859</v>
      </c>
      <c r="AO144" s="68">
        <f t="shared" si="168"/>
        <v>2286682.4934545453</v>
      </c>
      <c r="AP144" s="68">
        <f t="shared" si="169"/>
        <v>241888.63878700364</v>
      </c>
      <c r="AQ144" s="68">
        <f t="shared" si="170"/>
        <v>2528571.132241549</v>
      </c>
      <c r="AR144" s="68">
        <f t="shared" si="171"/>
        <v>2609909.7818181813</v>
      </c>
      <c r="AS144" s="68">
        <f t="shared" si="172"/>
        <v>279102.27552346571</v>
      </c>
      <c r="AT144" s="1">
        <f t="shared" si="173"/>
        <v>2889012.0573416469</v>
      </c>
      <c r="AU144" s="75">
        <f t="shared" si="176"/>
        <v>2609909.7818181813</v>
      </c>
      <c r="AV144" s="75">
        <f t="shared" si="167"/>
        <v>279985.51057259063</v>
      </c>
      <c r="AW144" s="1" t="s">
        <v>435</v>
      </c>
      <c r="AX144" s="1" t="s">
        <v>432</v>
      </c>
      <c r="AY144" s="1" t="s">
        <v>432</v>
      </c>
      <c r="AZ144" s="1" t="s">
        <v>432</v>
      </c>
    </row>
    <row r="145" spans="1:52">
      <c r="A145" s="1" t="s">
        <v>373</v>
      </c>
      <c r="B145" s="1" t="s">
        <v>337</v>
      </c>
      <c r="C145" s="1" t="s">
        <v>43</v>
      </c>
      <c r="D145" s="1" t="s">
        <v>44</v>
      </c>
      <c r="E145" s="1" t="s">
        <v>338</v>
      </c>
      <c r="F145" s="1" t="s">
        <v>52</v>
      </c>
      <c r="G145" s="1" t="s">
        <v>52</v>
      </c>
      <c r="H145" s="1">
        <v>1889551</v>
      </c>
      <c r="I145" s="1">
        <v>1901214.8950617283</v>
      </c>
      <c r="J145" s="1">
        <f t="shared" si="182"/>
        <v>1784575.9444444443</v>
      </c>
      <c r="K145" s="1">
        <f t="shared" si="183"/>
        <v>1810024.4427609425</v>
      </c>
      <c r="L145" s="1">
        <f t="shared" si="177"/>
        <v>7.6249487134879002E-3</v>
      </c>
      <c r="M145" s="1">
        <f t="shared" si="178"/>
        <v>1674.9190330014053</v>
      </c>
      <c r="N145" s="1">
        <v>197549</v>
      </c>
      <c r="O145" s="1">
        <v>1873645.6885521882</v>
      </c>
      <c r="P145" s="1">
        <v>204150.25519231628</v>
      </c>
      <c r="Q145" s="1">
        <f t="shared" si="184"/>
        <v>2077795.9437445046</v>
      </c>
      <c r="R145" s="1">
        <f t="shared" si="179"/>
        <v>1889550.9999999995</v>
      </c>
      <c r="S145" s="1">
        <f t="shared" si="180"/>
        <v>205764.80026852968</v>
      </c>
      <c r="T145" s="2">
        <f t="shared" si="175"/>
        <v>1911818.4360269357</v>
      </c>
      <c r="U145" s="2">
        <f t="shared" si="181"/>
        <v>207558.73924210013</v>
      </c>
      <c r="V145" s="2">
        <f t="shared" si="149"/>
        <v>2119377.1752690356</v>
      </c>
      <c r="W145" s="3">
        <f t="shared" si="156"/>
        <v>7.0889060485706734E-3</v>
      </c>
      <c r="X145" s="4">
        <v>2100260</v>
      </c>
      <c r="Y145" s="4">
        <f t="shared" si="136"/>
        <v>2183576.0991735538</v>
      </c>
      <c r="Z145" s="5">
        <v>207558.73924210013</v>
      </c>
      <c r="AA145" s="5">
        <f t="shared" si="174"/>
        <v>212222.98057338328</v>
      </c>
      <c r="AB145" s="6">
        <f t="shared" si="138"/>
        <v>2395799.0797469369</v>
      </c>
      <c r="AC145" s="20">
        <f t="shared" si="157"/>
        <v>7.7542981111645651E-3</v>
      </c>
      <c r="AD145" s="7">
        <v>1491.4405720968218</v>
      </c>
      <c r="AE145" s="7">
        <f t="shared" si="158"/>
        <v>1576.8977798603926</v>
      </c>
      <c r="AF145" s="8">
        <f t="shared" si="141"/>
        <v>2454353.4214876033</v>
      </c>
      <c r="AG145" s="8">
        <f t="shared" si="160"/>
        <v>2577071.0925619835</v>
      </c>
      <c r="AH145" s="8">
        <f t="shared" si="142"/>
        <v>221730.85713330659</v>
      </c>
      <c r="AI145" s="8">
        <f t="shared" si="161"/>
        <v>225278.5508474395</v>
      </c>
      <c r="AJ145" s="8">
        <f t="shared" si="162"/>
        <v>2802349.6434094231</v>
      </c>
      <c r="AK145" s="63">
        <f t="shared" si="164"/>
        <v>2650701.6952066114</v>
      </c>
      <c r="AL145" s="63">
        <f t="shared" si="165"/>
        <v>229491.43713297232</v>
      </c>
      <c r="AM145" s="63">
        <f t="shared" si="166"/>
        <v>2880193.1323395837</v>
      </c>
      <c r="AO145" s="68">
        <f t="shared" si="168"/>
        <v>2795508.5470743799</v>
      </c>
      <c r="AP145" s="68">
        <f t="shared" si="169"/>
        <v>242130.09598957078</v>
      </c>
      <c r="AQ145" s="68">
        <f t="shared" si="170"/>
        <v>3037638.6430639508</v>
      </c>
      <c r="AR145" s="68">
        <f t="shared" si="171"/>
        <v>3190659.4479338834</v>
      </c>
      <c r="AS145" s="68">
        <f t="shared" si="172"/>
        <v>279380.87998796627</v>
      </c>
      <c r="AT145" s="1">
        <f t="shared" si="173"/>
        <v>3470040.3279218497</v>
      </c>
      <c r="AU145" s="75">
        <f t="shared" si="176"/>
        <v>3190659.4479338834</v>
      </c>
      <c r="AV145" s="75">
        <f t="shared" si="167"/>
        <v>280264.99669678893</v>
      </c>
      <c r="AW145" s="1" t="s">
        <v>435</v>
      </c>
      <c r="AX145" s="1" t="s">
        <v>432</v>
      </c>
      <c r="AY145" s="1" t="s">
        <v>432</v>
      </c>
      <c r="AZ145" s="1" t="s">
        <v>432</v>
      </c>
    </row>
    <row r="146" spans="1:52">
      <c r="A146" s="1" t="s">
        <v>373</v>
      </c>
      <c r="B146" s="1" t="s">
        <v>339</v>
      </c>
      <c r="C146" s="1" t="s">
        <v>43</v>
      </c>
      <c r="D146" s="1" t="s">
        <v>44</v>
      </c>
      <c r="E146" s="1" t="s">
        <v>340</v>
      </c>
      <c r="F146" s="1" t="s">
        <v>52</v>
      </c>
      <c r="G146" s="1" t="s">
        <v>52</v>
      </c>
      <c r="H146" s="1">
        <v>1889551</v>
      </c>
      <c r="I146" s="1">
        <v>1901214.8950617283</v>
      </c>
      <c r="J146" s="1">
        <f t="shared" si="182"/>
        <v>1784575.9444444443</v>
      </c>
      <c r="K146" s="1">
        <f t="shared" si="183"/>
        <v>1810024.4427609425</v>
      </c>
      <c r="L146" s="1">
        <f t="shared" si="177"/>
        <v>7.6249487134879002E-3</v>
      </c>
      <c r="M146" s="1">
        <f t="shared" si="178"/>
        <v>1674.9190330014053</v>
      </c>
      <c r="N146" s="1">
        <v>174466.21621621621</v>
      </c>
      <c r="O146" s="1">
        <v>1873645.6885521882</v>
      </c>
      <c r="P146" s="1">
        <v>180296.14203553734</v>
      </c>
      <c r="Q146" s="1">
        <f t="shared" si="184"/>
        <v>2053941.8305877256</v>
      </c>
      <c r="R146" s="1">
        <f t="shared" si="179"/>
        <v>1889550.9999999995</v>
      </c>
      <c r="S146" s="1">
        <f t="shared" si="180"/>
        <v>181722.0341957481</v>
      </c>
      <c r="T146" s="2">
        <f t="shared" si="175"/>
        <v>1911818.4360269357</v>
      </c>
      <c r="U146" s="2">
        <f t="shared" si="181"/>
        <v>183306.35881820449</v>
      </c>
      <c r="V146" s="2">
        <f t="shared" si="149"/>
        <v>2095124.7948451401</v>
      </c>
      <c r="W146" s="3">
        <f t="shared" si="156"/>
        <v>7.0077865346467932E-3</v>
      </c>
      <c r="X146" s="4">
        <v>1924542.6851851849</v>
      </c>
      <c r="Y146" s="4">
        <f t="shared" si="136"/>
        <v>2000888.1801346797</v>
      </c>
      <c r="Z146" s="5">
        <v>183306.35881820449</v>
      </c>
      <c r="AA146" s="5">
        <f t="shared" si="174"/>
        <v>187425.60283659113</v>
      </c>
      <c r="AB146" s="6">
        <f t="shared" si="138"/>
        <v>2188313.7829712708</v>
      </c>
      <c r="AC146" s="20">
        <f t="shared" si="157"/>
        <v>7.0827464528961633E-3</v>
      </c>
      <c r="AD146" s="7">
        <v>1362.2090550814105</v>
      </c>
      <c r="AE146" s="7">
        <f t="shared" si="158"/>
        <v>1440.3324448934127</v>
      </c>
      <c r="AF146" s="8">
        <f t="shared" si="141"/>
        <v>2249011.0387205384</v>
      </c>
      <c r="AG146" s="8">
        <f t="shared" si="160"/>
        <v>2361461.5906565655</v>
      </c>
      <c r="AI146" s="8">
        <f t="shared" si="161"/>
        <v>0</v>
      </c>
      <c r="AJ146" s="8">
        <f t="shared" si="162"/>
        <v>2361461.5906565655</v>
      </c>
      <c r="AK146" s="63">
        <f t="shared" si="164"/>
        <v>2428931.9218181814</v>
      </c>
      <c r="AL146" s="63">
        <f t="shared" si="165"/>
        <v>0</v>
      </c>
      <c r="AM146" s="63">
        <f t="shared" si="166"/>
        <v>2428931.9218181814</v>
      </c>
      <c r="AN146" s="51" t="s">
        <v>357</v>
      </c>
      <c r="AO146" s="68">
        <f t="shared" si="168"/>
        <v>2561623.5731026931</v>
      </c>
      <c r="AP146" s="68">
        <f t="shared" si="169"/>
        <v>0</v>
      </c>
      <c r="AQ146" s="68">
        <f t="shared" si="170"/>
        <v>2561623.5731026931</v>
      </c>
      <c r="AR146" s="68">
        <f t="shared" si="171"/>
        <v>2923714.3503366993</v>
      </c>
      <c r="AS146" s="68">
        <f t="shared" si="172"/>
        <v>0</v>
      </c>
      <c r="AT146" s="1">
        <f t="shared" si="173"/>
        <v>2923714.3503366993</v>
      </c>
      <c r="AU146" s="75">
        <f t="shared" si="176"/>
        <v>2923714.3503366993</v>
      </c>
      <c r="AV146" s="75">
        <f t="shared" si="167"/>
        <v>0</v>
      </c>
      <c r="AW146" s="1" t="s">
        <v>440</v>
      </c>
      <c r="AX146" s="1" t="s">
        <v>432</v>
      </c>
      <c r="AY146" s="1" t="s">
        <v>432</v>
      </c>
      <c r="AZ146" s="1" t="s">
        <v>432</v>
      </c>
    </row>
    <row r="147" spans="1:52">
      <c r="A147" s="1" t="s">
        <v>373</v>
      </c>
      <c r="B147" s="1" t="s">
        <v>341</v>
      </c>
      <c r="C147" s="1" t="s">
        <v>43</v>
      </c>
      <c r="D147" s="1" t="s">
        <v>44</v>
      </c>
      <c r="E147" s="1" t="s">
        <v>342</v>
      </c>
      <c r="F147" s="1" t="s">
        <v>52</v>
      </c>
      <c r="G147" s="1" t="s">
        <v>52</v>
      </c>
      <c r="H147" s="1">
        <v>1889551</v>
      </c>
      <c r="I147" s="1">
        <v>1901214.8950617283</v>
      </c>
      <c r="J147" s="1">
        <f t="shared" si="182"/>
        <v>1784575.9444444443</v>
      </c>
      <c r="K147" s="1">
        <f t="shared" si="183"/>
        <v>1810024.4427609425</v>
      </c>
      <c r="L147" s="1">
        <f t="shared" si="177"/>
        <v>7.6249487134879002E-3</v>
      </c>
      <c r="M147" s="1">
        <f t="shared" si="178"/>
        <v>1674.9190330014053</v>
      </c>
      <c r="N147" s="1">
        <v>169746</v>
      </c>
      <c r="O147" s="1">
        <v>1873645.6885521882</v>
      </c>
      <c r="P147" s="1">
        <v>175418.19608236395</v>
      </c>
      <c r="Q147" s="1">
        <f t="shared" si="184"/>
        <v>2049063.8846345521</v>
      </c>
      <c r="R147" s="1">
        <f t="shared" si="179"/>
        <v>1889550.9999999995</v>
      </c>
      <c r="S147" s="1">
        <f t="shared" si="180"/>
        <v>176805.51046262871</v>
      </c>
      <c r="T147" s="2">
        <f t="shared" si="175"/>
        <v>1911818.4360269357</v>
      </c>
      <c r="U147" s="2">
        <f t="shared" si="181"/>
        <v>178346.97088514507</v>
      </c>
      <c r="V147" s="2">
        <f t="shared" si="149"/>
        <v>2090165.4069120807</v>
      </c>
      <c r="W147" s="3">
        <f t="shared" si="156"/>
        <v>6.9911983428298215E-3</v>
      </c>
      <c r="X147" s="35">
        <v>1048990</v>
      </c>
      <c r="Y147" s="4">
        <f t="shared" si="136"/>
        <v>1090602.8264462808</v>
      </c>
      <c r="Z147" s="36">
        <v>178346.97088514507</v>
      </c>
      <c r="AA147" s="5">
        <f t="shared" si="174"/>
        <v>182354.76798368766</v>
      </c>
      <c r="AB147" s="6">
        <f t="shared" si="138"/>
        <v>1272957.5944299684</v>
      </c>
      <c r="AC147" s="20">
        <f t="shared" si="157"/>
        <v>4.1200836720930428E-3</v>
      </c>
      <c r="AD147" s="7">
        <v>793.17327781715937</v>
      </c>
      <c r="AE147" s="7">
        <f t="shared" si="158"/>
        <v>837.85156338112972</v>
      </c>
      <c r="AF147" s="8">
        <f t="shared" si="141"/>
        <v>1225844.5123966942</v>
      </c>
      <c r="AG147" s="8">
        <f t="shared" si="160"/>
        <v>1287136.738016529</v>
      </c>
      <c r="AH147" s="8">
        <f>(123.6/118.3)*AA147</f>
        <v>190524.50822302446</v>
      </c>
      <c r="AI147" s="8">
        <f t="shared" si="161"/>
        <v>193572.90035459286</v>
      </c>
      <c r="AJ147" s="8">
        <f t="shared" si="162"/>
        <v>1480709.6383711218</v>
      </c>
      <c r="AK147" s="63">
        <f t="shared" si="164"/>
        <v>1323912.0733884296</v>
      </c>
      <c r="AL147" s="63">
        <f t="shared" si="165"/>
        <v>197192.8660108303</v>
      </c>
      <c r="AM147" s="63">
        <f t="shared" si="166"/>
        <v>1521104.9393992599</v>
      </c>
      <c r="AO147" s="68">
        <f t="shared" si="168"/>
        <v>1396236.8996198345</v>
      </c>
      <c r="AP147" s="68">
        <f t="shared" si="169"/>
        <v>208052.76297954269</v>
      </c>
      <c r="AQ147" s="68">
        <f t="shared" si="170"/>
        <v>1604289.6625993771</v>
      </c>
      <c r="AR147" s="68">
        <f t="shared" si="171"/>
        <v>1593597.8661157021</v>
      </c>
      <c r="AS147" s="68">
        <f t="shared" si="172"/>
        <v>240060.88036101079</v>
      </c>
      <c r="AT147" s="1">
        <f t="shared" si="173"/>
        <v>1833658.7464767129</v>
      </c>
      <c r="AU147" s="75">
        <f t="shared" si="176"/>
        <v>1593597.8661157021</v>
      </c>
      <c r="AV147" s="75">
        <f t="shared" si="167"/>
        <v>240820.56669126716</v>
      </c>
      <c r="AW147" s="1" t="s">
        <v>435</v>
      </c>
      <c r="AX147" s="1" t="s">
        <v>432</v>
      </c>
      <c r="AY147" s="1" t="s">
        <v>432</v>
      </c>
      <c r="AZ147" s="1" t="s">
        <v>432</v>
      </c>
    </row>
    <row r="148" spans="1:52">
      <c r="A148" s="1" t="s">
        <v>369</v>
      </c>
      <c r="B148" s="1" t="s">
        <v>343</v>
      </c>
      <c r="C148" s="1" t="s">
        <v>43</v>
      </c>
      <c r="D148" s="1" t="s">
        <v>44</v>
      </c>
      <c r="E148" s="1" t="s">
        <v>198</v>
      </c>
      <c r="F148" s="1" t="s">
        <v>46</v>
      </c>
      <c r="G148" s="1" t="s">
        <v>46</v>
      </c>
      <c r="H148" s="1">
        <v>402811.08693368547</v>
      </c>
      <c r="I148" s="1">
        <v>405297.57512463414</v>
      </c>
      <c r="J148" s="1">
        <f t="shared" si="182"/>
        <v>380432.69321514742</v>
      </c>
      <c r="K148" s="1">
        <f t="shared" si="183"/>
        <v>385857.75835903542</v>
      </c>
      <c r="L148" s="1">
        <f t="shared" si="177"/>
        <v>1.6254728658256213E-3</v>
      </c>
      <c r="M148" s="1">
        <f t="shared" si="178"/>
        <v>357.05622987112474</v>
      </c>
      <c r="N148" s="1">
        <v>75000</v>
      </c>
      <c r="O148" s="1">
        <v>399420.42121875548</v>
      </c>
      <c r="P148" s="1">
        <v>77506.183981815746</v>
      </c>
      <c r="Q148" s="1">
        <f t="shared" si="184"/>
        <v>476926.60520057124</v>
      </c>
      <c r="R148" s="1">
        <f t="shared" si="179"/>
        <v>402811.08693368547</v>
      </c>
      <c r="S148" s="1">
        <f t="shared" si="180"/>
        <v>78119.150287471581</v>
      </c>
      <c r="T148" s="2">
        <f t="shared" si="175"/>
        <v>407558.01893458754</v>
      </c>
      <c r="U148" s="2">
        <f t="shared" si="181"/>
        <v>78800.223960422518</v>
      </c>
      <c r="V148" s="2">
        <f t="shared" si="149"/>
        <v>486358.24289501004</v>
      </c>
      <c r="W148" s="3">
        <f t="shared" si="156"/>
        <v>1.6267740966838435E-3</v>
      </c>
      <c r="X148" s="35">
        <v>410270.55150653154</v>
      </c>
      <c r="Y148" s="4">
        <f t="shared" si="136"/>
        <v>426545.74693819555</v>
      </c>
      <c r="Z148" s="36">
        <v>78800.223960422518</v>
      </c>
      <c r="AA148" s="5">
        <f>Z148*(118.3/115.7)+7000</f>
        <v>87571.015510094934</v>
      </c>
      <c r="AB148" s="6">
        <f t="shared" si="138"/>
        <v>514116.76244829048</v>
      </c>
      <c r="AC148" s="20">
        <f t="shared" si="157"/>
        <v>1.6640020749953365E-3</v>
      </c>
      <c r="AD148" s="7">
        <v>316.06468253127002</v>
      </c>
      <c r="AE148" s="7">
        <f t="shared" si="158"/>
        <v>338.3879675666941</v>
      </c>
      <c r="AF148" s="8">
        <f t="shared" si="141"/>
        <v>479440.13209110376</v>
      </c>
      <c r="AG148" s="8">
        <f t="shared" si="160"/>
        <v>503412.138695659</v>
      </c>
      <c r="AH148" s="8">
        <f>(123.6/118.3)*AA148</f>
        <v>91494.315444190477</v>
      </c>
      <c r="AI148" s="8">
        <f t="shared" si="161"/>
        <v>92958.224491297529</v>
      </c>
      <c r="AJ148" s="8">
        <f t="shared" si="162"/>
        <v>596370.3631869565</v>
      </c>
      <c r="AK148" s="63">
        <f t="shared" si="164"/>
        <v>517795.34265839204</v>
      </c>
      <c r="AL148" s="63">
        <f t="shared" si="165"/>
        <v>94696.61648473714</v>
      </c>
      <c r="AM148" s="63">
        <f t="shared" si="166"/>
        <v>612491.95914312918</v>
      </c>
      <c r="AO148" s="68">
        <f t="shared" si="168"/>
        <v>546082.31045176717</v>
      </c>
      <c r="AP148" s="68">
        <f t="shared" si="169"/>
        <v>99911.792465056002</v>
      </c>
      <c r="AQ148" s="68">
        <f t="shared" si="170"/>
        <v>645994.10291682323</v>
      </c>
      <c r="AR148" s="68">
        <f t="shared" si="171"/>
        <v>623272.17171843478</v>
      </c>
      <c r="AS148" s="68">
        <f t="shared" si="172"/>
        <v>115282.83745968</v>
      </c>
      <c r="AT148" s="1">
        <f t="shared" si="173"/>
        <v>738555.00917811482</v>
      </c>
      <c r="AU148" s="75">
        <f t="shared" si="176"/>
        <v>623272.17171843478</v>
      </c>
      <c r="AV148" s="75">
        <f t="shared" si="167"/>
        <v>115647.65656556506</v>
      </c>
      <c r="AW148" s="1" t="s">
        <v>432</v>
      </c>
      <c r="AX148" s="1" t="s">
        <v>434</v>
      </c>
      <c r="AY148" s="1" t="s">
        <v>432</v>
      </c>
      <c r="AZ148" s="1" t="s">
        <v>432</v>
      </c>
    </row>
    <row r="149" spans="1:52">
      <c r="E149" s="1" t="s">
        <v>344</v>
      </c>
      <c r="O149" s="1">
        <v>0</v>
      </c>
      <c r="P149" s="1">
        <v>0</v>
      </c>
      <c r="Q149" s="1">
        <f t="shared" si="184"/>
        <v>0</v>
      </c>
      <c r="R149" s="1">
        <f t="shared" si="179"/>
        <v>0</v>
      </c>
      <c r="S149" s="1">
        <v>20000</v>
      </c>
      <c r="T149" s="2">
        <f t="shared" si="175"/>
        <v>0</v>
      </c>
      <c r="U149" s="2">
        <f t="shared" si="181"/>
        <v>0</v>
      </c>
      <c r="V149" s="2">
        <f t="shared" si="149"/>
        <v>0</v>
      </c>
      <c r="W149" s="3">
        <f t="shared" si="156"/>
        <v>0</v>
      </c>
      <c r="X149" s="35">
        <v>0</v>
      </c>
      <c r="Y149" s="4">
        <f t="shared" si="136"/>
        <v>0</v>
      </c>
      <c r="Z149" s="36">
        <v>0</v>
      </c>
      <c r="AA149" s="5">
        <f>Z149*(118.3/115.7)</f>
        <v>0</v>
      </c>
      <c r="AB149" s="6">
        <f t="shared" si="138"/>
        <v>0</v>
      </c>
      <c r="AC149" s="37"/>
      <c r="AD149" s="8"/>
      <c r="AE149" s="7">
        <f t="shared" si="158"/>
        <v>0</v>
      </c>
      <c r="AF149" s="8">
        <f t="shared" si="141"/>
        <v>0</v>
      </c>
      <c r="AG149" s="8">
        <f t="shared" si="160"/>
        <v>0</v>
      </c>
      <c r="AI149" s="8">
        <f t="shared" si="161"/>
        <v>0</v>
      </c>
      <c r="AJ149" s="8">
        <f t="shared" si="162"/>
        <v>0</v>
      </c>
      <c r="AK149" s="63">
        <f t="shared" si="164"/>
        <v>0</v>
      </c>
      <c r="AL149" s="63">
        <f t="shared" si="165"/>
        <v>0</v>
      </c>
      <c r="AM149" s="63">
        <f t="shared" si="166"/>
        <v>0</v>
      </c>
      <c r="AO149" s="68">
        <f t="shared" si="168"/>
        <v>0</v>
      </c>
      <c r="AP149" s="68">
        <f t="shared" si="169"/>
        <v>0</v>
      </c>
      <c r="AQ149" s="68">
        <f t="shared" si="170"/>
        <v>0</v>
      </c>
      <c r="AR149" s="68">
        <f t="shared" si="171"/>
        <v>0</v>
      </c>
      <c r="AS149" s="68">
        <f t="shared" si="172"/>
        <v>0</v>
      </c>
      <c r="AT149" s="1">
        <f t="shared" si="173"/>
        <v>0</v>
      </c>
      <c r="AU149" s="75">
        <f t="shared" si="176"/>
        <v>0</v>
      </c>
      <c r="AV149" s="75">
        <f t="shared" si="167"/>
        <v>0</v>
      </c>
      <c r="AW149" s="1" t="s">
        <v>406</v>
      </c>
      <c r="AX149" s="1" t="s">
        <v>406</v>
      </c>
      <c r="AY149" s="1" t="s">
        <v>406</v>
      </c>
      <c r="AZ149" s="1" t="s">
        <v>406</v>
      </c>
    </row>
    <row r="150" spans="1:52">
      <c r="A150" s="54" t="s">
        <v>375</v>
      </c>
      <c r="B150" s="21" t="s">
        <v>376</v>
      </c>
      <c r="C150" s="21"/>
      <c r="D150" s="21" t="s">
        <v>44</v>
      </c>
      <c r="E150" s="21" t="s">
        <v>377</v>
      </c>
      <c r="F150" s="54"/>
      <c r="G150" s="54"/>
      <c r="H150" s="54"/>
      <c r="I150" s="54"/>
      <c r="J150" s="54"/>
      <c r="K150" s="54"/>
      <c r="L150" s="54"/>
      <c r="M150" s="54"/>
      <c r="N150" s="54"/>
      <c r="O150" s="54"/>
      <c r="P150" s="54"/>
      <c r="Q150" s="54"/>
      <c r="R150" s="54"/>
      <c r="S150" s="54"/>
      <c r="T150" s="55"/>
      <c r="U150" s="55"/>
      <c r="V150" s="55"/>
      <c r="W150" s="56"/>
      <c r="X150" s="57"/>
      <c r="Y150" s="58"/>
      <c r="Z150" s="59"/>
      <c r="AA150" s="59"/>
      <c r="AB150" s="60"/>
      <c r="AC150" s="61"/>
      <c r="AD150" s="61"/>
      <c r="AE150" s="61"/>
      <c r="AF150" s="61"/>
      <c r="AG150" s="61"/>
      <c r="AH150" s="61"/>
      <c r="AI150" s="61">
        <v>325000</v>
      </c>
      <c r="AJ150" s="61">
        <v>325000</v>
      </c>
      <c r="AK150" s="63">
        <f t="shared" si="164"/>
        <v>0</v>
      </c>
      <c r="AL150" s="63">
        <f t="shared" si="165"/>
        <v>331077.75590551179</v>
      </c>
      <c r="AM150" s="63">
        <f t="shared" si="166"/>
        <v>331077.75590551179</v>
      </c>
      <c r="AO150" s="68">
        <f t="shared" si="168"/>
        <v>0</v>
      </c>
      <c r="AP150" s="68">
        <f t="shared" si="169"/>
        <v>349311.02362204721</v>
      </c>
      <c r="AQ150" s="68">
        <f t="shared" si="170"/>
        <v>349311.02362204721</v>
      </c>
      <c r="AR150" s="68">
        <f t="shared" si="171"/>
        <v>0</v>
      </c>
      <c r="AS150" s="68">
        <f t="shared" si="172"/>
        <v>403051.18110236211</v>
      </c>
      <c r="AT150" s="1">
        <f t="shared" si="173"/>
        <v>403051.18110236211</v>
      </c>
      <c r="AU150" s="75">
        <f t="shared" si="176"/>
        <v>0</v>
      </c>
      <c r="AV150" s="75">
        <f t="shared" si="167"/>
        <v>404326.65952357213</v>
      </c>
      <c r="AW150" s="21" t="s">
        <v>435</v>
      </c>
      <c r="AX150" s="21" t="s">
        <v>434</v>
      </c>
      <c r="AY150" s="21" t="s">
        <v>432</v>
      </c>
      <c r="AZ150" s="21" t="s">
        <v>432</v>
      </c>
    </row>
    <row r="151" spans="1:52">
      <c r="A151" s="54" t="s">
        <v>369</v>
      </c>
      <c r="B151" s="21" t="s">
        <v>376</v>
      </c>
      <c r="C151" s="21"/>
      <c r="D151" s="21" t="s">
        <v>44</v>
      </c>
      <c r="E151" s="21" t="s">
        <v>378</v>
      </c>
      <c r="F151" s="54"/>
      <c r="G151" s="54"/>
      <c r="H151" s="54"/>
      <c r="I151" s="54"/>
      <c r="J151" s="54"/>
      <c r="K151" s="54"/>
      <c r="L151" s="54"/>
      <c r="M151" s="54"/>
      <c r="N151" s="54"/>
      <c r="O151" s="54">
        <v>0</v>
      </c>
      <c r="P151" s="54">
        <v>0</v>
      </c>
      <c r="Q151" s="54">
        <f t="shared" si="184"/>
        <v>0</v>
      </c>
      <c r="R151" s="54">
        <f t="shared" si="179"/>
        <v>0</v>
      </c>
      <c r="S151" s="54">
        <f>(114.7/113.8)*P151</f>
        <v>0</v>
      </c>
      <c r="T151" s="54"/>
      <c r="U151" s="55">
        <f t="shared" si="181"/>
        <v>0</v>
      </c>
      <c r="V151" s="55">
        <f t="shared" si="149"/>
        <v>0</v>
      </c>
      <c r="W151" s="56">
        <f>V151/$V$153</f>
        <v>0</v>
      </c>
      <c r="X151" s="57">
        <v>0</v>
      </c>
      <c r="Y151" s="58">
        <f t="shared" si="136"/>
        <v>0</v>
      </c>
      <c r="Z151" s="59">
        <v>0</v>
      </c>
      <c r="AA151" s="59"/>
      <c r="AB151" s="60">
        <f t="shared" si="138"/>
        <v>0</v>
      </c>
      <c r="AC151" s="61"/>
      <c r="AD151" s="61"/>
      <c r="AE151" s="61"/>
      <c r="AF151" s="61">
        <f t="shared" si="141"/>
        <v>0</v>
      </c>
      <c r="AG151" s="61">
        <f t="shared" si="160"/>
        <v>0</v>
      </c>
      <c r="AH151" s="61"/>
      <c r="AI151" s="61">
        <v>100000</v>
      </c>
      <c r="AJ151" s="61">
        <f t="shared" si="162"/>
        <v>100000</v>
      </c>
      <c r="AK151" s="63">
        <f t="shared" si="164"/>
        <v>0</v>
      </c>
      <c r="AL151" s="63">
        <f t="shared" si="165"/>
        <v>101870.07874015748</v>
      </c>
      <c r="AM151" s="63">
        <f t="shared" si="166"/>
        <v>101870.07874015748</v>
      </c>
      <c r="AO151" s="68">
        <f t="shared" si="168"/>
        <v>0</v>
      </c>
      <c r="AP151" s="68">
        <f t="shared" si="169"/>
        <v>107480.31496062991</v>
      </c>
      <c r="AQ151" s="68">
        <f>AO151+AP151</f>
        <v>107480.31496062991</v>
      </c>
      <c r="AR151" s="68">
        <f t="shared" si="171"/>
        <v>0</v>
      </c>
      <c r="AS151" s="68">
        <f t="shared" si="172"/>
        <v>124015.74803149604</v>
      </c>
      <c r="AT151" s="1">
        <f t="shared" si="173"/>
        <v>124015.74803149604</v>
      </c>
      <c r="AU151" s="75">
        <f t="shared" si="176"/>
        <v>0</v>
      </c>
      <c r="AV151" s="75">
        <f t="shared" si="167"/>
        <v>124408.20293032989</v>
      </c>
      <c r="AW151" s="21" t="s">
        <v>435</v>
      </c>
      <c r="AX151" s="21" t="s">
        <v>434</v>
      </c>
      <c r="AY151" s="21" t="s">
        <v>432</v>
      </c>
      <c r="AZ151" s="21" t="s">
        <v>432</v>
      </c>
    </row>
    <row r="152" spans="1:52" s="38" customFormat="1" ht="13.5" thickBot="1">
      <c r="C152" s="39"/>
      <c r="E152" s="38" t="s">
        <v>345</v>
      </c>
      <c r="I152" s="38">
        <f t="shared" ref="I152:P152" si="185">SUM(I6:I148)</f>
        <v>241984365.06841311</v>
      </c>
      <c r="J152" s="38">
        <f t="shared" si="185"/>
        <v>229737412.07659745</v>
      </c>
      <c r="K152" s="38">
        <f t="shared" si="185"/>
        <v>237381851.44237885</v>
      </c>
      <c r="L152" s="38">
        <f t="shared" si="185"/>
        <v>0.99851984736803456</v>
      </c>
      <c r="M152" s="38">
        <f t="shared" si="185"/>
        <v>218114.3552472062</v>
      </c>
      <c r="N152" s="38">
        <f t="shared" si="185"/>
        <v>23647945.414414413</v>
      </c>
      <c r="O152" s="38">
        <f t="shared" si="185"/>
        <v>252573092.89097878</v>
      </c>
      <c r="P152" s="38">
        <f t="shared" si="185"/>
        <v>24504999.492325932</v>
      </c>
      <c r="Q152" s="38">
        <f>R152+S152</f>
        <v>280148976.88692921</v>
      </c>
      <c r="R152" s="38">
        <f t="shared" ref="R152:AL152" si="186">SUM(R6:R151)</f>
        <v>255430176.8713775</v>
      </c>
      <c r="S152" s="38">
        <f t="shared" si="186"/>
        <v>24718800.015551705</v>
      </c>
      <c r="T152" s="38">
        <f t="shared" si="186"/>
        <v>258477296.8008382</v>
      </c>
      <c r="U152" s="40">
        <f t="shared" si="186"/>
        <v>25291937.093691636</v>
      </c>
      <c r="V152" s="40">
        <f t="shared" si="186"/>
        <v>283769233.89452982</v>
      </c>
      <c r="W152" s="40">
        <f t="shared" si="186"/>
        <v>0.91494759800477532</v>
      </c>
      <c r="X152" s="41">
        <f t="shared" si="186"/>
        <v>272153504.84510994</v>
      </c>
      <c r="Y152" s="41">
        <f t="shared" si="186"/>
        <v>282987676.93813896</v>
      </c>
      <c r="Z152" s="42">
        <f t="shared" si="186"/>
        <v>25221561.630031727</v>
      </c>
      <c r="AA152" s="42">
        <f t="shared" si="186"/>
        <v>25976338.29587514</v>
      </c>
      <c r="AB152" s="40">
        <f t="shared" si="186"/>
        <v>308964015.23401427</v>
      </c>
      <c r="AC152" s="40">
        <f t="shared" si="186"/>
        <v>0.99523849976415291</v>
      </c>
      <c r="AD152" s="40">
        <f t="shared" si="186"/>
        <v>192582.86228301493</v>
      </c>
      <c r="AE152" s="40">
        <f t="shared" si="186"/>
        <v>202389.61131118855</v>
      </c>
      <c r="AF152" s="40">
        <f t="shared" si="186"/>
        <v>319279689.4821372</v>
      </c>
      <c r="AG152" s="40">
        <f t="shared" si="186"/>
        <v>342050293.33640945</v>
      </c>
      <c r="AH152" s="40">
        <f t="shared" si="186"/>
        <v>26944290.86102761</v>
      </c>
      <c r="AI152" s="40">
        <f t="shared" si="186"/>
        <v>28240399.51480405</v>
      </c>
      <c r="AJ152" s="40">
        <f t="shared" si="186"/>
        <v>363310021.8512134</v>
      </c>
      <c r="AK152" s="64">
        <f t="shared" si="186"/>
        <v>354254231.96771085</v>
      </c>
      <c r="AL152" s="64">
        <f t="shared" si="186"/>
        <v>30220331.790452946</v>
      </c>
      <c r="AM152" s="65">
        <f t="shared" si="166"/>
        <v>384474563.75816381</v>
      </c>
      <c r="AO152" s="69">
        <f>SUM(AO6:AO151)</f>
        <v>385595009.58277899</v>
      </c>
      <c r="AP152" s="69">
        <f>SUM(AP6:AP151)</f>
        <v>33704827.558492534</v>
      </c>
      <c r="AQ152" s="69">
        <f>AO152+AP152</f>
        <v>419299837.14127153</v>
      </c>
      <c r="AR152" s="69">
        <f>SUM(AR6:AR151)</f>
        <v>440099659.75207418</v>
      </c>
      <c r="AS152" s="69">
        <f>SUM(AS6:AS151)</f>
        <v>38890185.644414477</v>
      </c>
      <c r="AT152" s="38">
        <f>SUM(AT6:AT151)</f>
        <v>478989845.39648879</v>
      </c>
      <c r="AU152" s="77">
        <f>SUM(AU6:AU151)</f>
        <v>449833733.75207418</v>
      </c>
      <c r="AV152" s="77">
        <f>SUM(AV6:AV151)</f>
        <v>39133255.852149963</v>
      </c>
    </row>
    <row r="153" spans="1:52" ht="13.5" thickTop="1">
      <c r="J153" s="1" t="s">
        <v>346</v>
      </c>
      <c r="K153" s="1">
        <v>219662.99</v>
      </c>
      <c r="V153" s="2">
        <v>298970978.13792622</v>
      </c>
      <c r="W153" s="3">
        <f>V153/$V$153</f>
        <v>1</v>
      </c>
      <c r="X153" s="35"/>
      <c r="Y153" s="35"/>
      <c r="Z153" s="36"/>
      <c r="AA153" s="36"/>
      <c r="AB153" s="37"/>
      <c r="AC153" s="37"/>
      <c r="AD153" s="8">
        <v>0</v>
      </c>
      <c r="AE153" s="8"/>
      <c r="AM153" s="63"/>
    </row>
    <row r="154" spans="1:52" s="23" customFormat="1" ht="17.25" customHeight="1">
      <c r="B154" s="32"/>
      <c r="E154" s="43"/>
      <c r="F154" s="43" t="s">
        <v>347</v>
      </c>
      <c r="G154" s="43"/>
      <c r="U154" s="44"/>
      <c r="V154" s="44">
        <f>188171.44</f>
        <v>188171.44</v>
      </c>
      <c r="W154" s="45"/>
      <c r="X154" s="46"/>
      <c r="Y154" s="46"/>
      <c r="Z154" s="47"/>
      <c r="AA154" s="47"/>
      <c r="AB154" s="30"/>
      <c r="AC154" s="30"/>
      <c r="AD154" s="30">
        <v>203357.9</v>
      </c>
      <c r="AE154" s="30">
        <v>203357.9</v>
      </c>
      <c r="AF154" s="30"/>
      <c r="AG154" s="30"/>
      <c r="AH154" s="30"/>
      <c r="AI154" s="30"/>
      <c r="AJ154" s="30"/>
      <c r="AK154" s="30"/>
      <c r="AL154" s="30"/>
      <c r="AM154" s="66"/>
      <c r="AQ154" s="70"/>
      <c r="AU154" s="78"/>
      <c r="AV154" s="78"/>
    </row>
    <row r="155" spans="1:52" s="23" customFormat="1">
      <c r="F155" s="23" t="s">
        <v>348</v>
      </c>
      <c r="U155" s="44"/>
      <c r="V155" s="44"/>
      <c r="W155" s="45"/>
      <c r="X155" s="46">
        <f>Y152</f>
        <v>282987676.93813896</v>
      </c>
      <c r="Y155" s="46"/>
      <c r="Z155" s="47" t="s">
        <v>349</v>
      </c>
      <c r="AA155" s="47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66"/>
      <c r="AO155" s="70">
        <f>AR152</f>
        <v>440099659.75207418</v>
      </c>
      <c r="AQ155" s="70"/>
      <c r="AU155" s="78"/>
      <c r="AV155" s="78"/>
    </row>
    <row r="156" spans="1:52" s="32" customFormat="1">
      <c r="B156" s="23"/>
      <c r="U156" s="48"/>
      <c r="V156" s="48"/>
      <c r="W156" s="49"/>
      <c r="X156" s="35"/>
      <c r="Y156" s="35"/>
      <c r="Z156" s="36"/>
      <c r="AA156" s="36"/>
      <c r="AB156" s="37"/>
      <c r="AC156" s="37"/>
      <c r="AD156" s="8"/>
      <c r="AE156" s="8"/>
      <c r="AF156" s="8"/>
      <c r="AG156" s="8"/>
      <c r="AH156" s="8"/>
      <c r="AI156" s="8"/>
      <c r="AJ156" s="8"/>
      <c r="AK156" s="8"/>
      <c r="AL156" s="8"/>
      <c r="AM156" s="63"/>
      <c r="AO156" s="71">
        <f>AS152</f>
        <v>38890185.644414477</v>
      </c>
      <c r="AQ156" s="71"/>
      <c r="AU156" s="79"/>
      <c r="AV156" s="79"/>
    </row>
    <row r="157" spans="1:52" s="32" customFormat="1">
      <c r="U157" s="48"/>
      <c r="V157" s="48"/>
      <c r="W157" s="49"/>
      <c r="X157" s="35"/>
      <c r="Y157" s="35"/>
      <c r="Z157" s="36"/>
      <c r="AA157" s="36"/>
      <c r="AB157" s="37"/>
      <c r="AC157" s="37"/>
      <c r="AD157" s="8"/>
      <c r="AE157" s="8"/>
      <c r="AF157" s="8"/>
      <c r="AG157" s="8"/>
      <c r="AH157" s="8"/>
      <c r="AI157" s="8"/>
      <c r="AJ157" s="8"/>
      <c r="AK157" s="8"/>
      <c r="AL157" s="8"/>
      <c r="AM157" s="63"/>
      <c r="AO157" s="71">
        <v>1500000</v>
      </c>
      <c r="AQ157" s="71"/>
      <c r="AU157" s="79"/>
      <c r="AV157" s="79"/>
    </row>
    <row r="158" spans="1:52" s="32" customFormat="1">
      <c r="U158" s="48"/>
      <c r="V158" s="48"/>
      <c r="W158" s="49"/>
      <c r="X158" s="35"/>
      <c r="Y158" s="35"/>
      <c r="Z158" s="36"/>
      <c r="AA158" s="36"/>
      <c r="AB158" s="37"/>
      <c r="AC158" s="37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O158" s="71">
        <v>226890</v>
      </c>
      <c r="AQ158" s="71"/>
      <c r="AU158" s="79"/>
      <c r="AV158" s="79"/>
    </row>
    <row r="159" spans="1:52" s="32" customFormat="1">
      <c r="U159" s="48"/>
      <c r="V159" s="48"/>
      <c r="W159" s="49"/>
      <c r="X159" s="35"/>
      <c r="Y159" s="35"/>
      <c r="Z159" s="36"/>
      <c r="AA159" s="36"/>
      <c r="AB159" s="37"/>
      <c r="AC159" s="37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O159" s="71">
        <v>5000000</v>
      </c>
      <c r="AQ159" s="71"/>
      <c r="AU159" s="79"/>
      <c r="AV159" s="79"/>
    </row>
    <row r="160" spans="1:52" s="32" customFormat="1">
      <c r="U160" s="48"/>
      <c r="V160" s="48"/>
      <c r="W160" s="49"/>
      <c r="X160" s="35"/>
      <c r="Y160" s="35"/>
      <c r="Z160" s="36"/>
      <c r="AA160" s="36"/>
      <c r="AB160" s="37"/>
      <c r="AC160" s="37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O160" s="71">
        <v>376638</v>
      </c>
      <c r="AQ160" s="71"/>
      <c r="AU160" s="79"/>
      <c r="AV160" s="79"/>
    </row>
    <row r="161" spans="21:48" s="32" customFormat="1">
      <c r="U161" s="48"/>
      <c r="V161" s="48"/>
      <c r="W161" s="49"/>
      <c r="X161" s="35"/>
      <c r="Y161" s="35"/>
      <c r="Z161" s="36"/>
      <c r="AA161" s="36"/>
      <c r="AB161" s="37"/>
      <c r="AC161" s="37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O161" s="71">
        <v>2147853</v>
      </c>
      <c r="AQ161" s="71"/>
      <c r="AU161" s="79"/>
      <c r="AV161" s="79"/>
    </row>
    <row r="162" spans="21:48" s="32" customFormat="1">
      <c r="U162" s="48"/>
      <c r="V162" s="48"/>
      <c r="W162" s="49"/>
      <c r="X162" s="35"/>
      <c r="Y162" s="35"/>
      <c r="Z162" s="36"/>
      <c r="AA162" s="36"/>
      <c r="AB162" s="37"/>
      <c r="AC162" s="37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O162" s="71">
        <f>SUM(AO155:AO161)</f>
        <v>488241226.39648867</v>
      </c>
      <c r="AQ162" s="71"/>
      <c r="AU162" s="79"/>
      <c r="AV162" s="79"/>
    </row>
    <row r="163" spans="21:48" s="32" customFormat="1">
      <c r="U163" s="48"/>
      <c r="V163" s="48"/>
      <c r="W163" s="49"/>
      <c r="X163" s="35"/>
      <c r="Y163" s="35"/>
      <c r="Z163" s="36"/>
      <c r="AA163" s="36"/>
      <c r="AB163" s="37"/>
      <c r="AC163" s="37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Q163" s="71"/>
      <c r="AU163" s="79"/>
      <c r="AV163" s="79"/>
    </row>
    <row r="164" spans="21:48" s="32" customFormat="1">
      <c r="U164" s="48"/>
      <c r="V164" s="48"/>
      <c r="W164" s="49"/>
      <c r="X164" s="35"/>
      <c r="Y164" s="35"/>
      <c r="Z164" s="36"/>
      <c r="AA164" s="36"/>
      <c r="AB164" s="37"/>
      <c r="AC164" s="37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Q164" s="71"/>
      <c r="AU164" s="79"/>
      <c r="AV164" s="79"/>
    </row>
    <row r="165" spans="21:48" s="32" customFormat="1">
      <c r="U165" s="48"/>
      <c r="V165" s="48"/>
      <c r="W165" s="49"/>
      <c r="X165" s="35"/>
      <c r="Y165" s="35"/>
      <c r="Z165" s="36"/>
      <c r="AA165" s="36"/>
      <c r="AB165" s="37"/>
      <c r="AC165" s="37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Q165" s="71"/>
      <c r="AU165" s="79"/>
      <c r="AV165" s="79"/>
    </row>
    <row r="166" spans="21:48" s="32" customFormat="1">
      <c r="U166" s="48"/>
      <c r="V166" s="48"/>
      <c r="W166" s="49"/>
      <c r="X166" s="35"/>
      <c r="Y166" s="35"/>
      <c r="Z166" s="36"/>
      <c r="AA166" s="36"/>
      <c r="AB166" s="37"/>
      <c r="AC166" s="37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Q166" s="71"/>
      <c r="AU166" s="79"/>
      <c r="AV166" s="79"/>
    </row>
    <row r="167" spans="21:48" s="32" customFormat="1">
      <c r="U167" s="48"/>
      <c r="V167" s="48"/>
      <c r="W167" s="49"/>
      <c r="X167" s="35"/>
      <c r="Y167" s="35"/>
      <c r="Z167" s="36"/>
      <c r="AA167" s="36"/>
      <c r="AB167" s="37"/>
      <c r="AC167" s="37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Q167" s="71"/>
      <c r="AU167" s="79"/>
      <c r="AV167" s="79"/>
    </row>
    <row r="168" spans="21:48" s="32" customFormat="1">
      <c r="U168" s="48"/>
      <c r="V168" s="48"/>
      <c r="W168" s="49"/>
      <c r="X168" s="35"/>
      <c r="Y168" s="35"/>
      <c r="Z168" s="36"/>
      <c r="AA168" s="36"/>
      <c r="AB168" s="37"/>
      <c r="AC168" s="37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Q168" s="71"/>
      <c r="AU168" s="79"/>
      <c r="AV168" s="79"/>
    </row>
    <row r="169" spans="21:48" s="32" customFormat="1">
      <c r="U169" s="48"/>
      <c r="V169" s="48"/>
      <c r="W169" s="49"/>
      <c r="X169" s="35"/>
      <c r="Y169" s="35"/>
      <c r="Z169" s="36"/>
      <c r="AA169" s="36"/>
      <c r="AB169" s="37"/>
      <c r="AC169" s="37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Q169" s="71"/>
      <c r="AU169" s="79"/>
      <c r="AV169" s="79"/>
    </row>
    <row r="170" spans="21:48" s="32" customFormat="1">
      <c r="U170" s="48"/>
      <c r="V170" s="48"/>
      <c r="W170" s="49"/>
      <c r="X170" s="35"/>
      <c r="Y170" s="35"/>
      <c r="Z170" s="36"/>
      <c r="AA170" s="36"/>
      <c r="AB170" s="37"/>
      <c r="AC170" s="37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Q170" s="71"/>
      <c r="AU170" s="79"/>
      <c r="AV170" s="79"/>
    </row>
    <row r="171" spans="21:48" s="32" customFormat="1">
      <c r="U171" s="48"/>
      <c r="V171" s="48"/>
      <c r="W171" s="49"/>
      <c r="X171" s="35"/>
      <c r="Y171" s="35"/>
      <c r="Z171" s="36"/>
      <c r="AA171" s="36"/>
      <c r="AB171" s="37"/>
      <c r="AC171" s="37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Q171" s="71"/>
      <c r="AU171" s="79"/>
      <c r="AV171" s="79"/>
    </row>
    <row r="172" spans="21:48" s="32" customFormat="1">
      <c r="U172" s="48"/>
      <c r="V172" s="48"/>
      <c r="W172" s="49"/>
      <c r="X172" s="35"/>
      <c r="Y172" s="35"/>
      <c r="Z172" s="36"/>
      <c r="AA172" s="36"/>
      <c r="AB172" s="37"/>
      <c r="AC172" s="37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Q172" s="71"/>
      <c r="AU172" s="79"/>
      <c r="AV172" s="79"/>
    </row>
    <row r="173" spans="21:48" s="32" customFormat="1">
      <c r="U173" s="48"/>
      <c r="V173" s="48"/>
      <c r="W173" s="49"/>
      <c r="X173" s="35"/>
      <c r="Y173" s="35"/>
      <c r="Z173" s="36"/>
      <c r="AA173" s="36"/>
      <c r="AB173" s="37"/>
      <c r="AC173" s="37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Q173" s="71"/>
      <c r="AU173" s="79"/>
      <c r="AV173" s="79"/>
    </row>
    <row r="174" spans="21:48" s="32" customFormat="1">
      <c r="U174" s="48"/>
      <c r="V174" s="48"/>
      <c r="W174" s="49"/>
      <c r="X174" s="35"/>
      <c r="Y174" s="35"/>
      <c r="Z174" s="36"/>
      <c r="AA174" s="36"/>
      <c r="AB174" s="37"/>
      <c r="AC174" s="37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Q174" s="71"/>
      <c r="AU174" s="79"/>
      <c r="AV174" s="79"/>
    </row>
    <row r="175" spans="21:48" s="32" customFormat="1">
      <c r="U175" s="48"/>
      <c r="V175" s="48"/>
      <c r="W175" s="49"/>
      <c r="X175" s="35"/>
      <c r="Y175" s="35"/>
      <c r="Z175" s="36"/>
      <c r="AA175" s="36"/>
      <c r="AB175" s="37"/>
      <c r="AC175" s="37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Q175" s="71"/>
      <c r="AU175" s="79"/>
      <c r="AV175" s="79"/>
    </row>
    <row r="176" spans="21:48" s="32" customFormat="1">
      <c r="U176" s="48"/>
      <c r="V176" s="48"/>
      <c r="W176" s="49"/>
      <c r="X176" s="35"/>
      <c r="Y176" s="35"/>
      <c r="Z176" s="36"/>
      <c r="AA176" s="36"/>
      <c r="AB176" s="37"/>
      <c r="AC176" s="37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Q176" s="71"/>
      <c r="AU176" s="79"/>
      <c r="AV176" s="79"/>
    </row>
    <row r="177" spans="21:48" s="32" customFormat="1">
      <c r="U177" s="48"/>
      <c r="V177" s="48"/>
      <c r="W177" s="49"/>
      <c r="X177" s="35"/>
      <c r="Y177" s="35"/>
      <c r="Z177" s="36"/>
      <c r="AA177" s="36"/>
      <c r="AB177" s="37"/>
      <c r="AC177" s="37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Q177" s="71"/>
      <c r="AU177" s="79"/>
      <c r="AV177" s="79"/>
    </row>
    <row r="178" spans="21:48" s="32" customFormat="1">
      <c r="U178" s="48"/>
      <c r="V178" s="48"/>
      <c r="W178" s="49"/>
      <c r="X178" s="35"/>
      <c r="Y178" s="35"/>
      <c r="Z178" s="36"/>
      <c r="AA178" s="36"/>
      <c r="AB178" s="37"/>
      <c r="AC178" s="37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Q178" s="71"/>
      <c r="AU178" s="79"/>
      <c r="AV178" s="79"/>
    </row>
    <row r="179" spans="21:48" s="32" customFormat="1">
      <c r="U179" s="48"/>
      <c r="V179" s="48"/>
      <c r="W179" s="49"/>
      <c r="X179" s="35"/>
      <c r="Y179" s="35"/>
      <c r="Z179" s="36"/>
      <c r="AA179" s="36"/>
      <c r="AB179" s="37"/>
      <c r="AC179" s="37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Q179" s="71"/>
      <c r="AU179" s="79"/>
      <c r="AV179" s="79"/>
    </row>
    <row r="180" spans="21:48" s="32" customFormat="1">
      <c r="U180" s="48"/>
      <c r="V180" s="48"/>
      <c r="W180" s="49"/>
      <c r="X180" s="35"/>
      <c r="Y180" s="35"/>
      <c r="Z180" s="36"/>
      <c r="AA180" s="36"/>
      <c r="AB180" s="37"/>
      <c r="AC180" s="37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Q180" s="71"/>
      <c r="AU180" s="79"/>
      <c r="AV180" s="79"/>
    </row>
    <row r="181" spans="21:48" s="32" customFormat="1">
      <c r="U181" s="48"/>
      <c r="V181" s="48"/>
      <c r="W181" s="49"/>
      <c r="X181" s="35"/>
      <c r="Y181" s="35"/>
      <c r="Z181" s="36"/>
      <c r="AA181" s="36"/>
      <c r="AB181" s="37"/>
      <c r="AC181" s="37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Q181" s="71"/>
      <c r="AU181" s="79"/>
      <c r="AV181" s="79"/>
    </row>
    <row r="182" spans="21:48" s="32" customFormat="1">
      <c r="U182" s="48"/>
      <c r="V182" s="48"/>
      <c r="W182" s="49"/>
      <c r="X182" s="35"/>
      <c r="Y182" s="35"/>
      <c r="Z182" s="36"/>
      <c r="AA182" s="36"/>
      <c r="AB182" s="37"/>
      <c r="AC182" s="37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Q182" s="71"/>
      <c r="AU182" s="79"/>
      <c r="AV182" s="79"/>
    </row>
    <row r="183" spans="21:48" s="32" customFormat="1">
      <c r="U183" s="48"/>
      <c r="V183" s="48"/>
      <c r="W183" s="49"/>
      <c r="X183" s="35"/>
      <c r="Y183" s="35"/>
      <c r="Z183" s="36"/>
      <c r="AA183" s="36"/>
      <c r="AB183" s="37"/>
      <c r="AC183" s="37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Q183" s="71"/>
      <c r="AU183" s="79"/>
      <c r="AV183" s="79"/>
    </row>
    <row r="184" spans="21:48" s="32" customFormat="1">
      <c r="U184" s="48"/>
      <c r="V184" s="48"/>
      <c r="W184" s="49"/>
      <c r="X184" s="35"/>
      <c r="Y184" s="35"/>
      <c r="Z184" s="36"/>
      <c r="AA184" s="36"/>
      <c r="AB184" s="37"/>
      <c r="AC184" s="37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Q184" s="71"/>
      <c r="AU184" s="79"/>
      <c r="AV184" s="79"/>
    </row>
    <row r="185" spans="21:48" s="32" customFormat="1">
      <c r="U185" s="48"/>
      <c r="V185" s="48"/>
      <c r="W185" s="49"/>
      <c r="X185" s="35"/>
      <c r="Y185" s="35"/>
      <c r="Z185" s="36"/>
      <c r="AA185" s="36"/>
      <c r="AB185" s="37"/>
      <c r="AC185" s="37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Q185" s="71"/>
      <c r="AU185" s="79"/>
      <c r="AV185" s="79"/>
    </row>
    <row r="186" spans="21:48" s="32" customFormat="1">
      <c r="U186" s="48"/>
      <c r="V186" s="48"/>
      <c r="W186" s="49"/>
      <c r="X186" s="35"/>
      <c r="Y186" s="35"/>
      <c r="Z186" s="36"/>
      <c r="AA186" s="36"/>
      <c r="AB186" s="37"/>
      <c r="AC186" s="37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Q186" s="71"/>
      <c r="AU186" s="79"/>
      <c r="AV186" s="79"/>
    </row>
    <row r="187" spans="21:48" s="32" customFormat="1">
      <c r="U187" s="48"/>
      <c r="V187" s="48"/>
      <c r="W187" s="49"/>
      <c r="X187" s="35"/>
      <c r="Y187" s="35"/>
      <c r="Z187" s="36"/>
      <c r="AA187" s="36"/>
      <c r="AB187" s="37"/>
      <c r="AC187" s="37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Q187" s="71"/>
      <c r="AU187" s="79"/>
      <c r="AV187" s="79"/>
    </row>
    <row r="188" spans="21:48" s="32" customFormat="1">
      <c r="U188" s="48"/>
      <c r="V188" s="48"/>
      <c r="W188" s="49"/>
      <c r="X188" s="35"/>
      <c r="Y188" s="35"/>
      <c r="Z188" s="36"/>
      <c r="AA188" s="36"/>
      <c r="AB188" s="37"/>
      <c r="AC188" s="37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Q188" s="71"/>
      <c r="AU188" s="79"/>
      <c r="AV188" s="79"/>
    </row>
    <row r="189" spans="21:48" s="32" customFormat="1">
      <c r="U189" s="48"/>
      <c r="V189" s="48"/>
      <c r="W189" s="49"/>
      <c r="X189" s="35"/>
      <c r="Y189" s="35"/>
      <c r="Z189" s="36"/>
      <c r="AA189" s="36"/>
      <c r="AB189" s="37"/>
      <c r="AC189" s="37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Q189" s="71"/>
      <c r="AU189" s="79"/>
      <c r="AV189" s="79"/>
    </row>
    <row r="190" spans="21:48" s="32" customFormat="1">
      <c r="U190" s="48"/>
      <c r="V190" s="48"/>
      <c r="W190" s="49"/>
      <c r="X190" s="35"/>
      <c r="Y190" s="35"/>
      <c r="Z190" s="36"/>
      <c r="AA190" s="36"/>
      <c r="AB190" s="37"/>
      <c r="AC190" s="37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Q190" s="71"/>
      <c r="AU190" s="79"/>
      <c r="AV190" s="79"/>
    </row>
    <row r="191" spans="21:48" s="32" customFormat="1">
      <c r="U191" s="48"/>
      <c r="V191" s="48"/>
      <c r="W191" s="49"/>
      <c r="X191" s="35"/>
      <c r="Y191" s="35"/>
      <c r="Z191" s="36"/>
      <c r="AA191" s="36"/>
      <c r="AB191" s="37"/>
      <c r="AC191" s="37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Q191" s="71"/>
      <c r="AU191" s="79"/>
      <c r="AV191" s="79"/>
    </row>
    <row r="192" spans="21:48" s="32" customFormat="1">
      <c r="U192" s="48"/>
      <c r="V192" s="48"/>
      <c r="W192" s="49"/>
      <c r="X192" s="35"/>
      <c r="Y192" s="35"/>
      <c r="Z192" s="36"/>
      <c r="AA192" s="36"/>
      <c r="AB192" s="37"/>
      <c r="AC192" s="37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Q192" s="71"/>
      <c r="AU192" s="79"/>
      <c r="AV192" s="79"/>
    </row>
    <row r="193" spans="21:48" s="32" customFormat="1">
      <c r="U193" s="48"/>
      <c r="V193" s="48"/>
      <c r="W193" s="49"/>
      <c r="X193" s="35"/>
      <c r="Y193" s="35"/>
      <c r="Z193" s="36"/>
      <c r="AA193" s="36"/>
      <c r="AB193" s="37"/>
      <c r="AC193" s="37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Q193" s="71"/>
      <c r="AU193" s="79"/>
      <c r="AV193" s="79"/>
    </row>
    <row r="194" spans="21:48" s="32" customFormat="1">
      <c r="U194" s="48"/>
      <c r="V194" s="48"/>
      <c r="W194" s="49"/>
      <c r="X194" s="35"/>
      <c r="Y194" s="35"/>
      <c r="Z194" s="36"/>
      <c r="AA194" s="36"/>
      <c r="AB194" s="37"/>
      <c r="AC194" s="37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Q194" s="71"/>
      <c r="AU194" s="79"/>
      <c r="AV194" s="79"/>
    </row>
    <row r="195" spans="21:48" s="32" customFormat="1">
      <c r="U195" s="48"/>
      <c r="V195" s="48"/>
      <c r="W195" s="49"/>
      <c r="X195" s="35"/>
      <c r="Y195" s="35"/>
      <c r="Z195" s="36"/>
      <c r="AA195" s="36"/>
      <c r="AB195" s="37"/>
      <c r="AC195" s="37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Q195" s="71"/>
      <c r="AU195" s="79"/>
      <c r="AV195" s="79"/>
    </row>
    <row r="196" spans="21:48" s="32" customFormat="1">
      <c r="U196" s="48"/>
      <c r="V196" s="48"/>
      <c r="W196" s="49"/>
      <c r="X196" s="35"/>
      <c r="Y196" s="35"/>
      <c r="Z196" s="36"/>
      <c r="AA196" s="36"/>
      <c r="AB196" s="37"/>
      <c r="AC196" s="37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Q196" s="71"/>
      <c r="AU196" s="79"/>
      <c r="AV196" s="79"/>
    </row>
    <row r="197" spans="21:48" s="32" customFormat="1">
      <c r="U197" s="48"/>
      <c r="V197" s="48"/>
      <c r="W197" s="49"/>
      <c r="X197" s="35"/>
      <c r="Y197" s="35"/>
      <c r="Z197" s="36"/>
      <c r="AA197" s="36"/>
      <c r="AB197" s="37"/>
      <c r="AC197" s="37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Q197" s="71"/>
      <c r="AU197" s="79"/>
      <c r="AV197" s="79"/>
    </row>
    <row r="198" spans="21:48" s="32" customFormat="1">
      <c r="U198" s="48"/>
      <c r="V198" s="48"/>
      <c r="W198" s="49"/>
      <c r="X198" s="35"/>
      <c r="Y198" s="35"/>
      <c r="Z198" s="36"/>
      <c r="AA198" s="36"/>
      <c r="AB198" s="37"/>
      <c r="AC198" s="37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Q198" s="71"/>
      <c r="AU198" s="79"/>
      <c r="AV198" s="79"/>
    </row>
    <row r="199" spans="21:48" s="32" customFormat="1">
      <c r="U199" s="48"/>
      <c r="V199" s="48"/>
      <c r="W199" s="49"/>
      <c r="X199" s="35"/>
      <c r="Y199" s="35"/>
      <c r="Z199" s="36"/>
      <c r="AA199" s="36"/>
      <c r="AB199" s="37"/>
      <c r="AC199" s="37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Q199" s="71"/>
      <c r="AU199" s="79"/>
      <c r="AV199" s="79"/>
    </row>
    <row r="200" spans="21:48" s="32" customFormat="1">
      <c r="U200" s="48"/>
      <c r="V200" s="48"/>
      <c r="W200" s="49"/>
      <c r="X200" s="35"/>
      <c r="Y200" s="35"/>
      <c r="Z200" s="36"/>
      <c r="AA200" s="36"/>
      <c r="AB200" s="37"/>
      <c r="AC200" s="37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Q200" s="71"/>
      <c r="AU200" s="79"/>
      <c r="AV200" s="79"/>
    </row>
    <row r="201" spans="21:48" s="32" customFormat="1">
      <c r="U201" s="48"/>
      <c r="V201" s="48"/>
      <c r="W201" s="49"/>
      <c r="X201" s="35"/>
      <c r="Y201" s="35"/>
      <c r="Z201" s="36"/>
      <c r="AA201" s="36"/>
      <c r="AB201" s="37"/>
      <c r="AC201" s="37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Q201" s="71"/>
      <c r="AU201" s="79"/>
      <c r="AV201" s="79"/>
    </row>
    <row r="202" spans="21:48" s="32" customFormat="1">
      <c r="U202" s="48"/>
      <c r="V202" s="48"/>
      <c r="W202" s="49"/>
      <c r="X202" s="35"/>
      <c r="Y202" s="35"/>
      <c r="Z202" s="36"/>
      <c r="AA202" s="36"/>
      <c r="AB202" s="37"/>
      <c r="AC202" s="37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Q202" s="71"/>
      <c r="AU202" s="79"/>
      <c r="AV202" s="79"/>
    </row>
    <row r="203" spans="21:48" s="32" customFormat="1">
      <c r="U203" s="48"/>
      <c r="V203" s="48"/>
      <c r="W203" s="49"/>
      <c r="X203" s="35"/>
      <c r="Y203" s="35"/>
      <c r="Z203" s="36"/>
      <c r="AA203" s="36"/>
      <c r="AB203" s="37"/>
      <c r="AC203" s="37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Q203" s="71"/>
      <c r="AU203" s="79"/>
      <c r="AV203" s="79"/>
    </row>
    <row r="204" spans="21:48" s="32" customFormat="1">
      <c r="U204" s="48"/>
      <c r="V204" s="48"/>
      <c r="W204" s="49"/>
      <c r="X204" s="35"/>
      <c r="Y204" s="35"/>
      <c r="Z204" s="36"/>
      <c r="AA204" s="36"/>
      <c r="AB204" s="37"/>
      <c r="AC204" s="37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Q204" s="71"/>
      <c r="AU204" s="79"/>
      <c r="AV204" s="79"/>
    </row>
    <row r="205" spans="21:48" s="32" customFormat="1">
      <c r="U205" s="48"/>
      <c r="V205" s="48"/>
      <c r="W205" s="49"/>
      <c r="X205" s="35"/>
      <c r="Y205" s="35"/>
      <c r="Z205" s="36"/>
      <c r="AA205" s="36"/>
      <c r="AB205" s="37"/>
      <c r="AC205" s="37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Q205" s="71"/>
      <c r="AU205" s="79"/>
      <c r="AV205" s="79"/>
    </row>
    <row r="206" spans="21:48" s="32" customFormat="1">
      <c r="U206" s="48"/>
      <c r="V206" s="48"/>
      <c r="W206" s="49"/>
      <c r="X206" s="35"/>
      <c r="Y206" s="35"/>
      <c r="Z206" s="36"/>
      <c r="AA206" s="36"/>
      <c r="AB206" s="37"/>
      <c r="AC206" s="37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Q206" s="71"/>
      <c r="AU206" s="79"/>
      <c r="AV206" s="79"/>
    </row>
    <row r="207" spans="21:48" s="32" customFormat="1">
      <c r="U207" s="48"/>
      <c r="V207" s="48"/>
      <c r="W207" s="49"/>
      <c r="X207" s="35"/>
      <c r="Y207" s="35"/>
      <c r="Z207" s="36"/>
      <c r="AA207" s="36"/>
      <c r="AB207" s="37"/>
      <c r="AC207" s="37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Q207" s="71"/>
      <c r="AU207" s="79"/>
      <c r="AV207" s="79"/>
    </row>
    <row r="208" spans="21:48" s="32" customFormat="1">
      <c r="U208" s="48"/>
      <c r="V208" s="48"/>
      <c r="W208" s="49"/>
      <c r="X208" s="35"/>
      <c r="Y208" s="35"/>
      <c r="Z208" s="36"/>
      <c r="AA208" s="36"/>
      <c r="AB208" s="37"/>
      <c r="AC208" s="37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Q208" s="71"/>
      <c r="AU208" s="79"/>
      <c r="AV208" s="79"/>
    </row>
    <row r="209" spans="21:48" s="32" customFormat="1">
      <c r="U209" s="48"/>
      <c r="V209" s="48"/>
      <c r="W209" s="49"/>
      <c r="X209" s="35"/>
      <c r="Y209" s="35"/>
      <c r="Z209" s="36"/>
      <c r="AA209" s="36"/>
      <c r="AB209" s="37"/>
      <c r="AC209" s="37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Q209" s="71"/>
      <c r="AU209" s="79"/>
      <c r="AV209" s="79"/>
    </row>
    <row r="210" spans="21:48" s="32" customFormat="1">
      <c r="U210" s="48"/>
      <c r="V210" s="48"/>
      <c r="W210" s="49"/>
      <c r="X210" s="35"/>
      <c r="Y210" s="35"/>
      <c r="Z210" s="36"/>
      <c r="AA210" s="36"/>
      <c r="AB210" s="37"/>
      <c r="AC210" s="37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Q210" s="71"/>
      <c r="AU210" s="79"/>
      <c r="AV210" s="79"/>
    </row>
    <row r="211" spans="21:48" s="32" customFormat="1">
      <c r="U211" s="48"/>
      <c r="V211" s="48"/>
      <c r="W211" s="49"/>
      <c r="X211" s="35"/>
      <c r="Y211" s="35"/>
      <c r="Z211" s="36"/>
      <c r="AA211" s="36"/>
      <c r="AB211" s="37"/>
      <c r="AC211" s="37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Q211" s="71"/>
      <c r="AU211" s="79"/>
      <c r="AV211" s="79"/>
    </row>
    <row r="212" spans="21:48" s="32" customFormat="1">
      <c r="U212" s="48"/>
      <c r="V212" s="48"/>
      <c r="W212" s="49"/>
      <c r="X212" s="35"/>
      <c r="Y212" s="35"/>
      <c r="Z212" s="36"/>
      <c r="AA212" s="36"/>
      <c r="AB212" s="37"/>
      <c r="AC212" s="37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Q212" s="71"/>
      <c r="AU212" s="79"/>
      <c r="AV212" s="79"/>
    </row>
    <row r="213" spans="21:48" s="32" customFormat="1">
      <c r="U213" s="48"/>
      <c r="V213" s="48"/>
      <c r="W213" s="49"/>
      <c r="X213" s="35"/>
      <c r="Y213" s="35"/>
      <c r="Z213" s="36"/>
      <c r="AA213" s="36"/>
      <c r="AB213" s="37"/>
      <c r="AC213" s="37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Q213" s="71"/>
      <c r="AU213" s="79"/>
      <c r="AV213" s="79"/>
    </row>
    <row r="214" spans="21:48" s="32" customFormat="1">
      <c r="U214" s="48"/>
      <c r="V214" s="48"/>
      <c r="W214" s="49"/>
      <c r="X214" s="35"/>
      <c r="Y214" s="35"/>
      <c r="Z214" s="36"/>
      <c r="AA214" s="36"/>
      <c r="AB214" s="37"/>
      <c r="AC214" s="37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Q214" s="71"/>
      <c r="AU214" s="79"/>
      <c r="AV214" s="79"/>
    </row>
    <row r="215" spans="21:48" s="32" customFormat="1">
      <c r="U215" s="48"/>
      <c r="V215" s="48"/>
      <c r="W215" s="49"/>
      <c r="X215" s="35"/>
      <c r="Y215" s="35"/>
      <c r="Z215" s="36"/>
      <c r="AA215" s="36"/>
      <c r="AB215" s="37"/>
      <c r="AC215" s="37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Q215" s="71"/>
      <c r="AU215" s="79"/>
      <c r="AV215" s="79"/>
    </row>
    <row r="216" spans="21:48" s="32" customFormat="1">
      <c r="U216" s="48"/>
      <c r="V216" s="48"/>
      <c r="W216" s="49"/>
      <c r="X216" s="35"/>
      <c r="Y216" s="35"/>
      <c r="Z216" s="36"/>
      <c r="AA216" s="36"/>
      <c r="AB216" s="37"/>
      <c r="AC216" s="37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Q216" s="71"/>
      <c r="AU216" s="79"/>
      <c r="AV216" s="79"/>
    </row>
    <row r="217" spans="21:48" s="32" customFormat="1">
      <c r="U217" s="48"/>
      <c r="V217" s="48"/>
      <c r="W217" s="49"/>
      <c r="X217" s="35"/>
      <c r="Y217" s="35"/>
      <c r="Z217" s="36"/>
      <c r="AA217" s="36"/>
      <c r="AB217" s="37"/>
      <c r="AC217" s="37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Q217" s="71"/>
      <c r="AU217" s="79"/>
      <c r="AV217" s="79"/>
    </row>
    <row r="218" spans="21:48" s="32" customFormat="1">
      <c r="U218" s="48"/>
      <c r="V218" s="48"/>
      <c r="W218" s="49"/>
      <c r="X218" s="35"/>
      <c r="Y218" s="35"/>
      <c r="Z218" s="36"/>
      <c r="AA218" s="36"/>
      <c r="AB218" s="37"/>
      <c r="AC218" s="37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Q218" s="71"/>
      <c r="AU218" s="79"/>
      <c r="AV218" s="79"/>
    </row>
    <row r="219" spans="21:48" s="32" customFormat="1">
      <c r="U219" s="48"/>
      <c r="V219" s="48"/>
      <c r="W219" s="49"/>
      <c r="X219" s="35"/>
      <c r="Y219" s="35"/>
      <c r="Z219" s="36"/>
      <c r="AA219" s="36"/>
      <c r="AB219" s="37"/>
      <c r="AC219" s="37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Q219" s="71"/>
      <c r="AU219" s="79"/>
      <c r="AV219" s="79"/>
    </row>
    <row r="220" spans="21:48" s="32" customFormat="1">
      <c r="U220" s="48"/>
      <c r="V220" s="48"/>
      <c r="W220" s="49"/>
      <c r="X220" s="35"/>
      <c r="Y220" s="35"/>
      <c r="Z220" s="36"/>
      <c r="AA220" s="36"/>
      <c r="AB220" s="37"/>
      <c r="AC220" s="37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Q220" s="71"/>
      <c r="AU220" s="79"/>
      <c r="AV220" s="79"/>
    </row>
    <row r="221" spans="21:48" s="32" customFormat="1">
      <c r="U221" s="48"/>
      <c r="V221" s="48"/>
      <c r="W221" s="49"/>
      <c r="X221" s="35"/>
      <c r="Y221" s="35"/>
      <c r="Z221" s="36"/>
      <c r="AA221" s="36"/>
      <c r="AB221" s="37"/>
      <c r="AC221" s="37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Q221" s="71"/>
      <c r="AU221" s="79"/>
      <c r="AV221" s="79"/>
    </row>
    <row r="222" spans="21:48" s="32" customFormat="1">
      <c r="U222" s="48"/>
      <c r="V222" s="48"/>
      <c r="W222" s="49"/>
      <c r="X222" s="35"/>
      <c r="Y222" s="35"/>
      <c r="Z222" s="36"/>
      <c r="AA222" s="36"/>
      <c r="AB222" s="37"/>
      <c r="AC222" s="37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Q222" s="71"/>
      <c r="AU222" s="79"/>
      <c r="AV222" s="79"/>
    </row>
    <row r="223" spans="21:48" s="32" customFormat="1">
      <c r="U223" s="48"/>
      <c r="V223" s="48"/>
      <c r="W223" s="49"/>
      <c r="X223" s="35"/>
      <c r="Y223" s="35"/>
      <c r="Z223" s="36"/>
      <c r="AA223" s="36"/>
      <c r="AB223" s="37"/>
      <c r="AC223" s="37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Q223" s="71"/>
      <c r="AU223" s="79"/>
      <c r="AV223" s="79"/>
    </row>
    <row r="224" spans="21:48" s="32" customFormat="1">
      <c r="U224" s="48"/>
      <c r="V224" s="48"/>
      <c r="W224" s="49"/>
      <c r="X224" s="35"/>
      <c r="Y224" s="35"/>
      <c r="Z224" s="36"/>
      <c r="AA224" s="36"/>
      <c r="AB224" s="37"/>
      <c r="AC224" s="37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Q224" s="71"/>
      <c r="AU224" s="79"/>
      <c r="AV224" s="79"/>
    </row>
    <row r="225" spans="21:48" s="32" customFormat="1">
      <c r="U225" s="48"/>
      <c r="V225" s="48"/>
      <c r="W225" s="49"/>
      <c r="X225" s="35"/>
      <c r="Y225" s="35"/>
      <c r="Z225" s="36"/>
      <c r="AA225" s="36"/>
      <c r="AB225" s="37"/>
      <c r="AC225" s="37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Q225" s="71"/>
      <c r="AU225" s="79"/>
      <c r="AV225" s="79"/>
    </row>
    <row r="226" spans="21:48" s="32" customFormat="1">
      <c r="U226" s="48"/>
      <c r="V226" s="48"/>
      <c r="W226" s="49"/>
      <c r="X226" s="35"/>
      <c r="Y226" s="35"/>
      <c r="Z226" s="36"/>
      <c r="AA226" s="36"/>
      <c r="AB226" s="37"/>
      <c r="AC226" s="37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Q226" s="71"/>
      <c r="AU226" s="79"/>
      <c r="AV226" s="79"/>
    </row>
    <row r="227" spans="21:48" s="32" customFormat="1">
      <c r="U227" s="48"/>
      <c r="V227" s="48"/>
      <c r="W227" s="49"/>
      <c r="X227" s="35"/>
      <c r="Y227" s="35"/>
      <c r="Z227" s="36"/>
      <c r="AA227" s="36"/>
      <c r="AB227" s="37"/>
      <c r="AC227" s="37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Q227" s="71"/>
      <c r="AU227" s="79"/>
      <c r="AV227" s="79"/>
    </row>
    <row r="228" spans="21:48" s="32" customFormat="1">
      <c r="U228" s="48"/>
      <c r="V228" s="48"/>
      <c r="W228" s="49"/>
      <c r="X228" s="35"/>
      <c r="Y228" s="35"/>
      <c r="Z228" s="36"/>
      <c r="AA228" s="36"/>
      <c r="AB228" s="37"/>
      <c r="AC228" s="37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Q228" s="71"/>
      <c r="AU228" s="79"/>
      <c r="AV228" s="79"/>
    </row>
    <row r="229" spans="21:48" s="32" customFormat="1">
      <c r="U229" s="48"/>
      <c r="V229" s="48"/>
      <c r="W229" s="49"/>
      <c r="X229" s="35"/>
      <c r="Y229" s="35"/>
      <c r="Z229" s="36"/>
      <c r="AA229" s="36"/>
      <c r="AB229" s="37"/>
      <c r="AC229" s="37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Q229" s="71"/>
      <c r="AU229" s="79"/>
      <c r="AV229" s="79"/>
    </row>
    <row r="230" spans="21:48" s="32" customFormat="1">
      <c r="U230" s="48"/>
      <c r="V230" s="48"/>
      <c r="W230" s="49"/>
      <c r="X230" s="35"/>
      <c r="Y230" s="35"/>
      <c r="Z230" s="36"/>
      <c r="AA230" s="36"/>
      <c r="AB230" s="37"/>
      <c r="AC230" s="37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Q230" s="71"/>
      <c r="AU230" s="79"/>
      <c r="AV230" s="79"/>
    </row>
    <row r="231" spans="21:48" s="32" customFormat="1">
      <c r="U231" s="48"/>
      <c r="V231" s="48"/>
      <c r="W231" s="49"/>
      <c r="X231" s="35"/>
      <c r="Y231" s="35"/>
      <c r="Z231" s="36"/>
      <c r="AA231" s="36"/>
      <c r="AB231" s="37"/>
      <c r="AC231" s="37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Q231" s="71"/>
      <c r="AU231" s="79"/>
      <c r="AV231" s="79"/>
    </row>
    <row r="232" spans="21:48" s="32" customFormat="1">
      <c r="U232" s="48"/>
      <c r="V232" s="48"/>
      <c r="W232" s="49"/>
      <c r="X232" s="35"/>
      <c r="Y232" s="35"/>
      <c r="Z232" s="36"/>
      <c r="AA232" s="36"/>
      <c r="AB232" s="37"/>
      <c r="AC232" s="37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Q232" s="71"/>
      <c r="AU232" s="79"/>
      <c r="AV232" s="79"/>
    </row>
    <row r="233" spans="21:48" s="32" customFormat="1">
      <c r="U233" s="48"/>
      <c r="V233" s="48"/>
      <c r="W233" s="49"/>
      <c r="X233" s="35"/>
      <c r="Y233" s="35"/>
      <c r="Z233" s="36"/>
      <c r="AA233" s="36"/>
      <c r="AB233" s="37"/>
      <c r="AC233" s="37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Q233" s="71"/>
      <c r="AU233" s="79"/>
      <c r="AV233" s="79"/>
    </row>
    <row r="234" spans="21:48" s="32" customFormat="1">
      <c r="U234" s="48"/>
      <c r="V234" s="48"/>
      <c r="W234" s="49"/>
      <c r="X234" s="35"/>
      <c r="Y234" s="35"/>
      <c r="Z234" s="36"/>
      <c r="AA234" s="36"/>
      <c r="AB234" s="37"/>
      <c r="AC234" s="37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Q234" s="71"/>
      <c r="AU234" s="79"/>
      <c r="AV234" s="79"/>
    </row>
    <row r="235" spans="21:48" s="32" customFormat="1">
      <c r="U235" s="48"/>
      <c r="V235" s="48"/>
      <c r="W235" s="49"/>
      <c r="X235" s="35"/>
      <c r="Y235" s="35"/>
      <c r="Z235" s="36"/>
      <c r="AA235" s="36"/>
      <c r="AB235" s="37"/>
      <c r="AC235" s="37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Q235" s="71"/>
      <c r="AU235" s="79"/>
      <c r="AV235" s="79"/>
    </row>
    <row r="236" spans="21:48" s="32" customFormat="1">
      <c r="U236" s="48"/>
      <c r="V236" s="48"/>
      <c r="W236" s="49"/>
      <c r="X236" s="35"/>
      <c r="Y236" s="35"/>
      <c r="Z236" s="36"/>
      <c r="AA236" s="36"/>
      <c r="AB236" s="37"/>
      <c r="AC236" s="37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Q236" s="71"/>
      <c r="AU236" s="79"/>
      <c r="AV236" s="79"/>
    </row>
    <row r="237" spans="21:48" s="32" customFormat="1">
      <c r="U237" s="48"/>
      <c r="V237" s="48"/>
      <c r="W237" s="49"/>
      <c r="X237" s="35"/>
      <c r="Y237" s="35"/>
      <c r="Z237" s="36"/>
      <c r="AA237" s="36"/>
      <c r="AB237" s="37"/>
      <c r="AC237" s="37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Q237" s="71"/>
      <c r="AU237" s="79"/>
      <c r="AV237" s="79"/>
    </row>
    <row r="238" spans="21:48" s="32" customFormat="1">
      <c r="U238" s="48"/>
      <c r="V238" s="48"/>
      <c r="W238" s="49"/>
      <c r="X238" s="35"/>
      <c r="Y238" s="35"/>
      <c r="Z238" s="36"/>
      <c r="AA238" s="36"/>
      <c r="AB238" s="37"/>
      <c r="AC238" s="37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Q238" s="71"/>
      <c r="AU238" s="79"/>
      <c r="AV238" s="79"/>
    </row>
    <row r="239" spans="21:48" s="32" customFormat="1">
      <c r="U239" s="48"/>
      <c r="V239" s="48"/>
      <c r="W239" s="49"/>
      <c r="X239" s="35"/>
      <c r="Y239" s="35"/>
      <c r="Z239" s="36"/>
      <c r="AA239" s="36"/>
      <c r="AB239" s="37"/>
      <c r="AC239" s="37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Q239" s="71"/>
      <c r="AU239" s="79"/>
      <c r="AV239" s="79"/>
    </row>
    <row r="240" spans="21:48" s="32" customFormat="1">
      <c r="U240" s="48"/>
      <c r="V240" s="48"/>
      <c r="W240" s="49"/>
      <c r="X240" s="35"/>
      <c r="Y240" s="35"/>
      <c r="Z240" s="36"/>
      <c r="AA240" s="36"/>
      <c r="AB240" s="37"/>
      <c r="AC240" s="37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Q240" s="71"/>
      <c r="AU240" s="79"/>
      <c r="AV240" s="79"/>
    </row>
    <row r="241" spans="21:48" s="32" customFormat="1">
      <c r="U241" s="48"/>
      <c r="V241" s="48"/>
      <c r="W241" s="49"/>
      <c r="X241" s="35"/>
      <c r="Y241" s="35"/>
      <c r="Z241" s="36"/>
      <c r="AA241" s="36"/>
      <c r="AB241" s="37"/>
      <c r="AC241" s="37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Q241" s="71"/>
      <c r="AU241" s="79"/>
      <c r="AV241" s="79"/>
    </row>
    <row r="242" spans="21:48" s="32" customFormat="1">
      <c r="U242" s="48"/>
      <c r="V242" s="48"/>
      <c r="W242" s="49"/>
      <c r="X242" s="35"/>
      <c r="Y242" s="35"/>
      <c r="Z242" s="36"/>
      <c r="AA242" s="36"/>
      <c r="AB242" s="37"/>
      <c r="AC242" s="37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Q242" s="71"/>
      <c r="AU242" s="79"/>
      <c r="AV242" s="79"/>
    </row>
    <row r="243" spans="21:48" s="32" customFormat="1">
      <c r="U243" s="48"/>
      <c r="V243" s="48"/>
      <c r="W243" s="49"/>
      <c r="X243" s="35"/>
      <c r="Y243" s="35"/>
      <c r="Z243" s="36"/>
      <c r="AA243" s="36"/>
      <c r="AB243" s="37"/>
      <c r="AC243" s="37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Q243" s="71"/>
      <c r="AU243" s="79"/>
      <c r="AV243" s="79"/>
    </row>
    <row r="244" spans="21:48" s="32" customFormat="1">
      <c r="U244" s="48"/>
      <c r="V244" s="48"/>
      <c r="W244" s="49"/>
      <c r="X244" s="35"/>
      <c r="Y244" s="35"/>
      <c r="Z244" s="36"/>
      <c r="AA244" s="36"/>
      <c r="AB244" s="37"/>
      <c r="AC244" s="37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Q244" s="71"/>
      <c r="AU244" s="79"/>
      <c r="AV244" s="79"/>
    </row>
    <row r="245" spans="21:48" s="32" customFormat="1">
      <c r="U245" s="48"/>
      <c r="V245" s="48"/>
      <c r="W245" s="49"/>
      <c r="X245" s="35"/>
      <c r="Y245" s="35"/>
      <c r="Z245" s="36"/>
      <c r="AA245" s="36"/>
      <c r="AB245" s="37"/>
      <c r="AC245" s="37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Q245" s="71"/>
      <c r="AU245" s="79"/>
      <c r="AV245" s="79"/>
    </row>
    <row r="246" spans="21:48" s="32" customFormat="1">
      <c r="U246" s="48"/>
      <c r="V246" s="48"/>
      <c r="W246" s="49"/>
      <c r="X246" s="35"/>
      <c r="Y246" s="35"/>
      <c r="Z246" s="36"/>
      <c r="AA246" s="36"/>
      <c r="AB246" s="37"/>
      <c r="AC246" s="37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Q246" s="71"/>
      <c r="AU246" s="79"/>
      <c r="AV246" s="79"/>
    </row>
    <row r="247" spans="21:48" s="32" customFormat="1">
      <c r="U247" s="48"/>
      <c r="V247" s="48"/>
      <c r="W247" s="49"/>
      <c r="X247" s="35"/>
      <c r="Y247" s="35"/>
      <c r="Z247" s="36"/>
      <c r="AA247" s="36"/>
      <c r="AB247" s="37"/>
      <c r="AC247" s="37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Q247" s="71"/>
      <c r="AU247" s="79"/>
      <c r="AV247" s="79"/>
    </row>
    <row r="248" spans="21:48" s="32" customFormat="1">
      <c r="U248" s="48"/>
      <c r="V248" s="48"/>
      <c r="W248" s="49"/>
      <c r="X248" s="35"/>
      <c r="Y248" s="35"/>
      <c r="Z248" s="36"/>
      <c r="AA248" s="36"/>
      <c r="AB248" s="37"/>
      <c r="AC248" s="37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Q248" s="71"/>
      <c r="AU248" s="79"/>
      <c r="AV248" s="79"/>
    </row>
    <row r="249" spans="21:48" s="32" customFormat="1">
      <c r="U249" s="48"/>
      <c r="V249" s="48"/>
      <c r="W249" s="49"/>
      <c r="X249" s="35"/>
      <c r="Y249" s="35"/>
      <c r="Z249" s="36"/>
      <c r="AA249" s="36"/>
      <c r="AB249" s="37"/>
      <c r="AC249" s="37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Q249" s="71"/>
      <c r="AU249" s="79"/>
      <c r="AV249" s="79"/>
    </row>
    <row r="250" spans="21:48" s="32" customFormat="1">
      <c r="U250" s="48"/>
      <c r="V250" s="48"/>
      <c r="W250" s="49"/>
      <c r="X250" s="35"/>
      <c r="Y250" s="35"/>
      <c r="Z250" s="36"/>
      <c r="AA250" s="36"/>
      <c r="AB250" s="37"/>
      <c r="AC250" s="37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Q250" s="71"/>
      <c r="AU250" s="79"/>
      <c r="AV250" s="79"/>
    </row>
    <row r="251" spans="21:48" s="32" customFormat="1">
      <c r="U251" s="48"/>
      <c r="V251" s="48"/>
      <c r="W251" s="49"/>
      <c r="X251" s="35"/>
      <c r="Y251" s="35"/>
      <c r="Z251" s="36"/>
      <c r="AA251" s="36"/>
      <c r="AB251" s="37"/>
      <c r="AC251" s="37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Q251" s="71"/>
      <c r="AU251" s="79"/>
      <c r="AV251" s="79"/>
    </row>
    <row r="252" spans="21:48" s="32" customFormat="1">
      <c r="U252" s="48"/>
      <c r="V252" s="48"/>
      <c r="W252" s="49"/>
      <c r="X252" s="35"/>
      <c r="Y252" s="35"/>
      <c r="Z252" s="36"/>
      <c r="AA252" s="36"/>
      <c r="AB252" s="37"/>
      <c r="AC252" s="37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Q252" s="71"/>
      <c r="AU252" s="79"/>
      <c r="AV252" s="79"/>
    </row>
    <row r="253" spans="21:48" s="32" customFormat="1">
      <c r="U253" s="48"/>
      <c r="V253" s="48"/>
      <c r="W253" s="49"/>
      <c r="X253" s="35"/>
      <c r="Y253" s="35"/>
      <c r="Z253" s="36"/>
      <c r="AA253" s="36"/>
      <c r="AB253" s="37"/>
      <c r="AC253" s="37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Q253" s="71"/>
      <c r="AU253" s="79"/>
      <c r="AV253" s="79"/>
    </row>
    <row r="254" spans="21:48" s="32" customFormat="1">
      <c r="U254" s="48"/>
      <c r="V254" s="48"/>
      <c r="W254" s="49"/>
      <c r="X254" s="35"/>
      <c r="Y254" s="35"/>
      <c r="Z254" s="36"/>
      <c r="AA254" s="36"/>
      <c r="AB254" s="37"/>
      <c r="AC254" s="37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Q254" s="71"/>
      <c r="AU254" s="79"/>
      <c r="AV254" s="79"/>
    </row>
    <row r="255" spans="21:48" s="32" customFormat="1">
      <c r="U255" s="48"/>
      <c r="V255" s="48"/>
      <c r="W255" s="49"/>
      <c r="X255" s="35"/>
      <c r="Y255" s="35"/>
      <c r="Z255" s="36"/>
      <c r="AA255" s="36"/>
      <c r="AB255" s="37"/>
      <c r="AC255" s="37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Q255" s="71"/>
      <c r="AU255" s="79"/>
      <c r="AV255" s="79"/>
    </row>
    <row r="256" spans="21:48" s="32" customFormat="1">
      <c r="U256" s="48"/>
      <c r="V256" s="48"/>
      <c r="W256" s="49"/>
      <c r="X256" s="35"/>
      <c r="Y256" s="35"/>
      <c r="Z256" s="36"/>
      <c r="AA256" s="36"/>
      <c r="AB256" s="37"/>
      <c r="AC256" s="37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Q256" s="71"/>
      <c r="AU256" s="79"/>
      <c r="AV256" s="79"/>
    </row>
    <row r="257" spans="21:48" s="32" customFormat="1">
      <c r="U257" s="48"/>
      <c r="V257" s="48"/>
      <c r="W257" s="49"/>
      <c r="X257" s="35"/>
      <c r="Y257" s="35"/>
      <c r="Z257" s="36"/>
      <c r="AA257" s="36"/>
      <c r="AB257" s="37"/>
      <c r="AC257" s="37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Q257" s="71"/>
      <c r="AU257" s="79"/>
      <c r="AV257" s="79"/>
    </row>
    <row r="258" spans="21:48" s="32" customFormat="1">
      <c r="U258" s="48"/>
      <c r="V258" s="48"/>
      <c r="W258" s="49"/>
      <c r="X258" s="35"/>
      <c r="Y258" s="35"/>
      <c r="Z258" s="36"/>
      <c r="AA258" s="36"/>
      <c r="AB258" s="37"/>
      <c r="AC258" s="37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Q258" s="71"/>
      <c r="AU258" s="79"/>
      <c r="AV258" s="79"/>
    </row>
    <row r="259" spans="21:48" s="32" customFormat="1">
      <c r="U259" s="48"/>
      <c r="V259" s="48"/>
      <c r="W259" s="49"/>
      <c r="X259" s="35"/>
      <c r="Y259" s="35"/>
      <c r="Z259" s="36"/>
      <c r="AA259" s="36"/>
      <c r="AB259" s="37"/>
      <c r="AC259" s="37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Q259" s="71"/>
      <c r="AU259" s="79"/>
      <c r="AV259" s="79"/>
    </row>
    <row r="260" spans="21:48" s="32" customFormat="1">
      <c r="U260" s="48"/>
      <c r="V260" s="48"/>
      <c r="W260" s="49"/>
      <c r="X260" s="35"/>
      <c r="Y260" s="35"/>
      <c r="Z260" s="36"/>
      <c r="AA260" s="36"/>
      <c r="AB260" s="37"/>
      <c r="AC260" s="37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Q260" s="71"/>
      <c r="AU260" s="79"/>
      <c r="AV260" s="79"/>
    </row>
    <row r="261" spans="21:48" s="32" customFormat="1">
      <c r="U261" s="48"/>
      <c r="V261" s="48"/>
      <c r="W261" s="49"/>
      <c r="X261" s="35"/>
      <c r="Y261" s="35"/>
      <c r="Z261" s="36"/>
      <c r="AA261" s="36"/>
      <c r="AB261" s="37"/>
      <c r="AC261" s="37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Q261" s="71"/>
      <c r="AU261" s="79"/>
      <c r="AV261" s="79"/>
    </row>
    <row r="262" spans="21:48" s="32" customFormat="1">
      <c r="U262" s="48"/>
      <c r="V262" s="48"/>
      <c r="W262" s="49"/>
      <c r="X262" s="35"/>
      <c r="Y262" s="35"/>
      <c r="Z262" s="36"/>
      <c r="AA262" s="36"/>
      <c r="AB262" s="37"/>
      <c r="AC262" s="37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Q262" s="71"/>
      <c r="AU262" s="79"/>
      <c r="AV262" s="79"/>
    </row>
    <row r="263" spans="21:48" s="32" customFormat="1">
      <c r="U263" s="48"/>
      <c r="V263" s="48"/>
      <c r="W263" s="49"/>
      <c r="X263" s="35"/>
      <c r="Y263" s="35"/>
      <c r="Z263" s="36"/>
      <c r="AA263" s="36"/>
      <c r="AB263" s="37"/>
      <c r="AC263" s="37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Q263" s="71"/>
      <c r="AU263" s="79"/>
      <c r="AV263" s="79"/>
    </row>
    <row r="264" spans="21:48" s="32" customFormat="1">
      <c r="U264" s="48"/>
      <c r="V264" s="48"/>
      <c r="W264" s="49"/>
      <c r="X264" s="35"/>
      <c r="Y264" s="35"/>
      <c r="Z264" s="36"/>
      <c r="AA264" s="36"/>
      <c r="AB264" s="37"/>
      <c r="AC264" s="37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Q264" s="71"/>
      <c r="AU264" s="79"/>
      <c r="AV264" s="79"/>
    </row>
    <row r="265" spans="21:48" s="32" customFormat="1">
      <c r="U265" s="48"/>
      <c r="V265" s="48"/>
      <c r="W265" s="49"/>
      <c r="X265" s="35"/>
      <c r="Y265" s="35"/>
      <c r="Z265" s="36"/>
      <c r="AA265" s="36"/>
      <c r="AB265" s="37"/>
      <c r="AC265" s="37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Q265" s="71"/>
      <c r="AU265" s="79"/>
      <c r="AV265" s="79"/>
    </row>
    <row r="266" spans="21:48" s="32" customFormat="1">
      <c r="U266" s="48"/>
      <c r="V266" s="48"/>
      <c r="W266" s="49"/>
      <c r="X266" s="35"/>
      <c r="Y266" s="35"/>
      <c r="Z266" s="36"/>
      <c r="AA266" s="36"/>
      <c r="AB266" s="37"/>
      <c r="AC266" s="37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Q266" s="71"/>
      <c r="AU266" s="79"/>
      <c r="AV266" s="79"/>
    </row>
    <row r="267" spans="21:48" s="32" customFormat="1">
      <c r="U267" s="48"/>
      <c r="V267" s="48"/>
      <c r="W267" s="49"/>
      <c r="X267" s="35"/>
      <c r="Y267" s="35"/>
      <c r="Z267" s="36"/>
      <c r="AA267" s="36"/>
      <c r="AB267" s="37"/>
      <c r="AC267" s="37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Q267" s="71"/>
      <c r="AU267" s="79"/>
      <c r="AV267" s="79"/>
    </row>
    <row r="268" spans="21:48" s="32" customFormat="1">
      <c r="U268" s="48"/>
      <c r="V268" s="48"/>
      <c r="W268" s="49"/>
      <c r="X268" s="35"/>
      <c r="Y268" s="35"/>
      <c r="Z268" s="36"/>
      <c r="AA268" s="36"/>
      <c r="AB268" s="37"/>
      <c r="AC268" s="37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Q268" s="71"/>
      <c r="AU268" s="79"/>
      <c r="AV268" s="79"/>
    </row>
    <row r="269" spans="21:48" s="32" customFormat="1">
      <c r="U269" s="48"/>
      <c r="V269" s="48"/>
      <c r="W269" s="49"/>
      <c r="X269" s="35"/>
      <c r="Y269" s="35"/>
      <c r="Z269" s="36"/>
      <c r="AA269" s="36"/>
      <c r="AB269" s="37"/>
      <c r="AC269" s="37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Q269" s="71"/>
      <c r="AU269" s="79"/>
      <c r="AV269" s="79"/>
    </row>
    <row r="270" spans="21:48" s="32" customFormat="1">
      <c r="U270" s="48"/>
      <c r="V270" s="48"/>
      <c r="W270" s="49"/>
      <c r="X270" s="35"/>
      <c r="Y270" s="35"/>
      <c r="Z270" s="36"/>
      <c r="AA270" s="36"/>
      <c r="AB270" s="37"/>
      <c r="AC270" s="37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Q270" s="71"/>
      <c r="AU270" s="79"/>
      <c r="AV270" s="79"/>
    </row>
    <row r="271" spans="21:48" s="32" customFormat="1">
      <c r="U271" s="48"/>
      <c r="V271" s="48"/>
      <c r="W271" s="49"/>
      <c r="X271" s="35"/>
      <c r="Y271" s="35"/>
      <c r="Z271" s="36"/>
      <c r="AA271" s="36"/>
      <c r="AB271" s="37"/>
      <c r="AC271" s="37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Q271" s="71"/>
      <c r="AU271" s="79"/>
      <c r="AV271" s="79"/>
    </row>
    <row r="272" spans="21:48" s="32" customFormat="1">
      <c r="U272" s="48"/>
      <c r="V272" s="48"/>
      <c r="W272" s="49"/>
      <c r="X272" s="35"/>
      <c r="Y272" s="35"/>
      <c r="Z272" s="36"/>
      <c r="AA272" s="36"/>
      <c r="AB272" s="37"/>
      <c r="AC272" s="37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Q272" s="71"/>
      <c r="AU272" s="79"/>
      <c r="AV272" s="79"/>
    </row>
    <row r="273" spans="21:48" s="32" customFormat="1">
      <c r="U273" s="48"/>
      <c r="V273" s="48"/>
      <c r="W273" s="49"/>
      <c r="X273" s="35"/>
      <c r="Y273" s="35"/>
      <c r="Z273" s="36"/>
      <c r="AA273" s="36"/>
      <c r="AB273" s="37"/>
      <c r="AC273" s="37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Q273" s="71"/>
      <c r="AU273" s="79"/>
      <c r="AV273" s="79"/>
    </row>
    <row r="274" spans="21:48" s="32" customFormat="1">
      <c r="U274" s="48"/>
      <c r="V274" s="48"/>
      <c r="W274" s="49"/>
      <c r="X274" s="35"/>
      <c r="Y274" s="35"/>
      <c r="Z274" s="36"/>
      <c r="AA274" s="36"/>
      <c r="AB274" s="37"/>
      <c r="AC274" s="37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Q274" s="71"/>
      <c r="AU274" s="79"/>
      <c r="AV274" s="79"/>
    </row>
    <row r="275" spans="21:48" s="32" customFormat="1">
      <c r="U275" s="48"/>
      <c r="V275" s="48"/>
      <c r="W275" s="49"/>
      <c r="X275" s="35"/>
      <c r="Y275" s="35"/>
      <c r="Z275" s="36"/>
      <c r="AA275" s="36"/>
      <c r="AB275" s="37"/>
      <c r="AC275" s="37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Q275" s="71"/>
      <c r="AU275" s="79"/>
      <c r="AV275" s="79"/>
    </row>
    <row r="276" spans="21:48" s="32" customFormat="1">
      <c r="U276" s="48"/>
      <c r="V276" s="48"/>
      <c r="W276" s="49"/>
      <c r="X276" s="35"/>
      <c r="Y276" s="35"/>
      <c r="Z276" s="36"/>
      <c r="AA276" s="36"/>
      <c r="AB276" s="37"/>
      <c r="AC276" s="37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Q276" s="71"/>
      <c r="AU276" s="79"/>
      <c r="AV276" s="79"/>
    </row>
    <row r="277" spans="21:48" s="32" customFormat="1">
      <c r="U277" s="48"/>
      <c r="V277" s="48"/>
      <c r="W277" s="49"/>
      <c r="X277" s="35"/>
      <c r="Y277" s="35"/>
      <c r="Z277" s="36"/>
      <c r="AA277" s="36"/>
      <c r="AB277" s="37"/>
      <c r="AC277" s="37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Q277" s="71"/>
      <c r="AU277" s="79"/>
      <c r="AV277" s="79"/>
    </row>
    <row r="278" spans="21:48" s="32" customFormat="1">
      <c r="U278" s="48"/>
      <c r="V278" s="48"/>
      <c r="W278" s="49"/>
      <c r="X278" s="35"/>
      <c r="Y278" s="35"/>
      <c r="Z278" s="36"/>
      <c r="AA278" s="36"/>
      <c r="AB278" s="37"/>
      <c r="AC278" s="37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Q278" s="71"/>
      <c r="AU278" s="79"/>
      <c r="AV278" s="79"/>
    </row>
    <row r="279" spans="21:48" s="32" customFormat="1">
      <c r="U279" s="48"/>
      <c r="V279" s="48"/>
      <c r="W279" s="49"/>
      <c r="X279" s="35"/>
      <c r="Y279" s="35"/>
      <c r="Z279" s="36"/>
      <c r="AA279" s="36"/>
      <c r="AB279" s="37"/>
      <c r="AC279" s="37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Q279" s="71"/>
      <c r="AU279" s="79"/>
      <c r="AV279" s="79"/>
    </row>
    <row r="280" spans="21:48" s="32" customFormat="1">
      <c r="U280" s="48"/>
      <c r="V280" s="48"/>
      <c r="W280" s="49"/>
      <c r="X280" s="35"/>
      <c r="Y280" s="35"/>
      <c r="Z280" s="36"/>
      <c r="AA280" s="36"/>
      <c r="AB280" s="37"/>
      <c r="AC280" s="37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Q280" s="71"/>
      <c r="AU280" s="79"/>
      <c r="AV280" s="79"/>
    </row>
    <row r="281" spans="21:48" s="32" customFormat="1">
      <c r="U281" s="48"/>
      <c r="V281" s="48"/>
      <c r="W281" s="49"/>
      <c r="X281" s="35"/>
      <c r="Y281" s="35"/>
      <c r="Z281" s="36"/>
      <c r="AA281" s="36"/>
      <c r="AB281" s="37"/>
      <c r="AC281" s="37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Q281" s="71"/>
      <c r="AU281" s="79"/>
      <c r="AV281" s="79"/>
    </row>
    <row r="282" spans="21:48" s="32" customFormat="1">
      <c r="U282" s="48"/>
      <c r="V282" s="48"/>
      <c r="W282" s="49"/>
      <c r="X282" s="35"/>
      <c r="Y282" s="35"/>
      <c r="Z282" s="36"/>
      <c r="AA282" s="36"/>
      <c r="AB282" s="37"/>
      <c r="AC282" s="37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Q282" s="71"/>
      <c r="AU282" s="79"/>
      <c r="AV282" s="79"/>
    </row>
    <row r="283" spans="21:48" s="32" customFormat="1">
      <c r="U283" s="48"/>
      <c r="V283" s="48"/>
      <c r="W283" s="49"/>
      <c r="X283" s="35"/>
      <c r="Y283" s="35"/>
      <c r="Z283" s="36"/>
      <c r="AA283" s="36"/>
      <c r="AB283" s="37"/>
      <c r="AC283" s="37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Q283" s="71"/>
      <c r="AU283" s="79"/>
      <c r="AV283" s="79"/>
    </row>
    <row r="284" spans="21:48" s="32" customFormat="1">
      <c r="U284" s="48"/>
      <c r="V284" s="48"/>
      <c r="W284" s="49"/>
      <c r="X284" s="35"/>
      <c r="Y284" s="35"/>
      <c r="Z284" s="36"/>
      <c r="AA284" s="36"/>
      <c r="AB284" s="37"/>
      <c r="AC284" s="37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Q284" s="71"/>
      <c r="AU284" s="79"/>
      <c r="AV284" s="79"/>
    </row>
    <row r="285" spans="21:48" s="32" customFormat="1">
      <c r="U285" s="48"/>
      <c r="V285" s="48"/>
      <c r="W285" s="49"/>
      <c r="X285" s="35"/>
      <c r="Y285" s="35"/>
      <c r="Z285" s="36"/>
      <c r="AA285" s="36"/>
      <c r="AB285" s="37"/>
      <c r="AC285" s="37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Q285" s="71"/>
      <c r="AU285" s="79"/>
      <c r="AV285" s="79"/>
    </row>
    <row r="286" spans="21:48" s="32" customFormat="1">
      <c r="U286" s="48"/>
      <c r="V286" s="48"/>
      <c r="W286" s="49"/>
      <c r="X286" s="35"/>
      <c r="Y286" s="35"/>
      <c r="Z286" s="36"/>
      <c r="AA286" s="36"/>
      <c r="AB286" s="37"/>
      <c r="AC286" s="37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Q286" s="71"/>
      <c r="AU286" s="79"/>
      <c r="AV286" s="79"/>
    </row>
    <row r="287" spans="21:48" s="32" customFormat="1">
      <c r="U287" s="48"/>
      <c r="V287" s="48"/>
      <c r="W287" s="49"/>
      <c r="X287" s="35"/>
      <c r="Y287" s="35"/>
      <c r="Z287" s="36"/>
      <c r="AA287" s="36"/>
      <c r="AB287" s="37"/>
      <c r="AC287" s="37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Q287" s="71"/>
      <c r="AU287" s="79"/>
      <c r="AV287" s="79"/>
    </row>
    <row r="288" spans="21:48" s="32" customFormat="1">
      <c r="U288" s="48"/>
      <c r="V288" s="48"/>
      <c r="W288" s="49"/>
      <c r="X288" s="35"/>
      <c r="Y288" s="35"/>
      <c r="Z288" s="36"/>
      <c r="AA288" s="36"/>
      <c r="AB288" s="37"/>
      <c r="AC288" s="37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Q288" s="71"/>
      <c r="AU288" s="79"/>
      <c r="AV288" s="79"/>
    </row>
    <row r="289" spans="21:48" s="32" customFormat="1">
      <c r="U289" s="48"/>
      <c r="V289" s="48"/>
      <c r="W289" s="49"/>
      <c r="X289" s="35"/>
      <c r="Y289" s="35"/>
      <c r="Z289" s="36"/>
      <c r="AA289" s="36"/>
      <c r="AB289" s="37"/>
      <c r="AC289" s="37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Q289" s="71"/>
      <c r="AU289" s="79"/>
      <c r="AV289" s="79"/>
    </row>
    <row r="290" spans="21:48" s="32" customFormat="1">
      <c r="U290" s="48"/>
      <c r="V290" s="48"/>
      <c r="W290" s="49"/>
      <c r="X290" s="35"/>
      <c r="Y290" s="35"/>
      <c r="Z290" s="36"/>
      <c r="AA290" s="36"/>
      <c r="AB290" s="37"/>
      <c r="AC290" s="37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Q290" s="71"/>
      <c r="AU290" s="79"/>
      <c r="AV290" s="79"/>
    </row>
    <row r="291" spans="21:48" s="32" customFormat="1">
      <c r="U291" s="48"/>
      <c r="V291" s="48"/>
      <c r="W291" s="49"/>
      <c r="X291" s="35"/>
      <c r="Y291" s="35"/>
      <c r="Z291" s="36"/>
      <c r="AA291" s="36"/>
      <c r="AB291" s="37"/>
      <c r="AC291" s="37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Q291" s="71"/>
      <c r="AU291" s="79"/>
      <c r="AV291" s="79"/>
    </row>
    <row r="292" spans="21:48" s="32" customFormat="1">
      <c r="U292" s="48"/>
      <c r="V292" s="48"/>
      <c r="W292" s="49"/>
      <c r="X292" s="35"/>
      <c r="Y292" s="35"/>
      <c r="Z292" s="36"/>
      <c r="AA292" s="36"/>
      <c r="AB292" s="37"/>
      <c r="AC292" s="37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Q292" s="71"/>
      <c r="AU292" s="79"/>
      <c r="AV292" s="79"/>
    </row>
    <row r="293" spans="21:48" s="32" customFormat="1">
      <c r="U293" s="48"/>
      <c r="V293" s="48"/>
      <c r="W293" s="49"/>
      <c r="X293" s="35"/>
      <c r="Y293" s="35"/>
      <c r="Z293" s="36"/>
      <c r="AA293" s="36"/>
      <c r="AB293" s="37"/>
      <c r="AC293" s="37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Q293" s="71"/>
      <c r="AU293" s="79"/>
      <c r="AV293" s="79"/>
    </row>
    <row r="294" spans="21:48" s="32" customFormat="1">
      <c r="U294" s="48"/>
      <c r="V294" s="48"/>
      <c r="W294" s="49"/>
      <c r="X294" s="35"/>
      <c r="Y294" s="35"/>
      <c r="Z294" s="36"/>
      <c r="AA294" s="36"/>
      <c r="AB294" s="37"/>
      <c r="AC294" s="37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Q294" s="71"/>
      <c r="AU294" s="79"/>
      <c r="AV294" s="79"/>
    </row>
    <row r="295" spans="21:48" s="32" customFormat="1">
      <c r="U295" s="48"/>
      <c r="V295" s="48"/>
      <c r="W295" s="49"/>
      <c r="X295" s="35"/>
      <c r="Y295" s="35"/>
      <c r="Z295" s="36"/>
      <c r="AA295" s="36"/>
      <c r="AB295" s="37"/>
      <c r="AC295" s="37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Q295" s="71"/>
      <c r="AU295" s="79"/>
      <c r="AV295" s="79"/>
    </row>
    <row r="296" spans="21:48" s="32" customFormat="1">
      <c r="U296" s="48"/>
      <c r="V296" s="48"/>
      <c r="W296" s="49"/>
      <c r="X296" s="35"/>
      <c r="Y296" s="35"/>
      <c r="Z296" s="36"/>
      <c r="AA296" s="36"/>
      <c r="AB296" s="37"/>
      <c r="AC296" s="37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Q296" s="71"/>
      <c r="AU296" s="79"/>
      <c r="AV296" s="79"/>
    </row>
    <row r="297" spans="21:48" s="32" customFormat="1">
      <c r="U297" s="48"/>
      <c r="V297" s="48"/>
      <c r="W297" s="49"/>
      <c r="X297" s="35"/>
      <c r="Y297" s="35"/>
      <c r="Z297" s="36"/>
      <c r="AA297" s="36"/>
      <c r="AB297" s="37"/>
      <c r="AC297" s="37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Q297" s="71"/>
      <c r="AU297" s="79"/>
      <c r="AV297" s="79"/>
    </row>
    <row r="298" spans="21:48" s="32" customFormat="1">
      <c r="U298" s="48"/>
      <c r="V298" s="48"/>
      <c r="W298" s="49"/>
      <c r="X298" s="35"/>
      <c r="Y298" s="35"/>
      <c r="Z298" s="36"/>
      <c r="AA298" s="36"/>
      <c r="AB298" s="37"/>
      <c r="AC298" s="37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Q298" s="71"/>
      <c r="AU298" s="79"/>
      <c r="AV298" s="79"/>
    </row>
    <row r="299" spans="21:48" s="32" customFormat="1">
      <c r="U299" s="48"/>
      <c r="V299" s="48"/>
      <c r="W299" s="49"/>
      <c r="X299" s="35"/>
      <c r="Y299" s="35"/>
      <c r="Z299" s="36"/>
      <c r="AA299" s="36"/>
      <c r="AB299" s="37"/>
      <c r="AC299" s="37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Q299" s="71"/>
      <c r="AU299" s="79"/>
      <c r="AV299" s="79"/>
    </row>
    <row r="300" spans="21:48" s="32" customFormat="1">
      <c r="U300" s="48"/>
      <c r="V300" s="48"/>
      <c r="W300" s="49"/>
      <c r="X300" s="35"/>
      <c r="Y300" s="35"/>
      <c r="Z300" s="36"/>
      <c r="AA300" s="36"/>
      <c r="AB300" s="37"/>
      <c r="AC300" s="37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Q300" s="71"/>
      <c r="AU300" s="79"/>
      <c r="AV300" s="79"/>
    </row>
    <row r="301" spans="21:48" s="32" customFormat="1">
      <c r="U301" s="48"/>
      <c r="V301" s="48"/>
      <c r="W301" s="49"/>
      <c r="X301" s="35"/>
      <c r="Y301" s="35"/>
      <c r="Z301" s="36"/>
      <c r="AA301" s="36"/>
      <c r="AB301" s="37"/>
      <c r="AC301" s="37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Q301" s="71"/>
      <c r="AU301" s="79"/>
      <c r="AV301" s="79"/>
    </row>
    <row r="302" spans="21:48" s="32" customFormat="1">
      <c r="U302" s="48"/>
      <c r="V302" s="48"/>
      <c r="W302" s="49"/>
      <c r="X302" s="35"/>
      <c r="Y302" s="35"/>
      <c r="Z302" s="36"/>
      <c r="AA302" s="36"/>
      <c r="AB302" s="37"/>
      <c r="AC302" s="37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Q302" s="71"/>
      <c r="AU302" s="79"/>
      <c r="AV302" s="79"/>
    </row>
    <row r="303" spans="21:48" s="32" customFormat="1">
      <c r="U303" s="48"/>
      <c r="V303" s="48"/>
      <c r="W303" s="49"/>
      <c r="X303" s="35"/>
      <c r="Y303" s="35"/>
      <c r="Z303" s="36"/>
      <c r="AA303" s="36"/>
      <c r="AB303" s="37"/>
      <c r="AC303" s="37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Q303" s="71"/>
      <c r="AU303" s="79"/>
      <c r="AV303" s="79"/>
    </row>
    <row r="304" spans="21:48" s="32" customFormat="1">
      <c r="U304" s="48"/>
      <c r="V304" s="48"/>
      <c r="W304" s="49"/>
      <c r="X304" s="35"/>
      <c r="Y304" s="35"/>
      <c r="Z304" s="36"/>
      <c r="AA304" s="36"/>
      <c r="AB304" s="37"/>
      <c r="AC304" s="37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Q304" s="71"/>
      <c r="AU304" s="79"/>
      <c r="AV304" s="79"/>
    </row>
    <row r="305" spans="21:48" s="32" customFormat="1">
      <c r="U305" s="48"/>
      <c r="V305" s="48"/>
      <c r="W305" s="49"/>
      <c r="X305" s="35"/>
      <c r="Y305" s="35"/>
      <c r="Z305" s="36"/>
      <c r="AA305" s="36"/>
      <c r="AB305" s="37"/>
      <c r="AC305" s="37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Q305" s="71"/>
      <c r="AU305" s="79"/>
      <c r="AV305" s="79"/>
    </row>
    <row r="306" spans="21:48" s="32" customFormat="1">
      <c r="U306" s="48"/>
      <c r="V306" s="48"/>
      <c r="W306" s="49"/>
      <c r="X306" s="35"/>
      <c r="Y306" s="35"/>
      <c r="Z306" s="36"/>
      <c r="AA306" s="36"/>
      <c r="AB306" s="37"/>
      <c r="AC306" s="37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Q306" s="71"/>
      <c r="AU306" s="79"/>
      <c r="AV306" s="79"/>
    </row>
    <row r="307" spans="21:48" s="32" customFormat="1">
      <c r="U307" s="48"/>
      <c r="V307" s="48"/>
      <c r="W307" s="49"/>
      <c r="X307" s="35"/>
      <c r="Y307" s="35"/>
      <c r="Z307" s="36"/>
      <c r="AA307" s="36"/>
      <c r="AB307" s="37"/>
      <c r="AC307" s="37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Q307" s="71"/>
      <c r="AU307" s="79"/>
      <c r="AV307" s="79"/>
    </row>
    <row r="308" spans="21:48" s="32" customFormat="1">
      <c r="U308" s="48"/>
      <c r="V308" s="48"/>
      <c r="W308" s="49"/>
      <c r="X308" s="35"/>
      <c r="Y308" s="35"/>
      <c r="Z308" s="36"/>
      <c r="AA308" s="36"/>
      <c r="AB308" s="37"/>
      <c r="AC308" s="37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Q308" s="71"/>
      <c r="AU308" s="79"/>
      <c r="AV308" s="79"/>
    </row>
    <row r="309" spans="21:48" s="32" customFormat="1">
      <c r="U309" s="48"/>
      <c r="V309" s="48"/>
      <c r="W309" s="49"/>
      <c r="X309" s="35"/>
      <c r="Y309" s="35"/>
      <c r="Z309" s="36"/>
      <c r="AA309" s="36"/>
      <c r="AB309" s="37"/>
      <c r="AC309" s="37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Q309" s="71"/>
      <c r="AU309" s="79"/>
      <c r="AV309" s="79"/>
    </row>
    <row r="310" spans="21:48" s="32" customFormat="1">
      <c r="U310" s="48"/>
      <c r="V310" s="48"/>
      <c r="W310" s="49"/>
      <c r="X310" s="35"/>
      <c r="Y310" s="35"/>
      <c r="Z310" s="36"/>
      <c r="AA310" s="36"/>
      <c r="AB310" s="37"/>
      <c r="AC310" s="37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Q310" s="71"/>
      <c r="AU310" s="79"/>
      <c r="AV310" s="79"/>
    </row>
    <row r="311" spans="21:48" s="32" customFormat="1">
      <c r="U311" s="48"/>
      <c r="V311" s="48"/>
      <c r="W311" s="49"/>
      <c r="X311" s="35"/>
      <c r="Y311" s="35"/>
      <c r="Z311" s="36"/>
      <c r="AA311" s="36"/>
      <c r="AB311" s="37"/>
      <c r="AC311" s="37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Q311" s="71"/>
      <c r="AU311" s="79"/>
      <c r="AV311" s="79"/>
    </row>
    <row r="312" spans="21:48" s="32" customFormat="1">
      <c r="U312" s="48"/>
      <c r="V312" s="48"/>
      <c r="W312" s="49"/>
      <c r="X312" s="35"/>
      <c r="Y312" s="35"/>
      <c r="Z312" s="36"/>
      <c r="AA312" s="36"/>
      <c r="AB312" s="37"/>
      <c r="AC312" s="37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Q312" s="71"/>
      <c r="AU312" s="79"/>
      <c r="AV312" s="79"/>
    </row>
    <row r="313" spans="21:48" s="32" customFormat="1">
      <c r="U313" s="48"/>
      <c r="V313" s="48"/>
      <c r="W313" s="49"/>
      <c r="X313" s="35"/>
      <c r="Y313" s="35"/>
      <c r="Z313" s="36"/>
      <c r="AA313" s="36"/>
      <c r="AB313" s="37"/>
      <c r="AC313" s="37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Q313" s="71"/>
      <c r="AU313" s="79"/>
      <c r="AV313" s="79"/>
    </row>
    <row r="314" spans="21:48" s="32" customFormat="1">
      <c r="U314" s="48"/>
      <c r="V314" s="48"/>
      <c r="W314" s="49"/>
      <c r="X314" s="35"/>
      <c r="Y314" s="35"/>
      <c r="Z314" s="36"/>
      <c r="AA314" s="36"/>
      <c r="AB314" s="37"/>
      <c r="AC314" s="37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Q314" s="71"/>
      <c r="AU314" s="79"/>
      <c r="AV314" s="79"/>
    </row>
    <row r="315" spans="21:48" s="32" customFormat="1">
      <c r="U315" s="48"/>
      <c r="V315" s="48"/>
      <c r="W315" s="49"/>
      <c r="X315" s="35"/>
      <c r="Y315" s="35"/>
      <c r="Z315" s="36"/>
      <c r="AA315" s="36"/>
      <c r="AB315" s="37"/>
      <c r="AC315" s="37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Q315" s="71"/>
      <c r="AU315" s="79"/>
      <c r="AV315" s="79"/>
    </row>
    <row r="316" spans="21:48" s="32" customFormat="1">
      <c r="U316" s="48"/>
      <c r="V316" s="48"/>
      <c r="W316" s="49"/>
      <c r="X316" s="35"/>
      <c r="Y316" s="35"/>
      <c r="Z316" s="36"/>
      <c r="AA316" s="36"/>
      <c r="AB316" s="37"/>
      <c r="AC316" s="37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Q316" s="71"/>
      <c r="AU316" s="79"/>
      <c r="AV316" s="79"/>
    </row>
    <row r="317" spans="21:48" s="32" customFormat="1">
      <c r="U317" s="48"/>
      <c r="V317" s="48"/>
      <c r="W317" s="49"/>
      <c r="X317" s="35"/>
      <c r="Y317" s="35"/>
      <c r="Z317" s="36"/>
      <c r="AA317" s="36"/>
      <c r="AB317" s="37"/>
      <c r="AC317" s="37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Q317" s="71"/>
      <c r="AU317" s="79"/>
      <c r="AV317" s="79"/>
    </row>
    <row r="318" spans="21:48" s="32" customFormat="1">
      <c r="U318" s="48"/>
      <c r="V318" s="48"/>
      <c r="W318" s="49"/>
      <c r="X318" s="35"/>
      <c r="Y318" s="35"/>
      <c r="Z318" s="36"/>
      <c r="AA318" s="36"/>
      <c r="AB318" s="37"/>
      <c r="AC318" s="37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Q318" s="71"/>
      <c r="AU318" s="79"/>
      <c r="AV318" s="79"/>
    </row>
    <row r="319" spans="21:48" s="32" customFormat="1">
      <c r="U319" s="48"/>
      <c r="V319" s="48"/>
      <c r="W319" s="49"/>
      <c r="X319" s="35"/>
      <c r="Y319" s="35"/>
      <c r="Z319" s="36"/>
      <c r="AA319" s="36"/>
      <c r="AB319" s="37"/>
      <c r="AC319" s="37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Q319" s="71"/>
      <c r="AU319" s="79"/>
      <c r="AV319" s="79"/>
    </row>
    <row r="320" spans="21:48" s="32" customFormat="1">
      <c r="U320" s="48"/>
      <c r="V320" s="48"/>
      <c r="W320" s="49"/>
      <c r="X320" s="35"/>
      <c r="Y320" s="35"/>
      <c r="Z320" s="36"/>
      <c r="AA320" s="36"/>
      <c r="AB320" s="37"/>
      <c r="AC320" s="37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Q320" s="71"/>
      <c r="AU320" s="79"/>
      <c r="AV320" s="79"/>
    </row>
    <row r="321" spans="21:48" s="32" customFormat="1">
      <c r="U321" s="48"/>
      <c r="V321" s="48"/>
      <c r="W321" s="49"/>
      <c r="X321" s="35"/>
      <c r="Y321" s="35"/>
      <c r="Z321" s="36"/>
      <c r="AA321" s="36"/>
      <c r="AB321" s="37"/>
      <c r="AC321" s="37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Q321" s="71"/>
      <c r="AU321" s="79"/>
      <c r="AV321" s="79"/>
    </row>
    <row r="322" spans="21:48" s="32" customFormat="1">
      <c r="U322" s="48"/>
      <c r="V322" s="48"/>
      <c r="W322" s="49"/>
      <c r="X322" s="35"/>
      <c r="Y322" s="35"/>
      <c r="Z322" s="36"/>
      <c r="AA322" s="36"/>
      <c r="AB322" s="37"/>
      <c r="AC322" s="37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Q322" s="71"/>
      <c r="AU322" s="79"/>
      <c r="AV322" s="79"/>
    </row>
    <row r="323" spans="21:48" s="32" customFormat="1">
      <c r="U323" s="48"/>
      <c r="V323" s="48"/>
      <c r="W323" s="49"/>
      <c r="X323" s="35"/>
      <c r="Y323" s="35"/>
      <c r="Z323" s="36"/>
      <c r="AA323" s="36"/>
      <c r="AB323" s="37"/>
      <c r="AC323" s="37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Q323" s="71"/>
      <c r="AU323" s="79"/>
      <c r="AV323" s="79"/>
    </row>
    <row r="324" spans="21:48" s="32" customFormat="1">
      <c r="U324" s="48"/>
      <c r="V324" s="48"/>
      <c r="W324" s="49"/>
      <c r="X324" s="35"/>
      <c r="Y324" s="35"/>
      <c r="Z324" s="36"/>
      <c r="AA324" s="36"/>
      <c r="AB324" s="37"/>
      <c r="AC324" s="37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Q324" s="71"/>
      <c r="AU324" s="79"/>
      <c r="AV324" s="79"/>
    </row>
    <row r="325" spans="21:48" s="32" customFormat="1">
      <c r="U325" s="48"/>
      <c r="V325" s="48"/>
      <c r="W325" s="49"/>
      <c r="X325" s="35"/>
      <c r="Y325" s="35"/>
      <c r="Z325" s="36"/>
      <c r="AA325" s="36"/>
      <c r="AB325" s="37"/>
      <c r="AC325" s="37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Q325" s="71"/>
      <c r="AU325" s="79"/>
      <c r="AV325" s="79"/>
    </row>
    <row r="326" spans="21:48" s="32" customFormat="1">
      <c r="U326" s="48"/>
      <c r="V326" s="48"/>
      <c r="W326" s="49"/>
      <c r="X326" s="35"/>
      <c r="Y326" s="35"/>
      <c r="Z326" s="36"/>
      <c r="AA326" s="36"/>
      <c r="AB326" s="37"/>
      <c r="AC326" s="37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Q326" s="71"/>
      <c r="AU326" s="79"/>
      <c r="AV326" s="79"/>
    </row>
    <row r="327" spans="21:48" s="32" customFormat="1">
      <c r="U327" s="48"/>
      <c r="V327" s="48"/>
      <c r="W327" s="49"/>
      <c r="X327" s="35"/>
      <c r="Y327" s="35"/>
      <c r="Z327" s="36"/>
      <c r="AA327" s="36"/>
      <c r="AB327" s="37"/>
      <c r="AC327" s="37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Q327" s="71"/>
      <c r="AU327" s="79"/>
      <c r="AV327" s="79"/>
    </row>
    <row r="328" spans="21:48" s="32" customFormat="1">
      <c r="U328" s="48"/>
      <c r="V328" s="48"/>
      <c r="W328" s="49"/>
      <c r="X328" s="35"/>
      <c r="Y328" s="35"/>
      <c r="Z328" s="36"/>
      <c r="AA328" s="36"/>
      <c r="AB328" s="37"/>
      <c r="AC328" s="37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Q328" s="71"/>
      <c r="AU328" s="79"/>
      <c r="AV328" s="79"/>
    </row>
    <row r="329" spans="21:48" s="32" customFormat="1">
      <c r="U329" s="48"/>
      <c r="V329" s="48"/>
      <c r="W329" s="49"/>
      <c r="X329" s="35"/>
      <c r="Y329" s="35"/>
      <c r="Z329" s="36"/>
      <c r="AA329" s="36"/>
      <c r="AB329" s="37"/>
      <c r="AC329" s="37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Q329" s="71"/>
      <c r="AU329" s="79"/>
      <c r="AV329" s="79"/>
    </row>
    <row r="330" spans="21:48" s="32" customFormat="1">
      <c r="U330" s="48"/>
      <c r="V330" s="48"/>
      <c r="W330" s="49"/>
      <c r="X330" s="35"/>
      <c r="Y330" s="35"/>
      <c r="Z330" s="36"/>
      <c r="AA330" s="36"/>
      <c r="AB330" s="37"/>
      <c r="AC330" s="37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Q330" s="71"/>
      <c r="AU330" s="79"/>
      <c r="AV330" s="79"/>
    </row>
    <row r="331" spans="21:48" s="32" customFormat="1">
      <c r="U331" s="48"/>
      <c r="V331" s="48"/>
      <c r="W331" s="49"/>
      <c r="X331" s="35"/>
      <c r="Y331" s="35"/>
      <c r="Z331" s="36"/>
      <c r="AA331" s="36"/>
      <c r="AB331" s="37"/>
      <c r="AC331" s="37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Q331" s="71"/>
      <c r="AU331" s="79"/>
      <c r="AV331" s="79"/>
    </row>
    <row r="332" spans="21:48" s="32" customFormat="1">
      <c r="U332" s="48"/>
      <c r="V332" s="48"/>
      <c r="W332" s="49"/>
      <c r="X332" s="35"/>
      <c r="Y332" s="35"/>
      <c r="Z332" s="36"/>
      <c r="AA332" s="36"/>
      <c r="AB332" s="37"/>
      <c r="AC332" s="37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Q332" s="71"/>
      <c r="AU332" s="79"/>
      <c r="AV332" s="79"/>
    </row>
    <row r="333" spans="21:48" s="32" customFormat="1">
      <c r="U333" s="48"/>
      <c r="V333" s="48"/>
      <c r="W333" s="49"/>
      <c r="X333" s="35"/>
      <c r="Y333" s="35"/>
      <c r="Z333" s="36"/>
      <c r="AA333" s="36"/>
      <c r="AB333" s="37"/>
      <c r="AC333" s="37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Q333" s="71"/>
      <c r="AU333" s="79"/>
      <c r="AV333" s="79"/>
    </row>
    <row r="334" spans="21:48" s="32" customFormat="1">
      <c r="U334" s="48"/>
      <c r="V334" s="48"/>
      <c r="W334" s="49"/>
      <c r="X334" s="35"/>
      <c r="Y334" s="35"/>
      <c r="Z334" s="36"/>
      <c r="AA334" s="36"/>
      <c r="AB334" s="37"/>
      <c r="AC334" s="37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Q334" s="71"/>
      <c r="AU334" s="79"/>
      <c r="AV334" s="79"/>
    </row>
    <row r="335" spans="21:48" s="32" customFormat="1">
      <c r="U335" s="48"/>
      <c r="V335" s="48"/>
      <c r="W335" s="49"/>
      <c r="X335" s="35"/>
      <c r="Y335" s="35"/>
      <c r="Z335" s="36"/>
      <c r="AA335" s="36"/>
      <c r="AB335" s="37"/>
      <c r="AC335" s="37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Q335" s="71"/>
      <c r="AU335" s="79"/>
      <c r="AV335" s="79"/>
    </row>
    <row r="336" spans="21:48" s="32" customFormat="1">
      <c r="U336" s="48"/>
      <c r="V336" s="48"/>
      <c r="W336" s="49"/>
      <c r="X336" s="35"/>
      <c r="Y336" s="35"/>
      <c r="Z336" s="36"/>
      <c r="AA336" s="36"/>
      <c r="AB336" s="37"/>
      <c r="AC336" s="37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Q336" s="71"/>
      <c r="AU336" s="79"/>
      <c r="AV336" s="79"/>
    </row>
    <row r="337" spans="21:48" s="32" customFormat="1">
      <c r="U337" s="48"/>
      <c r="V337" s="48"/>
      <c r="W337" s="49"/>
      <c r="X337" s="35"/>
      <c r="Y337" s="35"/>
      <c r="Z337" s="36"/>
      <c r="AA337" s="36"/>
      <c r="AB337" s="37"/>
      <c r="AC337" s="37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Q337" s="71"/>
      <c r="AU337" s="79"/>
      <c r="AV337" s="79"/>
    </row>
    <row r="338" spans="21:48" s="32" customFormat="1">
      <c r="U338" s="48"/>
      <c r="V338" s="48"/>
      <c r="W338" s="49"/>
      <c r="X338" s="35"/>
      <c r="Y338" s="35"/>
      <c r="Z338" s="36"/>
      <c r="AA338" s="36"/>
      <c r="AB338" s="37"/>
      <c r="AC338" s="37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Q338" s="71"/>
      <c r="AU338" s="79"/>
      <c r="AV338" s="79"/>
    </row>
    <row r="339" spans="21:48" s="32" customFormat="1">
      <c r="U339" s="48"/>
      <c r="V339" s="48"/>
      <c r="W339" s="49"/>
      <c r="X339" s="35"/>
      <c r="Y339" s="35"/>
      <c r="Z339" s="36"/>
      <c r="AA339" s="36"/>
      <c r="AB339" s="37"/>
      <c r="AC339" s="37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Q339" s="71"/>
      <c r="AU339" s="79"/>
      <c r="AV339" s="79"/>
    </row>
    <row r="340" spans="21:48" s="32" customFormat="1">
      <c r="U340" s="48"/>
      <c r="V340" s="48"/>
      <c r="W340" s="49"/>
      <c r="X340" s="35"/>
      <c r="Y340" s="35"/>
      <c r="Z340" s="36"/>
      <c r="AA340" s="36"/>
      <c r="AB340" s="37"/>
      <c r="AC340" s="37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Q340" s="71"/>
      <c r="AU340" s="79"/>
      <c r="AV340" s="79"/>
    </row>
    <row r="341" spans="21:48" s="32" customFormat="1">
      <c r="U341" s="48"/>
      <c r="V341" s="48"/>
      <c r="W341" s="49"/>
      <c r="X341" s="35"/>
      <c r="Y341" s="35"/>
      <c r="Z341" s="36"/>
      <c r="AA341" s="36"/>
      <c r="AB341" s="37"/>
      <c r="AC341" s="37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Q341" s="71"/>
      <c r="AU341" s="79"/>
      <c r="AV341" s="79"/>
    </row>
    <row r="342" spans="21:48" s="32" customFormat="1">
      <c r="U342" s="48"/>
      <c r="V342" s="48"/>
      <c r="W342" s="49"/>
      <c r="X342" s="35"/>
      <c r="Y342" s="35"/>
      <c r="Z342" s="36"/>
      <c r="AA342" s="36"/>
      <c r="AB342" s="37"/>
      <c r="AC342" s="37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Q342" s="71"/>
      <c r="AU342" s="79"/>
      <c r="AV342" s="79"/>
    </row>
    <row r="343" spans="21:48" s="32" customFormat="1">
      <c r="U343" s="48"/>
      <c r="V343" s="48"/>
      <c r="W343" s="49"/>
      <c r="X343" s="35"/>
      <c r="Y343" s="35"/>
      <c r="Z343" s="36"/>
      <c r="AA343" s="36"/>
      <c r="AB343" s="37"/>
      <c r="AC343" s="37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Q343" s="71"/>
      <c r="AU343" s="79"/>
      <c r="AV343" s="79"/>
    </row>
    <row r="344" spans="21:48" s="32" customFormat="1">
      <c r="U344" s="48"/>
      <c r="V344" s="48"/>
      <c r="W344" s="49"/>
      <c r="X344" s="35"/>
      <c r="Y344" s="35"/>
      <c r="Z344" s="36"/>
      <c r="AA344" s="36"/>
      <c r="AB344" s="37"/>
      <c r="AC344" s="37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Q344" s="71"/>
      <c r="AU344" s="79"/>
      <c r="AV344" s="79"/>
    </row>
    <row r="345" spans="21:48" s="32" customFormat="1">
      <c r="U345" s="48"/>
      <c r="V345" s="48"/>
      <c r="W345" s="49"/>
      <c r="X345" s="35"/>
      <c r="Y345" s="35"/>
      <c r="Z345" s="36"/>
      <c r="AA345" s="36"/>
      <c r="AB345" s="37"/>
      <c r="AC345" s="37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Q345" s="71"/>
      <c r="AU345" s="79"/>
      <c r="AV345" s="79"/>
    </row>
    <row r="346" spans="21:48" s="32" customFormat="1">
      <c r="U346" s="48"/>
      <c r="V346" s="48"/>
      <c r="W346" s="49"/>
      <c r="X346" s="35"/>
      <c r="Y346" s="35"/>
      <c r="Z346" s="36"/>
      <c r="AA346" s="36"/>
      <c r="AB346" s="37"/>
      <c r="AC346" s="37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Q346" s="71"/>
      <c r="AU346" s="79"/>
      <c r="AV346" s="79"/>
    </row>
    <row r="347" spans="21:48" s="32" customFormat="1">
      <c r="U347" s="48"/>
      <c r="V347" s="48"/>
      <c r="W347" s="49"/>
      <c r="X347" s="35"/>
      <c r="Y347" s="35"/>
      <c r="Z347" s="36"/>
      <c r="AA347" s="36"/>
      <c r="AB347" s="37"/>
      <c r="AC347" s="37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Q347" s="71"/>
      <c r="AU347" s="79"/>
      <c r="AV347" s="79"/>
    </row>
    <row r="348" spans="21:48" s="32" customFormat="1">
      <c r="U348" s="48"/>
      <c r="V348" s="48"/>
      <c r="W348" s="49"/>
      <c r="X348" s="35"/>
      <c r="Y348" s="35"/>
      <c r="Z348" s="36"/>
      <c r="AA348" s="36"/>
      <c r="AB348" s="37"/>
      <c r="AC348" s="37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Q348" s="71"/>
      <c r="AU348" s="79"/>
      <c r="AV348" s="79"/>
    </row>
    <row r="349" spans="21:48" s="32" customFormat="1">
      <c r="U349" s="48"/>
      <c r="V349" s="48"/>
      <c r="W349" s="49"/>
      <c r="X349" s="35"/>
      <c r="Y349" s="35"/>
      <c r="Z349" s="36"/>
      <c r="AA349" s="36"/>
      <c r="AB349" s="37"/>
      <c r="AC349" s="37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Q349" s="71"/>
      <c r="AU349" s="79"/>
      <c r="AV349" s="79"/>
    </row>
    <row r="350" spans="21:48" s="32" customFormat="1">
      <c r="U350" s="48"/>
      <c r="V350" s="48"/>
      <c r="W350" s="49"/>
      <c r="X350" s="35"/>
      <c r="Y350" s="35"/>
      <c r="Z350" s="36"/>
      <c r="AA350" s="36"/>
      <c r="AB350" s="37"/>
      <c r="AC350" s="37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Q350" s="71"/>
      <c r="AU350" s="79"/>
      <c r="AV350" s="79"/>
    </row>
    <row r="351" spans="21:48" s="32" customFormat="1">
      <c r="U351" s="48"/>
      <c r="V351" s="48"/>
      <c r="W351" s="49"/>
      <c r="X351" s="35"/>
      <c r="Y351" s="35"/>
      <c r="Z351" s="36"/>
      <c r="AA351" s="36"/>
      <c r="AB351" s="37"/>
      <c r="AC351" s="37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Q351" s="71"/>
      <c r="AU351" s="79"/>
      <c r="AV351" s="79"/>
    </row>
    <row r="352" spans="21:48" s="32" customFormat="1">
      <c r="U352" s="48"/>
      <c r="V352" s="48"/>
      <c r="W352" s="49"/>
      <c r="X352" s="35"/>
      <c r="Y352" s="35"/>
      <c r="Z352" s="36"/>
      <c r="AA352" s="36"/>
      <c r="AB352" s="37"/>
      <c r="AC352" s="37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Q352" s="71"/>
      <c r="AU352" s="79"/>
      <c r="AV352" s="79"/>
    </row>
    <row r="353" spans="21:48" s="32" customFormat="1">
      <c r="U353" s="48"/>
      <c r="V353" s="48"/>
      <c r="W353" s="49"/>
      <c r="X353" s="35"/>
      <c r="Y353" s="35"/>
      <c r="Z353" s="36"/>
      <c r="AA353" s="36"/>
      <c r="AB353" s="37"/>
      <c r="AC353" s="37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Q353" s="71"/>
      <c r="AU353" s="79"/>
      <c r="AV353" s="79"/>
    </row>
    <row r="354" spans="21:48" s="32" customFormat="1">
      <c r="U354" s="48"/>
      <c r="V354" s="48"/>
      <c r="W354" s="49"/>
      <c r="X354" s="35"/>
      <c r="Y354" s="35"/>
      <c r="Z354" s="36"/>
      <c r="AA354" s="36"/>
      <c r="AB354" s="37"/>
      <c r="AC354" s="37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Q354" s="71"/>
      <c r="AU354" s="79"/>
      <c r="AV354" s="79"/>
    </row>
    <row r="355" spans="21:48" s="32" customFormat="1">
      <c r="U355" s="48"/>
      <c r="V355" s="48"/>
      <c r="W355" s="49"/>
      <c r="X355" s="35"/>
      <c r="Y355" s="35"/>
      <c r="Z355" s="36"/>
      <c r="AA355" s="36"/>
      <c r="AB355" s="37"/>
      <c r="AC355" s="37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Q355" s="71"/>
      <c r="AU355" s="79"/>
      <c r="AV355" s="79"/>
    </row>
    <row r="356" spans="21:48" s="32" customFormat="1">
      <c r="U356" s="48"/>
      <c r="V356" s="48"/>
      <c r="W356" s="49"/>
      <c r="X356" s="35"/>
      <c r="Y356" s="35"/>
      <c r="Z356" s="36"/>
      <c r="AA356" s="36"/>
      <c r="AB356" s="37"/>
      <c r="AC356" s="37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Q356" s="71"/>
      <c r="AU356" s="79"/>
      <c r="AV356" s="79"/>
    </row>
    <row r="357" spans="21:48" s="32" customFormat="1">
      <c r="U357" s="48"/>
      <c r="V357" s="48"/>
      <c r="W357" s="49"/>
      <c r="X357" s="35"/>
      <c r="Y357" s="35"/>
      <c r="Z357" s="36"/>
      <c r="AA357" s="36"/>
      <c r="AB357" s="37"/>
      <c r="AC357" s="37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Q357" s="71"/>
      <c r="AU357" s="79"/>
      <c r="AV357" s="79"/>
    </row>
    <row r="358" spans="21:48" s="32" customFormat="1">
      <c r="U358" s="48"/>
      <c r="V358" s="48"/>
      <c r="W358" s="49"/>
      <c r="X358" s="35"/>
      <c r="Y358" s="35"/>
      <c r="Z358" s="36"/>
      <c r="AA358" s="36"/>
      <c r="AB358" s="37"/>
      <c r="AC358" s="37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Q358" s="71"/>
      <c r="AU358" s="79"/>
      <c r="AV358" s="79"/>
    </row>
    <row r="359" spans="21:48" s="32" customFormat="1">
      <c r="U359" s="48"/>
      <c r="V359" s="48"/>
      <c r="W359" s="49"/>
      <c r="X359" s="35"/>
      <c r="Y359" s="35"/>
      <c r="Z359" s="36"/>
      <c r="AA359" s="36"/>
      <c r="AB359" s="37"/>
      <c r="AC359" s="37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Q359" s="71"/>
      <c r="AU359" s="79"/>
      <c r="AV359" s="79"/>
    </row>
    <row r="360" spans="21:48" s="32" customFormat="1">
      <c r="U360" s="48"/>
      <c r="V360" s="48"/>
      <c r="W360" s="49"/>
      <c r="X360" s="35"/>
      <c r="Y360" s="35"/>
      <c r="Z360" s="36"/>
      <c r="AA360" s="36"/>
      <c r="AB360" s="37"/>
      <c r="AC360" s="37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Q360" s="71"/>
      <c r="AU360" s="79"/>
      <c r="AV360" s="79"/>
    </row>
    <row r="361" spans="21:48" s="32" customFormat="1">
      <c r="U361" s="48"/>
      <c r="V361" s="48"/>
      <c r="W361" s="49"/>
      <c r="X361" s="35"/>
      <c r="Y361" s="35"/>
      <c r="Z361" s="36"/>
      <c r="AA361" s="36"/>
      <c r="AB361" s="37"/>
      <c r="AC361" s="37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Q361" s="71"/>
      <c r="AU361" s="79"/>
      <c r="AV361" s="79"/>
    </row>
    <row r="362" spans="21:48" s="32" customFormat="1">
      <c r="U362" s="48"/>
      <c r="V362" s="48"/>
      <c r="W362" s="49"/>
      <c r="X362" s="35"/>
      <c r="Y362" s="35"/>
      <c r="Z362" s="36"/>
      <c r="AA362" s="36"/>
      <c r="AB362" s="37"/>
      <c r="AC362" s="37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Q362" s="71"/>
      <c r="AU362" s="79"/>
      <c r="AV362" s="79"/>
    </row>
    <row r="363" spans="21:48" s="32" customFormat="1">
      <c r="U363" s="48"/>
      <c r="V363" s="48"/>
      <c r="W363" s="49"/>
      <c r="X363" s="35"/>
      <c r="Y363" s="35"/>
      <c r="Z363" s="36"/>
      <c r="AA363" s="36"/>
      <c r="AB363" s="37"/>
      <c r="AC363" s="37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Q363" s="71"/>
      <c r="AU363" s="79"/>
      <c r="AV363" s="79"/>
    </row>
    <row r="364" spans="21:48" s="32" customFormat="1">
      <c r="U364" s="48"/>
      <c r="V364" s="48"/>
      <c r="W364" s="49"/>
      <c r="X364" s="35"/>
      <c r="Y364" s="35"/>
      <c r="Z364" s="36"/>
      <c r="AA364" s="36"/>
      <c r="AB364" s="37"/>
      <c r="AC364" s="37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Q364" s="71"/>
      <c r="AU364" s="79"/>
      <c r="AV364" s="79"/>
    </row>
    <row r="365" spans="21:48" s="32" customFormat="1">
      <c r="U365" s="48"/>
      <c r="V365" s="48"/>
      <c r="W365" s="49"/>
      <c r="X365" s="35"/>
      <c r="Y365" s="35"/>
      <c r="Z365" s="36"/>
      <c r="AA365" s="36"/>
      <c r="AB365" s="37"/>
      <c r="AC365" s="37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Q365" s="71"/>
      <c r="AU365" s="79"/>
      <c r="AV365" s="79"/>
    </row>
    <row r="366" spans="21:48" s="32" customFormat="1">
      <c r="U366" s="48"/>
      <c r="V366" s="48"/>
      <c r="W366" s="49"/>
      <c r="X366" s="35"/>
      <c r="Y366" s="35"/>
      <c r="Z366" s="36"/>
      <c r="AA366" s="36"/>
      <c r="AB366" s="37"/>
      <c r="AC366" s="37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Q366" s="71"/>
      <c r="AU366" s="79"/>
      <c r="AV366" s="79"/>
    </row>
    <row r="367" spans="21:48" s="32" customFormat="1">
      <c r="U367" s="48"/>
      <c r="V367" s="48"/>
      <c r="W367" s="49"/>
      <c r="X367" s="35"/>
      <c r="Y367" s="35"/>
      <c r="Z367" s="36"/>
      <c r="AA367" s="36"/>
      <c r="AB367" s="37"/>
      <c r="AC367" s="37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Q367" s="71"/>
      <c r="AU367" s="79"/>
      <c r="AV367" s="79"/>
    </row>
    <row r="368" spans="21:48" s="32" customFormat="1">
      <c r="U368" s="48"/>
      <c r="V368" s="48"/>
      <c r="W368" s="49"/>
      <c r="X368" s="35"/>
      <c r="Y368" s="35"/>
      <c r="Z368" s="36"/>
      <c r="AA368" s="36"/>
      <c r="AB368" s="37"/>
      <c r="AC368" s="37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Q368" s="71"/>
      <c r="AU368" s="79"/>
      <c r="AV368" s="79"/>
    </row>
    <row r="369" spans="21:48" s="32" customFormat="1">
      <c r="U369" s="48"/>
      <c r="V369" s="48"/>
      <c r="W369" s="49"/>
      <c r="X369" s="35"/>
      <c r="Y369" s="35"/>
      <c r="Z369" s="36"/>
      <c r="AA369" s="36"/>
      <c r="AB369" s="37"/>
      <c r="AC369" s="37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Q369" s="71"/>
      <c r="AU369" s="79"/>
      <c r="AV369" s="79"/>
    </row>
    <row r="370" spans="21:48" s="32" customFormat="1">
      <c r="U370" s="48"/>
      <c r="V370" s="48"/>
      <c r="W370" s="49"/>
      <c r="X370" s="35"/>
      <c r="Y370" s="35"/>
      <c r="Z370" s="36"/>
      <c r="AA370" s="36"/>
      <c r="AB370" s="37"/>
      <c r="AC370" s="37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Q370" s="71"/>
      <c r="AU370" s="79"/>
      <c r="AV370" s="79"/>
    </row>
    <row r="371" spans="21:48" s="32" customFormat="1">
      <c r="U371" s="48"/>
      <c r="V371" s="48"/>
      <c r="W371" s="49"/>
      <c r="X371" s="35"/>
      <c r="Y371" s="35"/>
      <c r="Z371" s="36"/>
      <c r="AA371" s="36"/>
      <c r="AB371" s="37"/>
      <c r="AC371" s="37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Q371" s="71"/>
      <c r="AU371" s="79"/>
      <c r="AV371" s="79"/>
    </row>
    <row r="372" spans="21:48" s="32" customFormat="1">
      <c r="U372" s="48"/>
      <c r="V372" s="48"/>
      <c r="W372" s="49"/>
      <c r="X372" s="35"/>
      <c r="Y372" s="35"/>
      <c r="Z372" s="36"/>
      <c r="AA372" s="36"/>
      <c r="AB372" s="37"/>
      <c r="AC372" s="37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Q372" s="71"/>
      <c r="AU372" s="79"/>
      <c r="AV372" s="79"/>
    </row>
    <row r="373" spans="21:48" s="32" customFormat="1">
      <c r="U373" s="48"/>
      <c r="V373" s="48"/>
      <c r="W373" s="49"/>
      <c r="X373" s="35"/>
      <c r="Y373" s="35"/>
      <c r="Z373" s="36"/>
      <c r="AA373" s="36"/>
      <c r="AB373" s="37"/>
      <c r="AC373" s="37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Q373" s="71"/>
      <c r="AU373" s="79"/>
      <c r="AV373" s="79"/>
    </row>
    <row r="374" spans="21:48" s="32" customFormat="1">
      <c r="U374" s="48"/>
      <c r="V374" s="48"/>
      <c r="W374" s="49"/>
      <c r="X374" s="35"/>
      <c r="Y374" s="35"/>
      <c r="Z374" s="36"/>
      <c r="AA374" s="36"/>
      <c r="AB374" s="37"/>
      <c r="AC374" s="37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Q374" s="71"/>
      <c r="AU374" s="79"/>
      <c r="AV374" s="79"/>
    </row>
    <row r="375" spans="21:48" s="32" customFormat="1">
      <c r="U375" s="48"/>
      <c r="V375" s="48"/>
      <c r="W375" s="49"/>
      <c r="X375" s="35"/>
      <c r="Y375" s="35"/>
      <c r="Z375" s="36"/>
      <c r="AA375" s="36"/>
      <c r="AB375" s="37"/>
      <c r="AC375" s="37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Q375" s="71"/>
      <c r="AU375" s="79"/>
      <c r="AV375" s="79"/>
    </row>
    <row r="376" spans="21:48" s="32" customFormat="1">
      <c r="U376" s="48"/>
      <c r="V376" s="48"/>
      <c r="W376" s="49"/>
      <c r="X376" s="35"/>
      <c r="Y376" s="35"/>
      <c r="Z376" s="36"/>
      <c r="AA376" s="36"/>
      <c r="AB376" s="37"/>
      <c r="AC376" s="37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Q376" s="71"/>
      <c r="AU376" s="79"/>
      <c r="AV376" s="79"/>
    </row>
    <row r="377" spans="21:48" s="32" customFormat="1">
      <c r="U377" s="48"/>
      <c r="V377" s="48"/>
      <c r="W377" s="49"/>
      <c r="X377" s="35"/>
      <c r="Y377" s="35"/>
      <c r="Z377" s="36"/>
      <c r="AA377" s="36"/>
      <c r="AB377" s="37"/>
      <c r="AC377" s="37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Q377" s="71"/>
      <c r="AU377" s="79"/>
      <c r="AV377" s="79"/>
    </row>
    <row r="378" spans="21:48" s="32" customFormat="1">
      <c r="U378" s="48"/>
      <c r="V378" s="48"/>
      <c r="W378" s="49"/>
      <c r="X378" s="35"/>
      <c r="Y378" s="35"/>
      <c r="Z378" s="36"/>
      <c r="AA378" s="36"/>
      <c r="AB378" s="37"/>
      <c r="AC378" s="37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Q378" s="71"/>
      <c r="AU378" s="79"/>
      <c r="AV378" s="79"/>
    </row>
    <row r="379" spans="21:48" s="32" customFormat="1">
      <c r="U379" s="48"/>
      <c r="V379" s="48"/>
      <c r="W379" s="49"/>
      <c r="X379" s="35"/>
      <c r="Y379" s="35"/>
      <c r="Z379" s="36"/>
      <c r="AA379" s="36"/>
      <c r="AB379" s="37"/>
      <c r="AC379" s="37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Q379" s="71"/>
      <c r="AU379" s="79"/>
      <c r="AV379" s="79"/>
    </row>
    <row r="380" spans="21:48" s="32" customFormat="1">
      <c r="U380" s="48"/>
      <c r="V380" s="48"/>
      <c r="W380" s="49"/>
      <c r="X380" s="35"/>
      <c r="Y380" s="35"/>
      <c r="Z380" s="36"/>
      <c r="AA380" s="36"/>
      <c r="AB380" s="37"/>
      <c r="AC380" s="37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Q380" s="71"/>
      <c r="AU380" s="79"/>
      <c r="AV380" s="79"/>
    </row>
    <row r="381" spans="21:48" s="32" customFormat="1">
      <c r="U381" s="48"/>
      <c r="V381" s="48"/>
      <c r="W381" s="49"/>
      <c r="X381" s="35"/>
      <c r="Y381" s="35"/>
      <c r="Z381" s="36"/>
      <c r="AA381" s="36"/>
      <c r="AB381" s="37"/>
      <c r="AC381" s="37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Q381" s="71"/>
      <c r="AU381" s="79"/>
      <c r="AV381" s="79"/>
    </row>
    <row r="382" spans="21:48" s="32" customFormat="1">
      <c r="U382" s="48"/>
      <c r="V382" s="48"/>
      <c r="W382" s="49"/>
      <c r="X382" s="35"/>
      <c r="Y382" s="35"/>
      <c r="Z382" s="36"/>
      <c r="AA382" s="36"/>
      <c r="AB382" s="37"/>
      <c r="AC382" s="37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Q382" s="71"/>
      <c r="AU382" s="79"/>
      <c r="AV382" s="79"/>
    </row>
    <row r="383" spans="21:48" s="32" customFormat="1">
      <c r="U383" s="48"/>
      <c r="V383" s="48"/>
      <c r="W383" s="49"/>
      <c r="X383" s="35"/>
      <c r="Y383" s="35"/>
      <c r="Z383" s="36"/>
      <c r="AA383" s="36"/>
      <c r="AB383" s="37"/>
      <c r="AC383" s="37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Q383" s="71"/>
      <c r="AU383" s="79"/>
      <c r="AV383" s="79"/>
    </row>
    <row r="384" spans="21:48" s="32" customFormat="1">
      <c r="U384" s="48"/>
      <c r="V384" s="48"/>
      <c r="W384" s="49"/>
      <c r="X384" s="35"/>
      <c r="Y384" s="35"/>
      <c r="Z384" s="36"/>
      <c r="AA384" s="36"/>
      <c r="AB384" s="37"/>
      <c r="AC384" s="37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Q384" s="71"/>
      <c r="AU384" s="79"/>
      <c r="AV384" s="79"/>
    </row>
    <row r="385" spans="21:48" s="32" customFormat="1">
      <c r="U385" s="48"/>
      <c r="V385" s="48"/>
      <c r="W385" s="49"/>
      <c r="X385" s="35"/>
      <c r="Y385" s="35"/>
      <c r="Z385" s="36"/>
      <c r="AA385" s="36"/>
      <c r="AB385" s="37"/>
      <c r="AC385" s="37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Q385" s="71"/>
      <c r="AU385" s="79"/>
      <c r="AV385" s="79"/>
    </row>
    <row r="386" spans="21:48" s="32" customFormat="1">
      <c r="U386" s="48"/>
      <c r="V386" s="48"/>
      <c r="W386" s="49"/>
      <c r="X386" s="35"/>
      <c r="Y386" s="35"/>
      <c r="Z386" s="36"/>
      <c r="AA386" s="36"/>
      <c r="AB386" s="37"/>
      <c r="AC386" s="37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Q386" s="71"/>
      <c r="AU386" s="79"/>
      <c r="AV386" s="79"/>
    </row>
    <row r="387" spans="21:48" s="32" customFormat="1">
      <c r="U387" s="48"/>
      <c r="V387" s="48"/>
      <c r="W387" s="49"/>
      <c r="X387" s="35"/>
      <c r="Y387" s="35"/>
      <c r="Z387" s="36"/>
      <c r="AA387" s="36"/>
      <c r="AB387" s="37"/>
      <c r="AC387" s="37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Q387" s="71"/>
      <c r="AU387" s="79"/>
      <c r="AV387" s="79"/>
    </row>
    <row r="388" spans="21:48" s="32" customFormat="1">
      <c r="U388" s="48"/>
      <c r="V388" s="48"/>
      <c r="W388" s="49"/>
      <c r="X388" s="35"/>
      <c r="Y388" s="35"/>
      <c r="Z388" s="36"/>
      <c r="AA388" s="36"/>
      <c r="AB388" s="37"/>
      <c r="AC388" s="37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Q388" s="71"/>
      <c r="AU388" s="79"/>
      <c r="AV388" s="79"/>
    </row>
    <row r="389" spans="21:48" s="32" customFormat="1">
      <c r="U389" s="48"/>
      <c r="V389" s="48"/>
      <c r="W389" s="49"/>
      <c r="X389" s="35"/>
      <c r="Y389" s="35"/>
      <c r="Z389" s="36"/>
      <c r="AA389" s="36"/>
      <c r="AB389" s="37"/>
      <c r="AC389" s="37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Q389" s="71"/>
      <c r="AU389" s="79"/>
      <c r="AV389" s="79"/>
    </row>
    <row r="390" spans="21:48" s="32" customFormat="1">
      <c r="U390" s="48"/>
      <c r="V390" s="48"/>
      <c r="W390" s="49"/>
      <c r="X390" s="35"/>
      <c r="Y390" s="35"/>
      <c r="Z390" s="36"/>
      <c r="AA390" s="36"/>
      <c r="AB390" s="37"/>
      <c r="AC390" s="37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Q390" s="71"/>
      <c r="AU390" s="79"/>
      <c r="AV390" s="79"/>
    </row>
    <row r="391" spans="21:48" s="32" customFormat="1">
      <c r="U391" s="48"/>
      <c r="V391" s="48"/>
      <c r="W391" s="49"/>
      <c r="X391" s="35"/>
      <c r="Y391" s="35"/>
      <c r="Z391" s="36"/>
      <c r="AA391" s="36"/>
      <c r="AB391" s="37"/>
      <c r="AC391" s="37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Q391" s="71"/>
      <c r="AU391" s="79"/>
      <c r="AV391" s="79"/>
    </row>
    <row r="392" spans="21:48" s="32" customFormat="1">
      <c r="U392" s="48"/>
      <c r="V392" s="48"/>
      <c r="W392" s="49"/>
      <c r="X392" s="35"/>
      <c r="Y392" s="35"/>
      <c r="Z392" s="36"/>
      <c r="AA392" s="36"/>
      <c r="AB392" s="37"/>
      <c r="AC392" s="37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Q392" s="71"/>
      <c r="AU392" s="79"/>
      <c r="AV392" s="79"/>
    </row>
    <row r="393" spans="21:48" s="32" customFormat="1">
      <c r="U393" s="48"/>
      <c r="V393" s="48"/>
      <c r="W393" s="49"/>
      <c r="X393" s="35"/>
      <c r="Y393" s="35"/>
      <c r="Z393" s="36"/>
      <c r="AA393" s="36"/>
      <c r="AB393" s="37"/>
      <c r="AC393" s="37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Q393" s="71"/>
      <c r="AU393" s="79"/>
      <c r="AV393" s="79"/>
    </row>
    <row r="394" spans="21:48" s="32" customFormat="1">
      <c r="U394" s="48"/>
      <c r="V394" s="48"/>
      <c r="W394" s="49"/>
      <c r="X394" s="35"/>
      <c r="Y394" s="35"/>
      <c r="Z394" s="36"/>
      <c r="AA394" s="36"/>
      <c r="AB394" s="37"/>
      <c r="AC394" s="37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Q394" s="71"/>
      <c r="AU394" s="79"/>
      <c r="AV394" s="79"/>
    </row>
    <row r="395" spans="21:48" s="32" customFormat="1">
      <c r="U395" s="48"/>
      <c r="V395" s="48"/>
      <c r="W395" s="49"/>
      <c r="X395" s="35"/>
      <c r="Y395" s="35"/>
      <c r="Z395" s="36"/>
      <c r="AA395" s="36"/>
      <c r="AB395" s="37"/>
      <c r="AC395" s="37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Q395" s="71"/>
      <c r="AU395" s="79"/>
      <c r="AV395" s="79"/>
    </row>
    <row r="396" spans="21:48" s="32" customFormat="1">
      <c r="U396" s="48"/>
      <c r="V396" s="48"/>
      <c r="W396" s="49"/>
      <c r="X396" s="35"/>
      <c r="Y396" s="35"/>
      <c r="Z396" s="36"/>
      <c r="AA396" s="36"/>
      <c r="AB396" s="37"/>
      <c r="AC396" s="37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Q396" s="71"/>
      <c r="AU396" s="79"/>
      <c r="AV396" s="79"/>
    </row>
    <row r="397" spans="21:48" s="32" customFormat="1">
      <c r="U397" s="48"/>
      <c r="V397" s="48"/>
      <c r="W397" s="49"/>
      <c r="X397" s="35"/>
      <c r="Y397" s="35"/>
      <c r="Z397" s="36"/>
      <c r="AA397" s="36"/>
      <c r="AB397" s="37"/>
      <c r="AC397" s="37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Q397" s="71"/>
      <c r="AU397" s="79"/>
      <c r="AV397" s="79"/>
    </row>
    <row r="398" spans="21:48" s="32" customFormat="1">
      <c r="U398" s="48"/>
      <c r="V398" s="48"/>
      <c r="W398" s="49"/>
      <c r="X398" s="35"/>
      <c r="Y398" s="35"/>
      <c r="Z398" s="36"/>
      <c r="AA398" s="36"/>
      <c r="AB398" s="37"/>
      <c r="AC398" s="37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Q398" s="71"/>
      <c r="AU398" s="79"/>
      <c r="AV398" s="79"/>
    </row>
    <row r="399" spans="21:48" s="32" customFormat="1">
      <c r="U399" s="48"/>
      <c r="V399" s="48"/>
      <c r="W399" s="49"/>
      <c r="X399" s="35"/>
      <c r="Y399" s="35"/>
      <c r="Z399" s="36"/>
      <c r="AA399" s="36"/>
      <c r="AB399" s="37"/>
      <c r="AC399" s="37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Q399" s="71"/>
      <c r="AU399" s="79"/>
      <c r="AV399" s="79"/>
    </row>
    <row r="400" spans="21:48" s="32" customFormat="1">
      <c r="U400" s="48"/>
      <c r="V400" s="48"/>
      <c r="W400" s="49"/>
      <c r="X400" s="35"/>
      <c r="Y400" s="35"/>
      <c r="Z400" s="36"/>
      <c r="AA400" s="36"/>
      <c r="AB400" s="37"/>
      <c r="AC400" s="37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Q400" s="71"/>
      <c r="AU400" s="79"/>
      <c r="AV400" s="79"/>
    </row>
    <row r="401" spans="21:48" s="32" customFormat="1">
      <c r="U401" s="48"/>
      <c r="V401" s="48"/>
      <c r="W401" s="49"/>
      <c r="X401" s="35"/>
      <c r="Y401" s="35"/>
      <c r="Z401" s="36"/>
      <c r="AA401" s="36"/>
      <c r="AB401" s="37"/>
      <c r="AC401" s="37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Q401" s="71"/>
      <c r="AU401" s="79"/>
      <c r="AV401" s="79"/>
    </row>
    <row r="402" spans="21:48" s="32" customFormat="1">
      <c r="U402" s="48"/>
      <c r="V402" s="48"/>
      <c r="W402" s="49"/>
      <c r="X402" s="35"/>
      <c r="Y402" s="35"/>
      <c r="Z402" s="36"/>
      <c r="AA402" s="36"/>
      <c r="AB402" s="37"/>
      <c r="AC402" s="37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Q402" s="71"/>
      <c r="AU402" s="79"/>
      <c r="AV402" s="79"/>
    </row>
    <row r="403" spans="21:48" s="32" customFormat="1">
      <c r="U403" s="48"/>
      <c r="V403" s="48"/>
      <c r="W403" s="49"/>
      <c r="X403" s="35"/>
      <c r="Y403" s="35"/>
      <c r="Z403" s="36"/>
      <c r="AA403" s="36"/>
      <c r="AB403" s="37"/>
      <c r="AC403" s="37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Q403" s="71"/>
      <c r="AU403" s="79"/>
      <c r="AV403" s="79"/>
    </row>
    <row r="404" spans="21:48" s="32" customFormat="1">
      <c r="U404" s="48"/>
      <c r="V404" s="48"/>
      <c r="W404" s="49"/>
      <c r="X404" s="35"/>
      <c r="Y404" s="35"/>
      <c r="Z404" s="36"/>
      <c r="AA404" s="36"/>
      <c r="AB404" s="37"/>
      <c r="AC404" s="37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Q404" s="71"/>
      <c r="AU404" s="79"/>
      <c r="AV404" s="79"/>
    </row>
    <row r="405" spans="21:48" s="32" customFormat="1">
      <c r="U405" s="48"/>
      <c r="V405" s="48"/>
      <c r="W405" s="49"/>
      <c r="X405" s="35"/>
      <c r="Y405" s="35"/>
      <c r="Z405" s="36"/>
      <c r="AA405" s="36"/>
      <c r="AB405" s="37"/>
      <c r="AC405" s="37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Q405" s="71"/>
      <c r="AU405" s="79"/>
      <c r="AV405" s="79"/>
    </row>
    <row r="406" spans="21:48" s="32" customFormat="1">
      <c r="U406" s="48"/>
      <c r="V406" s="48"/>
      <c r="W406" s="49"/>
      <c r="X406" s="35"/>
      <c r="Y406" s="35"/>
      <c r="Z406" s="36"/>
      <c r="AA406" s="36"/>
      <c r="AB406" s="37"/>
      <c r="AC406" s="37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Q406" s="71"/>
      <c r="AU406" s="79"/>
      <c r="AV406" s="79"/>
    </row>
    <row r="407" spans="21:48" s="32" customFormat="1">
      <c r="U407" s="48"/>
      <c r="V407" s="48"/>
      <c r="W407" s="49"/>
      <c r="X407" s="35"/>
      <c r="Y407" s="35"/>
      <c r="Z407" s="36"/>
      <c r="AA407" s="36"/>
      <c r="AB407" s="37"/>
      <c r="AC407" s="37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Q407" s="71"/>
      <c r="AU407" s="79"/>
      <c r="AV407" s="79"/>
    </row>
    <row r="408" spans="21:48" s="32" customFormat="1">
      <c r="U408" s="48"/>
      <c r="V408" s="48"/>
      <c r="W408" s="49"/>
      <c r="X408" s="35"/>
      <c r="Y408" s="35"/>
      <c r="Z408" s="36"/>
      <c r="AA408" s="36"/>
      <c r="AB408" s="37"/>
      <c r="AC408" s="37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Q408" s="71"/>
      <c r="AU408" s="79"/>
      <c r="AV408" s="79"/>
    </row>
    <row r="409" spans="21:48" s="32" customFormat="1">
      <c r="U409" s="48"/>
      <c r="V409" s="48"/>
      <c r="W409" s="49"/>
      <c r="X409" s="35"/>
      <c r="Y409" s="35"/>
      <c r="Z409" s="36"/>
      <c r="AA409" s="36"/>
      <c r="AB409" s="37"/>
      <c r="AC409" s="37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Q409" s="71"/>
      <c r="AU409" s="79"/>
      <c r="AV409" s="79"/>
    </row>
    <row r="410" spans="21:48" s="32" customFormat="1">
      <c r="U410" s="48"/>
      <c r="V410" s="48"/>
      <c r="W410" s="49"/>
      <c r="X410" s="35"/>
      <c r="Y410" s="35"/>
      <c r="Z410" s="36"/>
      <c r="AA410" s="36"/>
      <c r="AB410" s="37"/>
      <c r="AC410" s="37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Q410" s="71"/>
      <c r="AU410" s="79"/>
      <c r="AV410" s="79"/>
    </row>
    <row r="411" spans="21:48" s="32" customFormat="1">
      <c r="U411" s="48"/>
      <c r="V411" s="48"/>
      <c r="W411" s="49"/>
      <c r="X411" s="35"/>
      <c r="Y411" s="35"/>
      <c r="Z411" s="36"/>
      <c r="AA411" s="36"/>
      <c r="AB411" s="37"/>
      <c r="AC411" s="37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Q411" s="71"/>
      <c r="AU411" s="79"/>
      <c r="AV411" s="79"/>
    </row>
    <row r="412" spans="21:48" s="32" customFormat="1">
      <c r="U412" s="48"/>
      <c r="V412" s="48"/>
      <c r="W412" s="49"/>
      <c r="X412" s="35"/>
      <c r="Y412" s="35"/>
      <c r="Z412" s="36"/>
      <c r="AA412" s="36"/>
      <c r="AB412" s="37"/>
      <c r="AC412" s="37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Q412" s="71"/>
      <c r="AU412" s="79"/>
      <c r="AV412" s="79"/>
    </row>
    <row r="413" spans="21:48" s="32" customFormat="1">
      <c r="U413" s="48"/>
      <c r="V413" s="48"/>
      <c r="W413" s="49"/>
      <c r="X413" s="35"/>
      <c r="Y413" s="35"/>
      <c r="Z413" s="36"/>
      <c r="AA413" s="36"/>
      <c r="AB413" s="37"/>
      <c r="AC413" s="37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Q413" s="71"/>
      <c r="AU413" s="79"/>
      <c r="AV413" s="79"/>
    </row>
    <row r="414" spans="21:48" s="32" customFormat="1">
      <c r="U414" s="48"/>
      <c r="V414" s="48"/>
      <c r="W414" s="49"/>
      <c r="X414" s="35"/>
      <c r="Y414" s="35"/>
      <c r="Z414" s="36"/>
      <c r="AA414" s="36"/>
      <c r="AB414" s="37"/>
      <c r="AC414" s="37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Q414" s="71"/>
      <c r="AU414" s="79"/>
      <c r="AV414" s="79"/>
    </row>
    <row r="415" spans="21:48" s="32" customFormat="1">
      <c r="U415" s="48"/>
      <c r="V415" s="48"/>
      <c r="W415" s="49"/>
      <c r="X415" s="35"/>
      <c r="Y415" s="35"/>
      <c r="Z415" s="36"/>
      <c r="AA415" s="36"/>
      <c r="AB415" s="37"/>
      <c r="AC415" s="37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Q415" s="71"/>
      <c r="AU415" s="79"/>
      <c r="AV415" s="79"/>
    </row>
    <row r="416" spans="21:48" s="32" customFormat="1">
      <c r="U416" s="48"/>
      <c r="V416" s="48"/>
      <c r="W416" s="49"/>
      <c r="X416" s="35"/>
      <c r="Y416" s="35"/>
      <c r="Z416" s="36"/>
      <c r="AA416" s="36"/>
      <c r="AB416" s="37"/>
      <c r="AC416" s="37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Q416" s="71"/>
      <c r="AU416" s="79"/>
      <c r="AV416" s="79"/>
    </row>
    <row r="417" spans="21:48" s="32" customFormat="1">
      <c r="U417" s="48"/>
      <c r="V417" s="48"/>
      <c r="W417" s="49"/>
      <c r="X417" s="35"/>
      <c r="Y417" s="35"/>
      <c r="Z417" s="36"/>
      <c r="AA417" s="36"/>
      <c r="AB417" s="37"/>
      <c r="AC417" s="37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Q417" s="71"/>
      <c r="AU417" s="79"/>
      <c r="AV417" s="79"/>
    </row>
    <row r="418" spans="21:48" s="32" customFormat="1">
      <c r="U418" s="48"/>
      <c r="V418" s="48"/>
      <c r="W418" s="49"/>
      <c r="X418" s="35"/>
      <c r="Y418" s="35"/>
      <c r="Z418" s="36"/>
      <c r="AA418" s="36"/>
      <c r="AB418" s="37"/>
      <c r="AC418" s="37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Q418" s="71"/>
      <c r="AU418" s="79"/>
      <c r="AV418" s="79"/>
    </row>
    <row r="419" spans="21:48" s="32" customFormat="1">
      <c r="U419" s="48"/>
      <c r="V419" s="48"/>
      <c r="W419" s="49"/>
      <c r="X419" s="35"/>
      <c r="Y419" s="35"/>
      <c r="Z419" s="36"/>
      <c r="AA419" s="36"/>
      <c r="AB419" s="37"/>
      <c r="AC419" s="37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Q419" s="71"/>
      <c r="AU419" s="79"/>
      <c r="AV419" s="79"/>
    </row>
    <row r="420" spans="21:48" s="32" customFormat="1">
      <c r="U420" s="48"/>
      <c r="V420" s="48"/>
      <c r="W420" s="49"/>
      <c r="X420" s="35"/>
      <c r="Y420" s="35"/>
      <c r="Z420" s="36"/>
      <c r="AA420" s="36"/>
      <c r="AB420" s="37"/>
      <c r="AC420" s="37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Q420" s="71"/>
      <c r="AU420" s="79"/>
      <c r="AV420" s="79"/>
    </row>
    <row r="421" spans="21:48" s="32" customFormat="1">
      <c r="U421" s="48"/>
      <c r="V421" s="48"/>
      <c r="W421" s="49"/>
      <c r="X421" s="35"/>
      <c r="Y421" s="35"/>
      <c r="Z421" s="36"/>
      <c r="AA421" s="36"/>
      <c r="AB421" s="37"/>
      <c r="AC421" s="37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Q421" s="71"/>
      <c r="AU421" s="79"/>
      <c r="AV421" s="79"/>
    </row>
    <row r="422" spans="21:48" s="32" customFormat="1">
      <c r="U422" s="48"/>
      <c r="V422" s="48"/>
      <c r="W422" s="49"/>
      <c r="X422" s="35"/>
      <c r="Y422" s="35"/>
      <c r="Z422" s="36"/>
      <c r="AA422" s="36"/>
      <c r="AB422" s="37"/>
      <c r="AC422" s="37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Q422" s="71"/>
      <c r="AU422" s="79"/>
      <c r="AV422" s="79"/>
    </row>
    <row r="423" spans="21:48" s="32" customFormat="1">
      <c r="U423" s="48"/>
      <c r="V423" s="48"/>
      <c r="W423" s="49"/>
      <c r="X423" s="35"/>
      <c r="Y423" s="35"/>
      <c r="Z423" s="36"/>
      <c r="AA423" s="36"/>
      <c r="AB423" s="37"/>
      <c r="AC423" s="37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Q423" s="71"/>
      <c r="AU423" s="79"/>
      <c r="AV423" s="79"/>
    </row>
    <row r="424" spans="21:48" s="32" customFormat="1">
      <c r="U424" s="48"/>
      <c r="V424" s="48"/>
      <c r="W424" s="49"/>
      <c r="X424" s="35"/>
      <c r="Y424" s="35"/>
      <c r="Z424" s="36"/>
      <c r="AA424" s="36"/>
      <c r="AB424" s="37"/>
      <c r="AC424" s="37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Q424" s="71"/>
      <c r="AU424" s="79"/>
      <c r="AV424" s="79"/>
    </row>
    <row r="425" spans="21:48" s="32" customFormat="1">
      <c r="U425" s="48"/>
      <c r="V425" s="48"/>
      <c r="W425" s="49"/>
      <c r="X425" s="35"/>
      <c r="Y425" s="35"/>
      <c r="Z425" s="36"/>
      <c r="AA425" s="36"/>
      <c r="AB425" s="37"/>
      <c r="AC425" s="37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Q425" s="71"/>
      <c r="AU425" s="79"/>
      <c r="AV425" s="79"/>
    </row>
    <row r="426" spans="21:48" s="32" customFormat="1">
      <c r="U426" s="48"/>
      <c r="V426" s="48"/>
      <c r="W426" s="49"/>
      <c r="X426" s="35"/>
      <c r="Y426" s="35"/>
      <c r="Z426" s="36"/>
      <c r="AA426" s="36"/>
      <c r="AB426" s="37"/>
      <c r="AC426" s="37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Q426" s="71"/>
      <c r="AU426" s="79"/>
      <c r="AV426" s="79"/>
    </row>
    <row r="427" spans="21:48" s="32" customFormat="1">
      <c r="U427" s="48"/>
      <c r="V427" s="48"/>
      <c r="W427" s="49"/>
      <c r="X427" s="35"/>
      <c r="Y427" s="35"/>
      <c r="Z427" s="36"/>
      <c r="AA427" s="36"/>
      <c r="AB427" s="37"/>
      <c r="AC427" s="37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Q427" s="71"/>
      <c r="AU427" s="79"/>
      <c r="AV427" s="79"/>
    </row>
    <row r="428" spans="21:48" s="32" customFormat="1">
      <c r="U428" s="48"/>
      <c r="V428" s="48"/>
      <c r="W428" s="49"/>
      <c r="X428" s="35"/>
      <c r="Y428" s="35"/>
      <c r="Z428" s="36"/>
      <c r="AA428" s="36"/>
      <c r="AB428" s="37"/>
      <c r="AC428" s="37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Q428" s="71"/>
      <c r="AU428" s="79"/>
      <c r="AV428" s="79"/>
    </row>
    <row r="429" spans="21:48" s="32" customFormat="1">
      <c r="U429" s="48"/>
      <c r="V429" s="48"/>
      <c r="W429" s="49"/>
      <c r="X429" s="35"/>
      <c r="Y429" s="35"/>
      <c r="Z429" s="36"/>
      <c r="AA429" s="36"/>
      <c r="AB429" s="37"/>
      <c r="AC429" s="37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Q429" s="71"/>
      <c r="AU429" s="79"/>
      <c r="AV429" s="79"/>
    </row>
    <row r="430" spans="21:48" s="32" customFormat="1">
      <c r="U430" s="48"/>
      <c r="V430" s="48"/>
      <c r="W430" s="49"/>
      <c r="X430" s="35"/>
      <c r="Y430" s="35"/>
      <c r="Z430" s="36"/>
      <c r="AA430" s="36"/>
      <c r="AB430" s="37"/>
      <c r="AC430" s="37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Q430" s="71"/>
      <c r="AU430" s="79"/>
      <c r="AV430" s="79"/>
    </row>
    <row r="431" spans="21:48" s="32" customFormat="1">
      <c r="U431" s="48"/>
      <c r="V431" s="48"/>
      <c r="W431" s="49"/>
      <c r="X431" s="35"/>
      <c r="Y431" s="35"/>
      <c r="Z431" s="36"/>
      <c r="AA431" s="36"/>
      <c r="AB431" s="37"/>
      <c r="AC431" s="37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Q431" s="71"/>
      <c r="AU431" s="79"/>
      <c r="AV431" s="79"/>
    </row>
    <row r="432" spans="21:48" s="32" customFormat="1">
      <c r="U432" s="48"/>
      <c r="V432" s="48"/>
      <c r="W432" s="49"/>
      <c r="X432" s="35"/>
      <c r="Y432" s="35"/>
      <c r="Z432" s="36"/>
      <c r="AA432" s="36"/>
      <c r="AB432" s="37"/>
      <c r="AC432" s="37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Q432" s="71"/>
      <c r="AU432" s="79"/>
      <c r="AV432" s="79"/>
    </row>
    <row r="433" spans="21:48" s="32" customFormat="1">
      <c r="U433" s="48"/>
      <c r="V433" s="48"/>
      <c r="W433" s="49"/>
      <c r="X433" s="35"/>
      <c r="Y433" s="35"/>
      <c r="Z433" s="36"/>
      <c r="AA433" s="36"/>
      <c r="AB433" s="37"/>
      <c r="AC433" s="37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Q433" s="71"/>
      <c r="AU433" s="79"/>
      <c r="AV433" s="79"/>
    </row>
    <row r="434" spans="21:48" s="32" customFormat="1">
      <c r="U434" s="48"/>
      <c r="V434" s="48"/>
      <c r="W434" s="49"/>
      <c r="X434" s="35"/>
      <c r="Y434" s="35"/>
      <c r="Z434" s="36"/>
      <c r="AA434" s="36"/>
      <c r="AB434" s="37"/>
      <c r="AC434" s="37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Q434" s="71"/>
      <c r="AU434" s="79"/>
      <c r="AV434" s="79"/>
    </row>
    <row r="435" spans="21:48" s="32" customFormat="1">
      <c r="U435" s="48"/>
      <c r="V435" s="48"/>
      <c r="W435" s="49"/>
      <c r="X435" s="35"/>
      <c r="Y435" s="35"/>
      <c r="Z435" s="36"/>
      <c r="AA435" s="36"/>
      <c r="AB435" s="37"/>
      <c r="AC435" s="37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Q435" s="71"/>
      <c r="AU435" s="79"/>
      <c r="AV435" s="79"/>
    </row>
    <row r="436" spans="21:48" s="32" customFormat="1">
      <c r="U436" s="48"/>
      <c r="V436" s="48"/>
      <c r="W436" s="49"/>
      <c r="X436" s="35"/>
      <c r="Y436" s="35"/>
      <c r="Z436" s="36"/>
      <c r="AA436" s="36"/>
      <c r="AB436" s="37"/>
      <c r="AC436" s="37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Q436" s="71"/>
      <c r="AU436" s="79"/>
      <c r="AV436" s="79"/>
    </row>
    <row r="437" spans="21:48" s="32" customFormat="1">
      <c r="U437" s="48"/>
      <c r="V437" s="48"/>
      <c r="W437" s="49"/>
      <c r="X437" s="35"/>
      <c r="Y437" s="35"/>
      <c r="Z437" s="36"/>
      <c r="AA437" s="36"/>
      <c r="AB437" s="37"/>
      <c r="AC437" s="37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Q437" s="71"/>
      <c r="AU437" s="79"/>
      <c r="AV437" s="79"/>
    </row>
    <row r="438" spans="21:48" s="32" customFormat="1">
      <c r="U438" s="48"/>
      <c r="V438" s="48"/>
      <c r="W438" s="49"/>
      <c r="X438" s="35"/>
      <c r="Y438" s="35"/>
      <c r="Z438" s="36"/>
      <c r="AA438" s="36"/>
      <c r="AB438" s="37"/>
      <c r="AC438" s="37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Q438" s="71"/>
      <c r="AU438" s="79"/>
      <c r="AV438" s="79"/>
    </row>
    <row r="439" spans="21:48" s="32" customFormat="1">
      <c r="U439" s="48"/>
      <c r="V439" s="48"/>
      <c r="W439" s="49"/>
      <c r="X439" s="35"/>
      <c r="Y439" s="35"/>
      <c r="Z439" s="36"/>
      <c r="AA439" s="36"/>
      <c r="AB439" s="37"/>
      <c r="AC439" s="37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Q439" s="71"/>
      <c r="AU439" s="79"/>
      <c r="AV439" s="79"/>
    </row>
    <row r="440" spans="21:48" s="32" customFormat="1">
      <c r="U440" s="48"/>
      <c r="V440" s="48"/>
      <c r="W440" s="49"/>
      <c r="X440" s="35"/>
      <c r="Y440" s="35"/>
      <c r="Z440" s="36"/>
      <c r="AA440" s="36"/>
      <c r="AB440" s="37"/>
      <c r="AC440" s="37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Q440" s="71"/>
      <c r="AU440" s="79"/>
      <c r="AV440" s="79"/>
    </row>
    <row r="441" spans="21:48" s="32" customFormat="1">
      <c r="U441" s="48"/>
      <c r="V441" s="48"/>
      <c r="W441" s="49"/>
      <c r="X441" s="35"/>
      <c r="Y441" s="35"/>
      <c r="Z441" s="36"/>
      <c r="AA441" s="36"/>
      <c r="AB441" s="37"/>
      <c r="AC441" s="37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Q441" s="71"/>
      <c r="AU441" s="79"/>
      <c r="AV441" s="79"/>
    </row>
    <row r="442" spans="21:48" s="32" customFormat="1">
      <c r="U442" s="48"/>
      <c r="V442" s="48"/>
      <c r="W442" s="49"/>
      <c r="X442" s="35"/>
      <c r="Y442" s="35"/>
      <c r="Z442" s="36"/>
      <c r="AA442" s="36"/>
      <c r="AB442" s="37"/>
      <c r="AC442" s="37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Q442" s="71"/>
      <c r="AU442" s="79"/>
      <c r="AV442" s="79"/>
    </row>
    <row r="443" spans="21:48" s="32" customFormat="1">
      <c r="U443" s="48"/>
      <c r="V443" s="48"/>
      <c r="W443" s="49"/>
      <c r="X443" s="35"/>
      <c r="Y443" s="35"/>
      <c r="Z443" s="36"/>
      <c r="AA443" s="36"/>
      <c r="AB443" s="37"/>
      <c r="AC443" s="37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Q443" s="71"/>
      <c r="AU443" s="79"/>
      <c r="AV443" s="79"/>
    </row>
    <row r="444" spans="21:48" s="32" customFormat="1">
      <c r="U444" s="48"/>
      <c r="V444" s="48"/>
      <c r="W444" s="49"/>
      <c r="X444" s="35"/>
      <c r="Y444" s="35"/>
      <c r="Z444" s="36"/>
      <c r="AA444" s="36"/>
      <c r="AB444" s="37"/>
      <c r="AC444" s="37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Q444" s="71"/>
      <c r="AU444" s="79"/>
      <c r="AV444" s="79"/>
    </row>
    <row r="445" spans="21:48" s="32" customFormat="1">
      <c r="U445" s="48"/>
      <c r="V445" s="48"/>
      <c r="W445" s="49"/>
      <c r="X445" s="35"/>
      <c r="Y445" s="35"/>
      <c r="Z445" s="36"/>
      <c r="AA445" s="36"/>
      <c r="AB445" s="37"/>
      <c r="AC445" s="37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Q445" s="71"/>
      <c r="AU445" s="79"/>
      <c r="AV445" s="79"/>
    </row>
    <row r="446" spans="21:48" s="32" customFormat="1">
      <c r="U446" s="48"/>
      <c r="V446" s="48"/>
      <c r="W446" s="49"/>
      <c r="X446" s="35"/>
      <c r="Y446" s="35"/>
      <c r="Z446" s="36"/>
      <c r="AA446" s="36"/>
      <c r="AB446" s="37"/>
      <c r="AC446" s="37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Q446" s="71"/>
      <c r="AU446" s="79"/>
      <c r="AV446" s="79"/>
    </row>
    <row r="447" spans="21:48" s="32" customFormat="1">
      <c r="U447" s="48"/>
      <c r="V447" s="48"/>
      <c r="W447" s="49"/>
      <c r="X447" s="35"/>
      <c r="Y447" s="35"/>
      <c r="Z447" s="36"/>
      <c r="AA447" s="36"/>
      <c r="AB447" s="37"/>
      <c r="AC447" s="37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Q447" s="71"/>
      <c r="AU447" s="79"/>
      <c r="AV447" s="79"/>
    </row>
    <row r="448" spans="21:48" s="32" customFormat="1">
      <c r="U448" s="48"/>
      <c r="V448" s="48"/>
      <c r="W448" s="49"/>
      <c r="X448" s="35"/>
      <c r="Y448" s="35"/>
      <c r="Z448" s="36"/>
      <c r="AA448" s="36"/>
      <c r="AB448" s="37"/>
      <c r="AC448" s="37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Q448" s="71"/>
      <c r="AU448" s="79"/>
      <c r="AV448" s="79"/>
    </row>
    <row r="449" spans="21:48" s="32" customFormat="1">
      <c r="U449" s="48"/>
      <c r="V449" s="48"/>
      <c r="W449" s="49"/>
      <c r="X449" s="35"/>
      <c r="Y449" s="35"/>
      <c r="Z449" s="36"/>
      <c r="AA449" s="36"/>
      <c r="AB449" s="37"/>
      <c r="AC449" s="37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Q449" s="71"/>
      <c r="AU449" s="79"/>
      <c r="AV449" s="79"/>
    </row>
    <row r="450" spans="21:48" s="32" customFormat="1">
      <c r="U450" s="48"/>
      <c r="V450" s="48"/>
      <c r="W450" s="49"/>
      <c r="X450" s="35"/>
      <c r="Y450" s="35"/>
      <c r="Z450" s="36"/>
      <c r="AA450" s="36"/>
      <c r="AB450" s="37"/>
      <c r="AC450" s="37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Q450" s="71"/>
      <c r="AU450" s="79"/>
      <c r="AV450" s="79"/>
    </row>
    <row r="451" spans="21:48" s="32" customFormat="1">
      <c r="U451" s="48"/>
      <c r="V451" s="48"/>
      <c r="W451" s="49"/>
      <c r="X451" s="35"/>
      <c r="Y451" s="35"/>
      <c r="Z451" s="36"/>
      <c r="AA451" s="36"/>
      <c r="AB451" s="37"/>
      <c r="AC451" s="37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Q451" s="71"/>
      <c r="AU451" s="79"/>
      <c r="AV451" s="79"/>
    </row>
    <row r="452" spans="21:48" s="32" customFormat="1">
      <c r="U452" s="48"/>
      <c r="V452" s="48"/>
      <c r="W452" s="49"/>
      <c r="X452" s="35"/>
      <c r="Y452" s="35"/>
      <c r="Z452" s="36"/>
      <c r="AA452" s="36"/>
      <c r="AB452" s="37"/>
      <c r="AC452" s="37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Q452" s="71"/>
      <c r="AU452" s="79"/>
      <c r="AV452" s="79"/>
    </row>
    <row r="453" spans="21:48" s="32" customFormat="1">
      <c r="U453" s="48"/>
      <c r="V453" s="48"/>
      <c r="W453" s="49"/>
      <c r="X453" s="35"/>
      <c r="Y453" s="35"/>
      <c r="Z453" s="36"/>
      <c r="AA453" s="36"/>
      <c r="AB453" s="37"/>
      <c r="AC453" s="37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Q453" s="71"/>
      <c r="AU453" s="79"/>
      <c r="AV453" s="79"/>
    </row>
    <row r="454" spans="21:48" s="32" customFormat="1">
      <c r="U454" s="48"/>
      <c r="V454" s="48"/>
      <c r="W454" s="49"/>
      <c r="X454" s="35"/>
      <c r="Y454" s="35"/>
      <c r="Z454" s="36"/>
      <c r="AA454" s="36"/>
      <c r="AB454" s="37"/>
      <c r="AC454" s="37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Q454" s="71"/>
      <c r="AU454" s="79"/>
      <c r="AV454" s="79"/>
    </row>
    <row r="455" spans="21:48" s="32" customFormat="1">
      <c r="U455" s="48"/>
      <c r="V455" s="48"/>
      <c r="W455" s="49"/>
      <c r="X455" s="35"/>
      <c r="Y455" s="35"/>
      <c r="Z455" s="36"/>
      <c r="AA455" s="36"/>
      <c r="AB455" s="37"/>
      <c r="AC455" s="37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Q455" s="71"/>
      <c r="AU455" s="79"/>
      <c r="AV455" s="79"/>
    </row>
    <row r="456" spans="21:48" s="32" customFormat="1">
      <c r="U456" s="48"/>
      <c r="V456" s="48"/>
      <c r="W456" s="49"/>
      <c r="X456" s="35"/>
      <c r="Y456" s="35"/>
      <c r="Z456" s="36"/>
      <c r="AA456" s="36"/>
      <c r="AB456" s="37"/>
      <c r="AC456" s="37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Q456" s="71"/>
      <c r="AU456" s="79"/>
      <c r="AV456" s="79"/>
    </row>
    <row r="457" spans="21:48" s="32" customFormat="1">
      <c r="U457" s="48"/>
      <c r="V457" s="48"/>
      <c r="W457" s="49"/>
      <c r="X457" s="35"/>
      <c r="Y457" s="35"/>
      <c r="Z457" s="36"/>
      <c r="AA457" s="36"/>
      <c r="AB457" s="37"/>
      <c r="AC457" s="37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Q457" s="71"/>
      <c r="AU457" s="79"/>
      <c r="AV457" s="79"/>
    </row>
    <row r="458" spans="21:48" s="32" customFormat="1">
      <c r="U458" s="48"/>
      <c r="V458" s="48"/>
      <c r="W458" s="49"/>
      <c r="X458" s="35"/>
      <c r="Y458" s="35"/>
      <c r="Z458" s="36"/>
      <c r="AA458" s="36"/>
      <c r="AB458" s="37"/>
      <c r="AC458" s="37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Q458" s="71"/>
      <c r="AU458" s="79"/>
      <c r="AV458" s="79"/>
    </row>
    <row r="459" spans="21:48" s="32" customFormat="1">
      <c r="U459" s="48"/>
      <c r="V459" s="48"/>
      <c r="W459" s="49"/>
      <c r="X459" s="35"/>
      <c r="Y459" s="35"/>
      <c r="Z459" s="36"/>
      <c r="AA459" s="36"/>
      <c r="AB459" s="37"/>
      <c r="AC459" s="37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Q459" s="71"/>
      <c r="AU459" s="79"/>
      <c r="AV459" s="79"/>
    </row>
    <row r="460" spans="21:48" s="32" customFormat="1">
      <c r="U460" s="48"/>
      <c r="V460" s="48"/>
      <c r="W460" s="49"/>
      <c r="X460" s="35"/>
      <c r="Y460" s="35"/>
      <c r="Z460" s="36"/>
      <c r="AA460" s="36"/>
      <c r="AB460" s="37"/>
      <c r="AC460" s="37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Q460" s="71"/>
      <c r="AU460" s="79"/>
      <c r="AV460" s="79"/>
    </row>
    <row r="461" spans="21:48" s="32" customFormat="1">
      <c r="U461" s="48"/>
      <c r="V461" s="48"/>
      <c r="W461" s="49"/>
      <c r="X461" s="35"/>
      <c r="Y461" s="35"/>
      <c r="Z461" s="36"/>
      <c r="AA461" s="36"/>
      <c r="AB461" s="37"/>
      <c r="AC461" s="37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Q461" s="71"/>
      <c r="AU461" s="79"/>
      <c r="AV461" s="79"/>
    </row>
    <row r="462" spans="21:48" s="32" customFormat="1">
      <c r="U462" s="48"/>
      <c r="V462" s="48"/>
      <c r="W462" s="49"/>
      <c r="X462" s="35"/>
      <c r="Y462" s="35"/>
      <c r="Z462" s="36"/>
      <c r="AA462" s="36"/>
      <c r="AB462" s="37"/>
      <c r="AC462" s="37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Q462" s="71"/>
      <c r="AU462" s="79"/>
      <c r="AV462" s="79"/>
    </row>
    <row r="463" spans="21:48" s="32" customFormat="1">
      <c r="U463" s="48"/>
      <c r="V463" s="48"/>
      <c r="W463" s="49"/>
      <c r="X463" s="35"/>
      <c r="Y463" s="35"/>
      <c r="Z463" s="36"/>
      <c r="AA463" s="36"/>
      <c r="AB463" s="37"/>
      <c r="AC463" s="37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Q463" s="71"/>
      <c r="AU463" s="79"/>
      <c r="AV463" s="79"/>
    </row>
    <row r="464" spans="21:48" s="32" customFormat="1">
      <c r="U464" s="48"/>
      <c r="V464" s="48"/>
      <c r="W464" s="49"/>
      <c r="X464" s="35"/>
      <c r="Y464" s="35"/>
      <c r="Z464" s="36"/>
      <c r="AA464" s="36"/>
      <c r="AB464" s="37"/>
      <c r="AC464" s="37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Q464" s="71"/>
      <c r="AU464" s="79"/>
      <c r="AV464" s="79"/>
    </row>
    <row r="465" spans="21:48" s="32" customFormat="1">
      <c r="U465" s="48"/>
      <c r="V465" s="48"/>
      <c r="W465" s="49"/>
      <c r="X465" s="35"/>
      <c r="Y465" s="35"/>
      <c r="Z465" s="36"/>
      <c r="AA465" s="36"/>
      <c r="AB465" s="37"/>
      <c r="AC465" s="37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Q465" s="71"/>
      <c r="AU465" s="79"/>
      <c r="AV465" s="79"/>
    </row>
    <row r="466" spans="21:48" s="32" customFormat="1">
      <c r="U466" s="48"/>
      <c r="V466" s="48"/>
      <c r="W466" s="49"/>
      <c r="X466" s="35"/>
      <c r="Y466" s="35"/>
      <c r="Z466" s="36"/>
      <c r="AA466" s="36"/>
      <c r="AB466" s="37"/>
      <c r="AC466" s="37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Q466" s="71"/>
      <c r="AU466" s="79"/>
      <c r="AV466" s="79"/>
    </row>
    <row r="467" spans="21:48" s="32" customFormat="1">
      <c r="U467" s="48"/>
      <c r="V467" s="48"/>
      <c r="W467" s="49"/>
      <c r="X467" s="35"/>
      <c r="Y467" s="35"/>
      <c r="Z467" s="36"/>
      <c r="AA467" s="36"/>
      <c r="AB467" s="37"/>
      <c r="AC467" s="37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Q467" s="71"/>
      <c r="AU467" s="79"/>
      <c r="AV467" s="79"/>
    </row>
    <row r="468" spans="21:48" s="32" customFormat="1">
      <c r="U468" s="48"/>
      <c r="V468" s="48"/>
      <c r="W468" s="49"/>
      <c r="X468" s="35"/>
      <c r="Y468" s="35"/>
      <c r="Z468" s="36"/>
      <c r="AA468" s="36"/>
      <c r="AB468" s="37"/>
      <c r="AC468" s="37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Q468" s="71"/>
      <c r="AU468" s="79"/>
      <c r="AV468" s="79"/>
    </row>
    <row r="469" spans="21:48" s="32" customFormat="1">
      <c r="U469" s="48"/>
      <c r="V469" s="48"/>
      <c r="W469" s="49"/>
      <c r="X469" s="35"/>
      <c r="Y469" s="35"/>
      <c r="Z469" s="36"/>
      <c r="AA469" s="36"/>
      <c r="AB469" s="37"/>
      <c r="AC469" s="37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Q469" s="71"/>
      <c r="AU469" s="79"/>
      <c r="AV469" s="79"/>
    </row>
    <row r="470" spans="21:48" s="32" customFormat="1">
      <c r="U470" s="48"/>
      <c r="V470" s="48"/>
      <c r="W470" s="49"/>
      <c r="X470" s="35"/>
      <c r="Y470" s="35"/>
      <c r="Z470" s="36"/>
      <c r="AA470" s="36"/>
      <c r="AB470" s="37"/>
      <c r="AC470" s="37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Q470" s="71"/>
      <c r="AU470" s="79"/>
      <c r="AV470" s="79"/>
    </row>
    <row r="471" spans="21:48" s="32" customFormat="1">
      <c r="U471" s="48"/>
      <c r="V471" s="48"/>
      <c r="W471" s="49"/>
      <c r="X471" s="35"/>
      <c r="Y471" s="35"/>
      <c r="Z471" s="36"/>
      <c r="AA471" s="36"/>
      <c r="AB471" s="37"/>
      <c r="AC471" s="37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Q471" s="71"/>
      <c r="AU471" s="79"/>
      <c r="AV471" s="79"/>
    </row>
    <row r="472" spans="21:48" s="32" customFormat="1">
      <c r="U472" s="48"/>
      <c r="V472" s="48"/>
      <c r="W472" s="49"/>
      <c r="X472" s="35"/>
      <c r="Y472" s="35"/>
      <c r="Z472" s="36"/>
      <c r="AA472" s="36"/>
      <c r="AB472" s="37"/>
      <c r="AC472" s="37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Q472" s="71"/>
      <c r="AU472" s="79"/>
      <c r="AV472" s="79"/>
    </row>
    <row r="473" spans="21:48" s="32" customFormat="1">
      <c r="U473" s="48"/>
      <c r="V473" s="48"/>
      <c r="W473" s="49"/>
      <c r="X473" s="35"/>
      <c r="Y473" s="35"/>
      <c r="Z473" s="36"/>
      <c r="AA473" s="36"/>
      <c r="AB473" s="37"/>
      <c r="AC473" s="37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Q473" s="71"/>
      <c r="AU473" s="79"/>
      <c r="AV473" s="79"/>
    </row>
    <row r="474" spans="21:48" s="32" customFormat="1">
      <c r="U474" s="48"/>
      <c r="V474" s="48"/>
      <c r="W474" s="49"/>
      <c r="X474" s="35"/>
      <c r="Y474" s="35"/>
      <c r="Z474" s="36"/>
      <c r="AA474" s="36"/>
      <c r="AB474" s="37"/>
      <c r="AC474" s="37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Q474" s="71"/>
      <c r="AU474" s="79"/>
      <c r="AV474" s="79"/>
    </row>
    <row r="475" spans="21:48" s="32" customFormat="1">
      <c r="U475" s="48"/>
      <c r="V475" s="48"/>
      <c r="W475" s="49"/>
      <c r="X475" s="35"/>
      <c r="Y475" s="35"/>
      <c r="Z475" s="36"/>
      <c r="AA475" s="36"/>
      <c r="AB475" s="37"/>
      <c r="AC475" s="37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Q475" s="71"/>
      <c r="AU475" s="79"/>
      <c r="AV475" s="79"/>
    </row>
    <row r="476" spans="21:48" s="32" customFormat="1">
      <c r="U476" s="48"/>
      <c r="V476" s="48"/>
      <c r="W476" s="49"/>
      <c r="X476" s="35"/>
      <c r="Y476" s="35"/>
      <c r="Z476" s="36"/>
      <c r="AA476" s="36"/>
      <c r="AB476" s="37"/>
      <c r="AC476" s="37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Q476" s="71"/>
      <c r="AU476" s="79"/>
      <c r="AV476" s="79"/>
    </row>
    <row r="477" spans="21:48" s="32" customFormat="1">
      <c r="U477" s="48"/>
      <c r="V477" s="48"/>
      <c r="W477" s="49"/>
      <c r="X477" s="35"/>
      <c r="Y477" s="35"/>
      <c r="Z477" s="36"/>
      <c r="AA477" s="36"/>
      <c r="AB477" s="37"/>
      <c r="AC477" s="37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Q477" s="71"/>
      <c r="AU477" s="79"/>
      <c r="AV477" s="79"/>
    </row>
    <row r="478" spans="21:48" s="32" customFormat="1">
      <c r="U478" s="48"/>
      <c r="V478" s="48"/>
      <c r="W478" s="49"/>
      <c r="X478" s="35"/>
      <c r="Y478" s="35"/>
      <c r="Z478" s="36"/>
      <c r="AA478" s="36"/>
      <c r="AB478" s="37"/>
      <c r="AC478" s="37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Q478" s="71"/>
      <c r="AU478" s="79"/>
      <c r="AV478" s="79"/>
    </row>
    <row r="479" spans="21:48" s="32" customFormat="1">
      <c r="U479" s="48"/>
      <c r="V479" s="48"/>
      <c r="W479" s="49"/>
      <c r="X479" s="35"/>
      <c r="Y479" s="35"/>
      <c r="Z479" s="36"/>
      <c r="AA479" s="36"/>
      <c r="AB479" s="37"/>
      <c r="AC479" s="37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Q479" s="71"/>
      <c r="AU479" s="79"/>
      <c r="AV479" s="79"/>
    </row>
    <row r="480" spans="21:48" s="32" customFormat="1">
      <c r="U480" s="48"/>
      <c r="V480" s="48"/>
      <c r="W480" s="49"/>
      <c r="X480" s="35"/>
      <c r="Y480" s="35"/>
      <c r="Z480" s="36"/>
      <c r="AA480" s="36"/>
      <c r="AB480" s="37"/>
      <c r="AC480" s="37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Q480" s="71"/>
      <c r="AU480" s="79"/>
      <c r="AV480" s="79"/>
    </row>
    <row r="481" spans="21:48" s="32" customFormat="1">
      <c r="U481" s="48"/>
      <c r="V481" s="48"/>
      <c r="W481" s="49"/>
      <c r="X481" s="35"/>
      <c r="Y481" s="35"/>
      <c r="Z481" s="36"/>
      <c r="AA481" s="36"/>
      <c r="AB481" s="37"/>
      <c r="AC481" s="37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Q481" s="71"/>
      <c r="AU481" s="79"/>
      <c r="AV481" s="79"/>
    </row>
    <row r="482" spans="21:48" s="32" customFormat="1">
      <c r="U482" s="48"/>
      <c r="V482" s="48"/>
      <c r="W482" s="49"/>
      <c r="X482" s="35"/>
      <c r="Y482" s="35"/>
      <c r="Z482" s="36"/>
      <c r="AA482" s="36"/>
      <c r="AB482" s="37"/>
      <c r="AC482" s="37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Q482" s="71"/>
      <c r="AU482" s="79"/>
      <c r="AV482" s="79"/>
    </row>
    <row r="483" spans="21:48" s="32" customFormat="1">
      <c r="U483" s="48"/>
      <c r="V483" s="48"/>
      <c r="W483" s="49"/>
      <c r="X483" s="35"/>
      <c r="Y483" s="35"/>
      <c r="Z483" s="36"/>
      <c r="AA483" s="36"/>
      <c r="AB483" s="37"/>
      <c r="AC483" s="37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Q483" s="71"/>
      <c r="AU483" s="79"/>
      <c r="AV483" s="79"/>
    </row>
    <row r="484" spans="21:48" s="32" customFormat="1">
      <c r="U484" s="48"/>
      <c r="V484" s="48"/>
      <c r="W484" s="49"/>
      <c r="X484" s="35"/>
      <c r="Y484" s="35"/>
      <c r="Z484" s="36"/>
      <c r="AA484" s="36"/>
      <c r="AB484" s="37"/>
      <c r="AC484" s="37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Q484" s="71"/>
      <c r="AU484" s="79"/>
      <c r="AV484" s="79"/>
    </row>
    <row r="485" spans="21:48" s="32" customFormat="1">
      <c r="U485" s="48"/>
      <c r="V485" s="48"/>
      <c r="W485" s="49"/>
      <c r="X485" s="35"/>
      <c r="Y485" s="35"/>
      <c r="Z485" s="36"/>
      <c r="AA485" s="36"/>
      <c r="AB485" s="37"/>
      <c r="AC485" s="37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Q485" s="71"/>
      <c r="AU485" s="79"/>
      <c r="AV485" s="79"/>
    </row>
    <row r="486" spans="21:48" s="32" customFormat="1">
      <c r="U486" s="48"/>
      <c r="V486" s="48"/>
      <c r="W486" s="49"/>
      <c r="X486" s="35"/>
      <c r="Y486" s="35"/>
      <c r="Z486" s="36"/>
      <c r="AA486" s="36"/>
      <c r="AB486" s="37"/>
      <c r="AC486" s="37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Q486" s="71"/>
      <c r="AU486" s="79"/>
      <c r="AV486" s="79"/>
    </row>
    <row r="487" spans="21:48" s="32" customFormat="1">
      <c r="U487" s="48"/>
      <c r="V487" s="48"/>
      <c r="W487" s="49"/>
      <c r="X487" s="35"/>
      <c r="Y487" s="35"/>
      <c r="Z487" s="36"/>
      <c r="AA487" s="36"/>
      <c r="AB487" s="37"/>
      <c r="AC487" s="37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Q487" s="71"/>
      <c r="AU487" s="79"/>
      <c r="AV487" s="79"/>
    </row>
    <row r="488" spans="21:48" s="32" customFormat="1">
      <c r="U488" s="48"/>
      <c r="V488" s="48"/>
      <c r="W488" s="49"/>
      <c r="X488" s="35"/>
      <c r="Y488" s="35"/>
      <c r="Z488" s="36"/>
      <c r="AA488" s="36"/>
      <c r="AB488" s="37"/>
      <c r="AC488" s="37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Q488" s="71"/>
      <c r="AU488" s="79"/>
      <c r="AV488" s="79"/>
    </row>
    <row r="489" spans="21:48" s="32" customFormat="1">
      <c r="U489" s="48"/>
      <c r="V489" s="48"/>
      <c r="W489" s="49"/>
      <c r="X489" s="35"/>
      <c r="Y489" s="35"/>
      <c r="Z489" s="36"/>
      <c r="AA489" s="36"/>
      <c r="AB489" s="37"/>
      <c r="AC489" s="37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Q489" s="71"/>
      <c r="AU489" s="79"/>
      <c r="AV489" s="79"/>
    </row>
    <row r="490" spans="21:48" s="32" customFormat="1">
      <c r="U490" s="48"/>
      <c r="V490" s="48"/>
      <c r="W490" s="49"/>
      <c r="X490" s="35"/>
      <c r="Y490" s="35"/>
      <c r="Z490" s="36"/>
      <c r="AA490" s="36"/>
      <c r="AB490" s="37"/>
      <c r="AC490" s="37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Q490" s="71"/>
      <c r="AU490" s="79"/>
      <c r="AV490" s="79"/>
    </row>
    <row r="491" spans="21:48" s="32" customFormat="1">
      <c r="U491" s="48"/>
      <c r="V491" s="48"/>
      <c r="W491" s="49"/>
      <c r="X491" s="35"/>
      <c r="Y491" s="35"/>
      <c r="Z491" s="36"/>
      <c r="AA491" s="36"/>
      <c r="AB491" s="37"/>
      <c r="AC491" s="37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Q491" s="71"/>
      <c r="AU491" s="79"/>
      <c r="AV491" s="79"/>
    </row>
    <row r="492" spans="21:48" s="32" customFormat="1">
      <c r="U492" s="48"/>
      <c r="V492" s="48"/>
      <c r="W492" s="49"/>
      <c r="X492" s="35"/>
      <c r="Y492" s="35"/>
      <c r="Z492" s="36"/>
      <c r="AA492" s="36"/>
      <c r="AB492" s="37"/>
      <c r="AC492" s="37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Q492" s="71"/>
      <c r="AU492" s="79"/>
      <c r="AV492" s="79"/>
    </row>
    <row r="493" spans="21:48" s="32" customFormat="1">
      <c r="U493" s="48"/>
      <c r="V493" s="48"/>
      <c r="W493" s="49"/>
      <c r="X493" s="35"/>
      <c r="Y493" s="35"/>
      <c r="Z493" s="36"/>
      <c r="AA493" s="36"/>
      <c r="AB493" s="37"/>
      <c r="AC493" s="37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Q493" s="71"/>
      <c r="AU493" s="79"/>
      <c r="AV493" s="79"/>
    </row>
    <row r="494" spans="21:48" s="32" customFormat="1">
      <c r="U494" s="48"/>
      <c r="V494" s="48"/>
      <c r="W494" s="49"/>
      <c r="X494" s="35"/>
      <c r="Y494" s="35"/>
      <c r="Z494" s="36"/>
      <c r="AA494" s="36"/>
      <c r="AB494" s="37"/>
      <c r="AC494" s="37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Q494" s="71"/>
      <c r="AU494" s="79"/>
      <c r="AV494" s="79"/>
    </row>
    <row r="495" spans="21:48" s="32" customFormat="1">
      <c r="U495" s="48"/>
      <c r="V495" s="48"/>
      <c r="W495" s="49"/>
      <c r="X495" s="35"/>
      <c r="Y495" s="35"/>
      <c r="Z495" s="36"/>
      <c r="AA495" s="36"/>
      <c r="AB495" s="37"/>
      <c r="AC495" s="37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Q495" s="71"/>
      <c r="AU495" s="79"/>
      <c r="AV495" s="79"/>
    </row>
    <row r="496" spans="21:48" s="32" customFormat="1">
      <c r="U496" s="48"/>
      <c r="V496" s="48"/>
      <c r="W496" s="49"/>
      <c r="X496" s="35"/>
      <c r="Y496" s="35"/>
      <c r="Z496" s="36"/>
      <c r="AA496" s="36"/>
      <c r="AB496" s="37"/>
      <c r="AC496" s="37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Q496" s="71"/>
      <c r="AU496" s="79"/>
      <c r="AV496" s="79"/>
    </row>
    <row r="497" spans="21:48" s="32" customFormat="1">
      <c r="U497" s="48"/>
      <c r="V497" s="48"/>
      <c r="W497" s="49"/>
      <c r="X497" s="35"/>
      <c r="Y497" s="35"/>
      <c r="Z497" s="36"/>
      <c r="AA497" s="36"/>
      <c r="AB497" s="37"/>
      <c r="AC497" s="37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Q497" s="71"/>
      <c r="AU497" s="79"/>
      <c r="AV497" s="79"/>
    </row>
    <row r="498" spans="21:48" s="32" customFormat="1">
      <c r="U498" s="48"/>
      <c r="V498" s="48"/>
      <c r="W498" s="49"/>
      <c r="X498" s="35"/>
      <c r="Y498" s="35"/>
      <c r="Z498" s="36"/>
      <c r="AA498" s="36"/>
      <c r="AB498" s="37"/>
      <c r="AC498" s="37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Q498" s="71"/>
      <c r="AU498" s="79"/>
      <c r="AV498" s="79"/>
    </row>
    <row r="499" spans="21:48" s="32" customFormat="1">
      <c r="U499" s="48"/>
      <c r="V499" s="48"/>
      <c r="W499" s="49"/>
      <c r="X499" s="35"/>
      <c r="Y499" s="35"/>
      <c r="Z499" s="36"/>
      <c r="AA499" s="36"/>
      <c r="AB499" s="37"/>
      <c r="AC499" s="37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Q499" s="71"/>
      <c r="AU499" s="79"/>
      <c r="AV499" s="79"/>
    </row>
    <row r="500" spans="21:48" s="32" customFormat="1">
      <c r="U500" s="48"/>
      <c r="V500" s="48"/>
      <c r="W500" s="49"/>
      <c r="X500" s="35"/>
      <c r="Y500" s="35"/>
      <c r="Z500" s="36"/>
      <c r="AA500" s="36"/>
      <c r="AB500" s="37"/>
      <c r="AC500" s="37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Q500" s="71"/>
      <c r="AU500" s="79"/>
      <c r="AV500" s="79"/>
    </row>
    <row r="501" spans="21:48" s="32" customFormat="1">
      <c r="U501" s="48"/>
      <c r="V501" s="48"/>
      <c r="W501" s="49"/>
      <c r="X501" s="35"/>
      <c r="Y501" s="35"/>
      <c r="Z501" s="36"/>
      <c r="AA501" s="36"/>
      <c r="AB501" s="37"/>
      <c r="AC501" s="37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Q501" s="71"/>
      <c r="AU501" s="79"/>
      <c r="AV501" s="79"/>
    </row>
    <row r="502" spans="21:48" s="32" customFormat="1">
      <c r="U502" s="48"/>
      <c r="V502" s="48"/>
      <c r="W502" s="49"/>
      <c r="X502" s="35"/>
      <c r="Y502" s="35"/>
      <c r="Z502" s="36"/>
      <c r="AA502" s="36"/>
      <c r="AB502" s="37"/>
      <c r="AC502" s="37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Q502" s="71"/>
      <c r="AU502" s="79"/>
      <c r="AV502" s="79"/>
    </row>
    <row r="503" spans="21:48" s="32" customFormat="1">
      <c r="U503" s="48"/>
      <c r="V503" s="48"/>
      <c r="W503" s="49"/>
      <c r="X503" s="35"/>
      <c r="Y503" s="35"/>
      <c r="Z503" s="36"/>
      <c r="AA503" s="36"/>
      <c r="AB503" s="37"/>
      <c r="AC503" s="37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Q503" s="71"/>
      <c r="AU503" s="79"/>
      <c r="AV503" s="79"/>
    </row>
    <row r="504" spans="21:48" s="32" customFormat="1">
      <c r="U504" s="48"/>
      <c r="V504" s="48"/>
      <c r="W504" s="49"/>
      <c r="X504" s="35"/>
      <c r="Y504" s="35"/>
      <c r="Z504" s="36"/>
      <c r="AA504" s="36"/>
      <c r="AB504" s="37"/>
      <c r="AC504" s="37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Q504" s="71"/>
      <c r="AU504" s="79"/>
      <c r="AV504" s="79"/>
    </row>
    <row r="505" spans="21:48" s="32" customFormat="1">
      <c r="U505" s="48"/>
      <c r="V505" s="48"/>
      <c r="W505" s="49"/>
      <c r="X505" s="35"/>
      <c r="Y505" s="35"/>
      <c r="Z505" s="36"/>
      <c r="AA505" s="36"/>
      <c r="AB505" s="37"/>
      <c r="AC505" s="37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Q505" s="71"/>
      <c r="AU505" s="79"/>
      <c r="AV505" s="79"/>
    </row>
    <row r="506" spans="21:48" s="32" customFormat="1">
      <c r="U506" s="48"/>
      <c r="V506" s="48"/>
      <c r="W506" s="49"/>
      <c r="X506" s="35"/>
      <c r="Y506" s="35"/>
      <c r="Z506" s="36"/>
      <c r="AA506" s="36"/>
      <c r="AB506" s="37"/>
      <c r="AC506" s="37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Q506" s="71"/>
      <c r="AU506" s="79"/>
      <c r="AV506" s="79"/>
    </row>
    <row r="507" spans="21:48" s="32" customFormat="1">
      <c r="U507" s="48"/>
      <c r="V507" s="48"/>
      <c r="W507" s="49"/>
      <c r="X507" s="35"/>
      <c r="Y507" s="35"/>
      <c r="Z507" s="36"/>
      <c r="AA507" s="36"/>
      <c r="AB507" s="37"/>
      <c r="AC507" s="37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Q507" s="71"/>
      <c r="AU507" s="79"/>
      <c r="AV507" s="79"/>
    </row>
    <row r="508" spans="21:48" s="32" customFormat="1">
      <c r="U508" s="48"/>
      <c r="V508" s="48"/>
      <c r="W508" s="49"/>
      <c r="X508" s="35"/>
      <c r="Y508" s="35"/>
      <c r="Z508" s="36"/>
      <c r="AA508" s="36"/>
      <c r="AB508" s="37"/>
      <c r="AC508" s="37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Q508" s="71"/>
      <c r="AU508" s="79"/>
      <c r="AV508" s="79"/>
    </row>
    <row r="509" spans="21:48" s="32" customFormat="1">
      <c r="U509" s="48"/>
      <c r="V509" s="48"/>
      <c r="W509" s="49"/>
      <c r="X509" s="35"/>
      <c r="Y509" s="35"/>
      <c r="Z509" s="36"/>
      <c r="AA509" s="36"/>
      <c r="AB509" s="37"/>
      <c r="AC509" s="37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Q509" s="71"/>
      <c r="AU509" s="79"/>
      <c r="AV509" s="79"/>
    </row>
    <row r="510" spans="21:48" s="32" customFormat="1">
      <c r="U510" s="48"/>
      <c r="V510" s="48"/>
      <c r="W510" s="49"/>
      <c r="X510" s="35"/>
      <c r="Y510" s="35"/>
      <c r="Z510" s="36"/>
      <c r="AA510" s="36"/>
      <c r="AB510" s="37"/>
      <c r="AC510" s="37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Q510" s="71"/>
      <c r="AU510" s="79"/>
      <c r="AV510" s="79"/>
    </row>
    <row r="511" spans="21:48" s="32" customFormat="1">
      <c r="U511" s="48"/>
      <c r="V511" s="48"/>
      <c r="W511" s="49"/>
      <c r="X511" s="35"/>
      <c r="Y511" s="35"/>
      <c r="Z511" s="36"/>
      <c r="AA511" s="36"/>
      <c r="AB511" s="37"/>
      <c r="AC511" s="37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Q511" s="71"/>
      <c r="AU511" s="79"/>
      <c r="AV511" s="79"/>
    </row>
    <row r="512" spans="21:48" s="32" customFormat="1">
      <c r="U512" s="48"/>
      <c r="V512" s="48"/>
      <c r="W512" s="49"/>
      <c r="X512" s="35"/>
      <c r="Y512" s="35"/>
      <c r="Z512" s="36"/>
      <c r="AA512" s="36"/>
      <c r="AB512" s="37"/>
      <c r="AC512" s="37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Q512" s="71"/>
      <c r="AU512" s="79"/>
      <c r="AV512" s="79"/>
    </row>
    <row r="513" spans="21:48" s="32" customFormat="1">
      <c r="U513" s="48"/>
      <c r="V513" s="48"/>
      <c r="W513" s="49"/>
      <c r="X513" s="35"/>
      <c r="Y513" s="35"/>
      <c r="Z513" s="36"/>
      <c r="AA513" s="36"/>
      <c r="AB513" s="37"/>
      <c r="AC513" s="37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Q513" s="71"/>
      <c r="AU513" s="79"/>
      <c r="AV513" s="79"/>
    </row>
    <row r="514" spans="21:48" s="32" customFormat="1">
      <c r="U514" s="48"/>
      <c r="V514" s="48"/>
      <c r="W514" s="49"/>
      <c r="X514" s="35"/>
      <c r="Y514" s="35"/>
      <c r="Z514" s="36"/>
      <c r="AA514" s="36"/>
      <c r="AB514" s="37"/>
      <c r="AC514" s="37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Q514" s="71"/>
      <c r="AU514" s="79"/>
      <c r="AV514" s="79"/>
    </row>
    <row r="515" spans="21:48" s="32" customFormat="1">
      <c r="U515" s="48"/>
      <c r="V515" s="48"/>
      <c r="W515" s="49"/>
      <c r="X515" s="35"/>
      <c r="Y515" s="35"/>
      <c r="Z515" s="36"/>
      <c r="AA515" s="36"/>
      <c r="AB515" s="37"/>
      <c r="AC515" s="37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Q515" s="71"/>
      <c r="AU515" s="79"/>
      <c r="AV515" s="79"/>
    </row>
    <row r="516" spans="21:48" s="32" customFormat="1">
      <c r="U516" s="48"/>
      <c r="V516" s="48"/>
      <c r="W516" s="49"/>
      <c r="X516" s="35"/>
      <c r="Y516" s="35"/>
      <c r="Z516" s="36"/>
      <c r="AA516" s="36"/>
      <c r="AB516" s="37"/>
      <c r="AC516" s="37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Q516" s="71"/>
      <c r="AU516" s="79"/>
      <c r="AV516" s="79"/>
    </row>
    <row r="517" spans="21:48" s="32" customFormat="1">
      <c r="U517" s="48"/>
      <c r="V517" s="48"/>
      <c r="W517" s="49"/>
      <c r="X517" s="35"/>
      <c r="Y517" s="35"/>
      <c r="Z517" s="36"/>
      <c r="AA517" s="36"/>
      <c r="AB517" s="37"/>
      <c r="AC517" s="37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Q517" s="71"/>
      <c r="AU517" s="79"/>
      <c r="AV517" s="79"/>
    </row>
    <row r="518" spans="21:48" s="32" customFormat="1">
      <c r="U518" s="48"/>
      <c r="V518" s="48"/>
      <c r="W518" s="49"/>
      <c r="X518" s="35"/>
      <c r="Y518" s="35"/>
      <c r="Z518" s="36"/>
      <c r="AA518" s="36"/>
      <c r="AB518" s="37"/>
      <c r="AC518" s="37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Q518" s="71"/>
      <c r="AU518" s="79"/>
      <c r="AV518" s="79"/>
    </row>
    <row r="519" spans="21:48" s="32" customFormat="1">
      <c r="U519" s="48"/>
      <c r="V519" s="48"/>
      <c r="W519" s="49"/>
      <c r="X519" s="35"/>
      <c r="Y519" s="35"/>
      <c r="Z519" s="36"/>
      <c r="AA519" s="36"/>
      <c r="AB519" s="37"/>
      <c r="AC519" s="37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Q519" s="71"/>
      <c r="AU519" s="79"/>
      <c r="AV519" s="79"/>
    </row>
    <row r="520" spans="21:48" s="32" customFormat="1">
      <c r="U520" s="48"/>
      <c r="V520" s="48"/>
      <c r="W520" s="49"/>
      <c r="X520" s="35"/>
      <c r="Y520" s="35"/>
      <c r="Z520" s="36"/>
      <c r="AA520" s="36"/>
      <c r="AB520" s="37"/>
      <c r="AC520" s="37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Q520" s="71"/>
      <c r="AU520" s="79"/>
      <c r="AV520" s="79"/>
    </row>
    <row r="521" spans="21:48" s="32" customFormat="1">
      <c r="U521" s="48"/>
      <c r="V521" s="48"/>
      <c r="W521" s="49"/>
      <c r="X521" s="35"/>
      <c r="Y521" s="35"/>
      <c r="Z521" s="36"/>
      <c r="AA521" s="36"/>
      <c r="AB521" s="37"/>
      <c r="AC521" s="37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Q521" s="71"/>
      <c r="AU521" s="79"/>
      <c r="AV521" s="79"/>
    </row>
    <row r="522" spans="21:48" s="32" customFormat="1">
      <c r="U522" s="48"/>
      <c r="V522" s="48"/>
      <c r="W522" s="49"/>
      <c r="X522" s="35"/>
      <c r="Y522" s="35"/>
      <c r="Z522" s="36"/>
      <c r="AA522" s="36"/>
      <c r="AB522" s="37"/>
      <c r="AC522" s="37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Q522" s="71"/>
      <c r="AU522" s="79"/>
      <c r="AV522" s="79"/>
    </row>
    <row r="523" spans="21:48" s="32" customFormat="1">
      <c r="U523" s="48"/>
      <c r="V523" s="48"/>
      <c r="W523" s="49"/>
      <c r="X523" s="35"/>
      <c r="Y523" s="35"/>
      <c r="Z523" s="36"/>
      <c r="AA523" s="36"/>
      <c r="AB523" s="37"/>
      <c r="AC523" s="37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Q523" s="71"/>
      <c r="AU523" s="79"/>
      <c r="AV523" s="79"/>
    </row>
    <row r="524" spans="21:48" s="32" customFormat="1">
      <c r="U524" s="48"/>
      <c r="V524" s="48"/>
      <c r="W524" s="49"/>
      <c r="X524" s="35"/>
      <c r="Y524" s="35"/>
      <c r="Z524" s="36"/>
      <c r="AA524" s="36"/>
      <c r="AB524" s="37"/>
      <c r="AC524" s="37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Q524" s="71"/>
      <c r="AU524" s="79"/>
      <c r="AV524" s="79"/>
    </row>
    <row r="525" spans="21:48" s="32" customFormat="1">
      <c r="U525" s="48"/>
      <c r="V525" s="48"/>
      <c r="W525" s="49"/>
      <c r="X525" s="35"/>
      <c r="Y525" s="35"/>
      <c r="Z525" s="36"/>
      <c r="AA525" s="36"/>
      <c r="AB525" s="37"/>
      <c r="AC525" s="37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Q525" s="71"/>
      <c r="AU525" s="79"/>
      <c r="AV525" s="79"/>
    </row>
    <row r="526" spans="21:48" s="32" customFormat="1">
      <c r="U526" s="48"/>
      <c r="V526" s="48"/>
      <c r="W526" s="49"/>
      <c r="X526" s="35"/>
      <c r="Y526" s="35"/>
      <c r="Z526" s="36"/>
      <c r="AA526" s="36"/>
      <c r="AB526" s="37"/>
      <c r="AC526" s="37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Q526" s="71"/>
      <c r="AU526" s="79"/>
      <c r="AV526" s="79"/>
    </row>
    <row r="527" spans="21:48" s="32" customFormat="1">
      <c r="U527" s="48"/>
      <c r="V527" s="48"/>
      <c r="W527" s="49"/>
      <c r="X527" s="35"/>
      <c r="Y527" s="35"/>
      <c r="Z527" s="36"/>
      <c r="AA527" s="36"/>
      <c r="AB527" s="37"/>
      <c r="AC527" s="37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Q527" s="71"/>
      <c r="AU527" s="79"/>
      <c r="AV527" s="79"/>
    </row>
    <row r="528" spans="21:48" s="32" customFormat="1">
      <c r="U528" s="48"/>
      <c r="V528" s="48"/>
      <c r="W528" s="49"/>
      <c r="X528" s="35"/>
      <c r="Y528" s="35"/>
      <c r="Z528" s="36"/>
      <c r="AA528" s="36"/>
      <c r="AB528" s="37"/>
      <c r="AC528" s="37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Q528" s="71"/>
      <c r="AU528" s="79"/>
      <c r="AV528" s="79"/>
    </row>
    <row r="529" spans="21:48" s="32" customFormat="1">
      <c r="U529" s="48"/>
      <c r="V529" s="48"/>
      <c r="W529" s="49"/>
      <c r="X529" s="35"/>
      <c r="Y529" s="35"/>
      <c r="Z529" s="36"/>
      <c r="AA529" s="36"/>
      <c r="AB529" s="37"/>
      <c r="AC529" s="37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Q529" s="71"/>
      <c r="AU529" s="79"/>
      <c r="AV529" s="79"/>
    </row>
    <row r="530" spans="21:48" s="32" customFormat="1">
      <c r="U530" s="48"/>
      <c r="V530" s="48"/>
      <c r="W530" s="49"/>
      <c r="X530" s="35"/>
      <c r="Y530" s="35"/>
      <c r="Z530" s="36"/>
      <c r="AA530" s="36"/>
      <c r="AB530" s="37"/>
      <c r="AC530" s="37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Q530" s="71"/>
      <c r="AU530" s="79"/>
      <c r="AV530" s="79"/>
    </row>
    <row r="531" spans="21:48" s="32" customFormat="1">
      <c r="U531" s="48"/>
      <c r="V531" s="48"/>
      <c r="W531" s="49"/>
      <c r="X531" s="35"/>
      <c r="Y531" s="35"/>
      <c r="Z531" s="36"/>
      <c r="AA531" s="36"/>
      <c r="AB531" s="37"/>
      <c r="AC531" s="37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Q531" s="71"/>
      <c r="AU531" s="79"/>
      <c r="AV531" s="79"/>
    </row>
    <row r="532" spans="21:48" s="32" customFormat="1">
      <c r="U532" s="48"/>
      <c r="V532" s="48"/>
      <c r="W532" s="49"/>
      <c r="X532" s="35"/>
      <c r="Y532" s="35"/>
      <c r="Z532" s="36"/>
      <c r="AA532" s="36"/>
      <c r="AB532" s="37"/>
      <c r="AC532" s="37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Q532" s="71"/>
      <c r="AU532" s="79"/>
      <c r="AV532" s="79"/>
    </row>
    <row r="533" spans="21:48" s="32" customFormat="1">
      <c r="U533" s="48"/>
      <c r="V533" s="48"/>
      <c r="W533" s="49"/>
      <c r="X533" s="35"/>
      <c r="Y533" s="35"/>
      <c r="Z533" s="36"/>
      <c r="AA533" s="36"/>
      <c r="AB533" s="37"/>
      <c r="AC533" s="37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Q533" s="71"/>
      <c r="AU533" s="79"/>
      <c r="AV533" s="79"/>
    </row>
    <row r="534" spans="21:48" s="32" customFormat="1">
      <c r="U534" s="48"/>
      <c r="V534" s="48"/>
      <c r="W534" s="49"/>
      <c r="X534" s="35"/>
      <c r="Y534" s="35"/>
      <c r="Z534" s="36"/>
      <c r="AA534" s="36"/>
      <c r="AB534" s="37"/>
      <c r="AC534" s="37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Q534" s="71"/>
      <c r="AU534" s="79"/>
      <c r="AV534" s="79"/>
    </row>
    <row r="535" spans="21:48" s="32" customFormat="1">
      <c r="U535" s="48"/>
      <c r="V535" s="48"/>
      <c r="W535" s="49"/>
      <c r="X535" s="35"/>
      <c r="Y535" s="35"/>
      <c r="Z535" s="36"/>
      <c r="AA535" s="36"/>
      <c r="AB535" s="37"/>
      <c r="AC535" s="37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Q535" s="71"/>
      <c r="AU535" s="79"/>
      <c r="AV535" s="79"/>
    </row>
    <row r="536" spans="21:48" s="32" customFormat="1">
      <c r="U536" s="48"/>
      <c r="V536" s="48"/>
      <c r="W536" s="49"/>
      <c r="X536" s="35"/>
      <c r="Y536" s="35"/>
      <c r="Z536" s="36"/>
      <c r="AA536" s="36"/>
      <c r="AB536" s="37"/>
      <c r="AC536" s="37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Q536" s="71"/>
      <c r="AU536" s="79"/>
      <c r="AV536" s="79"/>
    </row>
    <row r="537" spans="21:48" s="32" customFormat="1">
      <c r="U537" s="48"/>
      <c r="V537" s="48"/>
      <c r="W537" s="49"/>
      <c r="X537" s="35"/>
      <c r="Y537" s="35"/>
      <c r="Z537" s="36"/>
      <c r="AA537" s="36"/>
      <c r="AB537" s="37"/>
      <c r="AC537" s="37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Q537" s="71"/>
      <c r="AU537" s="79"/>
      <c r="AV537" s="79"/>
    </row>
    <row r="538" spans="21:48" s="32" customFormat="1">
      <c r="U538" s="48"/>
      <c r="V538" s="48"/>
      <c r="W538" s="49"/>
      <c r="X538" s="35"/>
      <c r="Y538" s="35"/>
      <c r="Z538" s="36"/>
      <c r="AA538" s="36"/>
      <c r="AB538" s="37"/>
      <c r="AC538" s="37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Q538" s="71"/>
      <c r="AU538" s="79"/>
      <c r="AV538" s="79"/>
    </row>
    <row r="539" spans="21:48" s="32" customFormat="1">
      <c r="U539" s="48"/>
      <c r="V539" s="48"/>
      <c r="W539" s="49"/>
      <c r="X539" s="35"/>
      <c r="Y539" s="35"/>
      <c r="Z539" s="36"/>
      <c r="AA539" s="36"/>
      <c r="AB539" s="37"/>
      <c r="AC539" s="37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Q539" s="71"/>
      <c r="AU539" s="79"/>
      <c r="AV539" s="79"/>
    </row>
    <row r="540" spans="21:48" s="32" customFormat="1">
      <c r="U540" s="48"/>
      <c r="V540" s="48"/>
      <c r="W540" s="49"/>
      <c r="X540" s="35"/>
      <c r="Y540" s="35"/>
      <c r="Z540" s="36"/>
      <c r="AA540" s="36"/>
      <c r="AB540" s="37"/>
      <c r="AC540" s="37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Q540" s="71"/>
      <c r="AU540" s="79"/>
      <c r="AV540" s="79"/>
    </row>
    <row r="541" spans="21:48" s="32" customFormat="1">
      <c r="U541" s="48"/>
      <c r="V541" s="48"/>
      <c r="W541" s="49"/>
      <c r="X541" s="35"/>
      <c r="Y541" s="35"/>
      <c r="Z541" s="36"/>
      <c r="AA541" s="36"/>
      <c r="AB541" s="37"/>
      <c r="AC541" s="37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Q541" s="71"/>
      <c r="AU541" s="79"/>
      <c r="AV541" s="79"/>
    </row>
    <row r="542" spans="21:48" s="32" customFormat="1">
      <c r="U542" s="48"/>
      <c r="V542" s="48"/>
      <c r="W542" s="49"/>
      <c r="X542" s="35"/>
      <c r="Y542" s="35"/>
      <c r="Z542" s="36"/>
      <c r="AA542" s="36"/>
      <c r="AB542" s="37"/>
      <c r="AC542" s="37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Q542" s="71"/>
      <c r="AU542" s="79"/>
      <c r="AV542" s="79"/>
    </row>
    <row r="543" spans="21:48" s="32" customFormat="1">
      <c r="U543" s="48"/>
      <c r="V543" s="48"/>
      <c r="W543" s="49"/>
      <c r="X543" s="35"/>
      <c r="Y543" s="35"/>
      <c r="Z543" s="36"/>
      <c r="AA543" s="36"/>
      <c r="AB543" s="37"/>
      <c r="AC543" s="37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Q543" s="71"/>
      <c r="AU543" s="79"/>
      <c r="AV543" s="79"/>
    </row>
    <row r="544" spans="21:48" s="32" customFormat="1">
      <c r="U544" s="48"/>
      <c r="V544" s="48"/>
      <c r="W544" s="49"/>
      <c r="X544" s="35"/>
      <c r="Y544" s="35"/>
      <c r="Z544" s="36"/>
      <c r="AA544" s="36"/>
      <c r="AB544" s="37"/>
      <c r="AC544" s="37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Q544" s="71"/>
      <c r="AU544" s="79"/>
      <c r="AV544" s="79"/>
    </row>
    <row r="545" spans="21:48" s="32" customFormat="1">
      <c r="U545" s="48"/>
      <c r="V545" s="48"/>
      <c r="W545" s="49"/>
      <c r="X545" s="35"/>
      <c r="Y545" s="35"/>
      <c r="Z545" s="36"/>
      <c r="AA545" s="36"/>
      <c r="AB545" s="37"/>
      <c r="AC545" s="37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Q545" s="71"/>
      <c r="AU545" s="79"/>
      <c r="AV545" s="79"/>
    </row>
    <row r="546" spans="21:48" s="32" customFormat="1">
      <c r="U546" s="48"/>
      <c r="V546" s="48"/>
      <c r="W546" s="49"/>
      <c r="X546" s="35"/>
      <c r="Y546" s="35"/>
      <c r="Z546" s="36"/>
      <c r="AA546" s="36"/>
      <c r="AB546" s="37"/>
      <c r="AC546" s="37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Q546" s="71"/>
      <c r="AU546" s="79"/>
      <c r="AV546" s="79"/>
    </row>
    <row r="547" spans="21:48" s="32" customFormat="1">
      <c r="U547" s="48"/>
      <c r="V547" s="48"/>
      <c r="W547" s="49"/>
      <c r="X547" s="35"/>
      <c r="Y547" s="35"/>
      <c r="Z547" s="36"/>
      <c r="AA547" s="36"/>
      <c r="AB547" s="37"/>
      <c r="AC547" s="37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Q547" s="71"/>
      <c r="AU547" s="79"/>
      <c r="AV547" s="79"/>
    </row>
    <row r="548" spans="21:48" s="32" customFormat="1">
      <c r="U548" s="48"/>
      <c r="V548" s="48"/>
      <c r="W548" s="49"/>
      <c r="X548" s="35"/>
      <c r="Y548" s="35"/>
      <c r="Z548" s="36"/>
      <c r="AA548" s="36"/>
      <c r="AB548" s="37"/>
      <c r="AC548" s="37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Q548" s="71"/>
      <c r="AU548" s="79"/>
      <c r="AV548" s="79"/>
    </row>
    <row r="549" spans="21:48" s="32" customFormat="1">
      <c r="U549" s="48"/>
      <c r="V549" s="48"/>
      <c r="W549" s="49"/>
      <c r="X549" s="35"/>
      <c r="Y549" s="35"/>
      <c r="Z549" s="36"/>
      <c r="AA549" s="36"/>
      <c r="AB549" s="37"/>
      <c r="AC549" s="37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Q549" s="71"/>
      <c r="AU549" s="79"/>
      <c r="AV549" s="79"/>
    </row>
    <row r="550" spans="21:48" s="32" customFormat="1">
      <c r="U550" s="48"/>
      <c r="V550" s="48"/>
      <c r="W550" s="49"/>
      <c r="X550" s="35"/>
      <c r="Y550" s="35"/>
      <c r="Z550" s="36"/>
      <c r="AA550" s="36"/>
      <c r="AB550" s="37"/>
      <c r="AC550" s="37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Q550" s="71"/>
      <c r="AU550" s="79"/>
      <c r="AV550" s="79"/>
    </row>
    <row r="551" spans="21:48" s="32" customFormat="1">
      <c r="U551" s="48"/>
      <c r="V551" s="48"/>
      <c r="W551" s="49"/>
      <c r="X551" s="35"/>
      <c r="Y551" s="35"/>
      <c r="Z551" s="36"/>
      <c r="AA551" s="36"/>
      <c r="AB551" s="37"/>
      <c r="AC551" s="37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Q551" s="71"/>
      <c r="AU551" s="79"/>
      <c r="AV551" s="79"/>
    </row>
    <row r="552" spans="21:48" s="32" customFormat="1">
      <c r="U552" s="48"/>
      <c r="V552" s="48"/>
      <c r="W552" s="49"/>
      <c r="X552" s="35"/>
      <c r="Y552" s="35"/>
      <c r="Z552" s="36"/>
      <c r="AA552" s="36"/>
      <c r="AB552" s="37"/>
      <c r="AC552" s="37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Q552" s="71"/>
      <c r="AU552" s="79"/>
      <c r="AV552" s="79"/>
    </row>
    <row r="553" spans="21:48" s="32" customFormat="1">
      <c r="U553" s="48"/>
      <c r="V553" s="48"/>
      <c r="W553" s="49"/>
      <c r="X553" s="35"/>
      <c r="Y553" s="35"/>
      <c r="Z553" s="36"/>
      <c r="AA553" s="36"/>
      <c r="AB553" s="37"/>
      <c r="AC553" s="37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Q553" s="71"/>
      <c r="AU553" s="79"/>
      <c r="AV553" s="79"/>
    </row>
    <row r="554" spans="21:48" s="32" customFormat="1">
      <c r="U554" s="48"/>
      <c r="V554" s="48"/>
      <c r="W554" s="49"/>
      <c r="X554" s="35"/>
      <c r="Y554" s="35"/>
      <c r="Z554" s="36"/>
      <c r="AA554" s="36"/>
      <c r="AB554" s="37"/>
      <c r="AC554" s="37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Q554" s="71"/>
      <c r="AU554" s="79"/>
      <c r="AV554" s="79"/>
    </row>
    <row r="555" spans="21:48" s="32" customFormat="1">
      <c r="U555" s="48"/>
      <c r="V555" s="48"/>
      <c r="W555" s="49"/>
      <c r="X555" s="35"/>
      <c r="Y555" s="35"/>
      <c r="Z555" s="36"/>
      <c r="AA555" s="36"/>
      <c r="AB555" s="37"/>
      <c r="AC555" s="37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Q555" s="71"/>
      <c r="AU555" s="79"/>
      <c r="AV555" s="79"/>
    </row>
    <row r="556" spans="21:48" s="32" customFormat="1">
      <c r="U556" s="48"/>
      <c r="V556" s="48"/>
      <c r="W556" s="49"/>
      <c r="X556" s="35"/>
      <c r="Y556" s="35"/>
      <c r="Z556" s="36"/>
      <c r="AA556" s="36"/>
      <c r="AB556" s="37"/>
      <c r="AC556" s="37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Q556" s="71"/>
      <c r="AU556" s="79"/>
      <c r="AV556" s="79"/>
    </row>
    <row r="557" spans="21:48" s="32" customFormat="1">
      <c r="U557" s="48"/>
      <c r="V557" s="48"/>
      <c r="W557" s="49"/>
      <c r="X557" s="35"/>
      <c r="Y557" s="35"/>
      <c r="Z557" s="36"/>
      <c r="AA557" s="36"/>
      <c r="AB557" s="37"/>
      <c r="AC557" s="37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Q557" s="71"/>
      <c r="AU557" s="79"/>
      <c r="AV557" s="79"/>
    </row>
    <row r="558" spans="21:48" s="32" customFormat="1">
      <c r="U558" s="48"/>
      <c r="V558" s="48"/>
      <c r="W558" s="49"/>
      <c r="X558" s="35"/>
      <c r="Y558" s="35"/>
      <c r="Z558" s="36"/>
      <c r="AA558" s="36"/>
      <c r="AB558" s="37"/>
      <c r="AC558" s="37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Q558" s="71"/>
      <c r="AU558" s="79"/>
      <c r="AV558" s="79"/>
    </row>
    <row r="559" spans="21:48" s="32" customFormat="1">
      <c r="U559" s="48"/>
      <c r="V559" s="48"/>
      <c r="W559" s="49"/>
      <c r="X559" s="35"/>
      <c r="Y559" s="35"/>
      <c r="Z559" s="36"/>
      <c r="AA559" s="36"/>
      <c r="AB559" s="37"/>
      <c r="AC559" s="37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Q559" s="71"/>
      <c r="AU559" s="79"/>
      <c r="AV559" s="79"/>
    </row>
    <row r="560" spans="21:48" s="32" customFormat="1">
      <c r="U560" s="48"/>
      <c r="V560" s="48"/>
      <c r="W560" s="49"/>
      <c r="X560" s="35"/>
      <c r="Y560" s="35"/>
      <c r="Z560" s="36"/>
      <c r="AA560" s="36"/>
      <c r="AB560" s="37"/>
      <c r="AC560" s="37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Q560" s="71"/>
      <c r="AU560" s="79"/>
      <c r="AV560" s="79"/>
    </row>
    <row r="561" spans="21:48" s="32" customFormat="1">
      <c r="U561" s="48"/>
      <c r="V561" s="48"/>
      <c r="W561" s="49"/>
      <c r="X561" s="35"/>
      <c r="Y561" s="35"/>
      <c r="Z561" s="36"/>
      <c r="AA561" s="36"/>
      <c r="AB561" s="37"/>
      <c r="AC561" s="37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Q561" s="71"/>
      <c r="AU561" s="79"/>
      <c r="AV561" s="79"/>
    </row>
    <row r="562" spans="21:48" s="32" customFormat="1">
      <c r="U562" s="48"/>
      <c r="V562" s="48"/>
      <c r="W562" s="49"/>
      <c r="X562" s="35"/>
      <c r="Y562" s="35"/>
      <c r="Z562" s="36"/>
      <c r="AA562" s="36"/>
      <c r="AB562" s="37"/>
      <c r="AC562" s="37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Q562" s="71"/>
      <c r="AU562" s="79"/>
      <c r="AV562" s="79"/>
    </row>
    <row r="563" spans="21:48" s="32" customFormat="1">
      <c r="U563" s="48"/>
      <c r="V563" s="48"/>
      <c r="W563" s="49"/>
      <c r="X563" s="35"/>
      <c r="Y563" s="35"/>
      <c r="Z563" s="36"/>
      <c r="AA563" s="36"/>
      <c r="AB563" s="37"/>
      <c r="AC563" s="37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Q563" s="71"/>
      <c r="AU563" s="79"/>
      <c r="AV563" s="79"/>
    </row>
    <row r="564" spans="21:48" s="32" customFormat="1">
      <c r="U564" s="48"/>
      <c r="V564" s="48"/>
      <c r="W564" s="49"/>
      <c r="X564" s="35"/>
      <c r="Y564" s="35"/>
      <c r="Z564" s="36"/>
      <c r="AA564" s="36"/>
      <c r="AB564" s="37"/>
      <c r="AC564" s="37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Q564" s="71"/>
      <c r="AU564" s="79"/>
      <c r="AV564" s="79"/>
    </row>
    <row r="565" spans="21:48" s="32" customFormat="1">
      <c r="U565" s="48"/>
      <c r="V565" s="48"/>
      <c r="W565" s="49"/>
      <c r="X565" s="35"/>
      <c r="Y565" s="35"/>
      <c r="Z565" s="36"/>
      <c r="AA565" s="36"/>
      <c r="AB565" s="37"/>
      <c r="AC565" s="37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Q565" s="71"/>
      <c r="AU565" s="79"/>
      <c r="AV565" s="79"/>
    </row>
    <row r="566" spans="21:48" s="32" customFormat="1">
      <c r="U566" s="48"/>
      <c r="V566" s="48"/>
      <c r="W566" s="49"/>
      <c r="X566" s="35"/>
      <c r="Y566" s="35"/>
      <c r="Z566" s="36"/>
      <c r="AA566" s="36"/>
      <c r="AB566" s="37"/>
      <c r="AC566" s="37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Q566" s="71"/>
      <c r="AU566" s="79"/>
      <c r="AV566" s="79"/>
    </row>
    <row r="567" spans="21:48" s="32" customFormat="1">
      <c r="U567" s="48"/>
      <c r="V567" s="48"/>
      <c r="W567" s="49"/>
      <c r="X567" s="35"/>
      <c r="Y567" s="35"/>
      <c r="Z567" s="36"/>
      <c r="AA567" s="36"/>
      <c r="AB567" s="37"/>
      <c r="AC567" s="37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Q567" s="71"/>
      <c r="AU567" s="79"/>
      <c r="AV567" s="79"/>
    </row>
    <row r="568" spans="21:48" s="32" customFormat="1">
      <c r="U568" s="48"/>
      <c r="V568" s="48"/>
      <c r="W568" s="49"/>
      <c r="X568" s="35"/>
      <c r="Y568" s="35"/>
      <c r="Z568" s="36"/>
      <c r="AA568" s="36"/>
      <c r="AB568" s="37"/>
      <c r="AC568" s="37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Q568" s="71"/>
      <c r="AU568" s="79"/>
      <c r="AV568" s="79"/>
    </row>
    <row r="569" spans="21:48" s="32" customFormat="1">
      <c r="U569" s="48"/>
      <c r="V569" s="48"/>
      <c r="W569" s="49"/>
      <c r="X569" s="35"/>
      <c r="Y569" s="35"/>
      <c r="Z569" s="36"/>
      <c r="AA569" s="36"/>
      <c r="AB569" s="37"/>
      <c r="AC569" s="37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Q569" s="71"/>
      <c r="AU569" s="79"/>
      <c r="AV569" s="79"/>
    </row>
    <row r="570" spans="21:48" s="32" customFormat="1">
      <c r="U570" s="48"/>
      <c r="V570" s="48"/>
      <c r="W570" s="49"/>
      <c r="X570" s="35"/>
      <c r="Y570" s="35"/>
      <c r="Z570" s="36"/>
      <c r="AA570" s="36"/>
      <c r="AB570" s="37"/>
      <c r="AC570" s="37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Q570" s="71"/>
      <c r="AU570" s="79"/>
      <c r="AV570" s="79"/>
    </row>
    <row r="571" spans="21:48" s="32" customFormat="1">
      <c r="U571" s="48"/>
      <c r="V571" s="48"/>
      <c r="W571" s="49"/>
      <c r="X571" s="35"/>
      <c r="Y571" s="35"/>
      <c r="Z571" s="36"/>
      <c r="AA571" s="36"/>
      <c r="AB571" s="37"/>
      <c r="AC571" s="37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Q571" s="71"/>
      <c r="AU571" s="79"/>
      <c r="AV571" s="79"/>
    </row>
    <row r="572" spans="21:48" s="32" customFormat="1">
      <c r="U572" s="48"/>
      <c r="V572" s="48"/>
      <c r="W572" s="49"/>
      <c r="X572" s="35"/>
      <c r="Y572" s="35"/>
      <c r="Z572" s="36"/>
      <c r="AA572" s="36"/>
      <c r="AB572" s="37"/>
      <c r="AC572" s="37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Q572" s="71"/>
      <c r="AU572" s="79"/>
      <c r="AV572" s="79"/>
    </row>
    <row r="573" spans="21:48" s="32" customFormat="1">
      <c r="U573" s="48"/>
      <c r="V573" s="48"/>
      <c r="W573" s="49"/>
      <c r="X573" s="35"/>
      <c r="Y573" s="35"/>
      <c r="Z573" s="36"/>
      <c r="AA573" s="36"/>
      <c r="AB573" s="37"/>
      <c r="AC573" s="37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Q573" s="71"/>
      <c r="AU573" s="79"/>
      <c r="AV573" s="79"/>
    </row>
    <row r="574" spans="21:48" s="32" customFormat="1">
      <c r="U574" s="48"/>
      <c r="V574" s="48"/>
      <c r="W574" s="49"/>
      <c r="X574" s="35"/>
      <c r="Y574" s="35"/>
      <c r="Z574" s="36"/>
      <c r="AA574" s="36"/>
      <c r="AB574" s="37"/>
      <c r="AC574" s="37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Q574" s="71"/>
      <c r="AU574" s="79"/>
      <c r="AV574" s="79"/>
    </row>
    <row r="575" spans="21:48" s="32" customFormat="1">
      <c r="U575" s="48"/>
      <c r="V575" s="48"/>
      <c r="W575" s="49"/>
      <c r="X575" s="35"/>
      <c r="Y575" s="35"/>
      <c r="Z575" s="36"/>
      <c r="AA575" s="36"/>
      <c r="AB575" s="37"/>
      <c r="AC575" s="37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Q575" s="71"/>
      <c r="AU575" s="79"/>
      <c r="AV575" s="79"/>
    </row>
    <row r="576" spans="21:48" s="32" customFormat="1">
      <c r="U576" s="48"/>
      <c r="V576" s="48"/>
      <c r="W576" s="49"/>
      <c r="X576" s="35"/>
      <c r="Y576" s="35"/>
      <c r="Z576" s="36"/>
      <c r="AA576" s="36"/>
      <c r="AB576" s="37"/>
      <c r="AC576" s="37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Q576" s="71"/>
      <c r="AU576" s="79"/>
      <c r="AV576" s="79"/>
    </row>
    <row r="577" spans="21:48" s="32" customFormat="1">
      <c r="U577" s="48"/>
      <c r="V577" s="48"/>
      <c r="W577" s="49"/>
      <c r="X577" s="35"/>
      <c r="Y577" s="35"/>
      <c r="Z577" s="36"/>
      <c r="AA577" s="36"/>
      <c r="AB577" s="37"/>
      <c r="AC577" s="37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Q577" s="71"/>
      <c r="AU577" s="79"/>
      <c r="AV577" s="79"/>
    </row>
    <row r="578" spans="21:48" s="32" customFormat="1">
      <c r="U578" s="48"/>
      <c r="V578" s="48"/>
      <c r="W578" s="49"/>
      <c r="X578" s="35"/>
      <c r="Y578" s="35"/>
      <c r="Z578" s="36"/>
      <c r="AA578" s="36"/>
      <c r="AB578" s="37"/>
      <c r="AC578" s="37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Q578" s="71"/>
      <c r="AU578" s="79"/>
      <c r="AV578" s="79"/>
    </row>
    <row r="579" spans="21:48" s="32" customFormat="1">
      <c r="U579" s="48"/>
      <c r="V579" s="48"/>
      <c r="W579" s="49"/>
      <c r="X579" s="35"/>
      <c r="Y579" s="35"/>
      <c r="Z579" s="36"/>
      <c r="AA579" s="36"/>
      <c r="AB579" s="37"/>
      <c r="AC579" s="37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Q579" s="71"/>
      <c r="AU579" s="79"/>
      <c r="AV579" s="79"/>
    </row>
    <row r="580" spans="21:48" s="32" customFormat="1">
      <c r="U580" s="48"/>
      <c r="V580" s="48"/>
      <c r="W580" s="49"/>
      <c r="X580" s="35"/>
      <c r="Y580" s="35"/>
      <c r="Z580" s="36"/>
      <c r="AA580" s="36"/>
      <c r="AB580" s="37"/>
      <c r="AC580" s="37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Q580" s="71"/>
      <c r="AU580" s="79"/>
      <c r="AV580" s="79"/>
    </row>
    <row r="581" spans="21:48" s="32" customFormat="1">
      <c r="U581" s="48"/>
      <c r="V581" s="48"/>
      <c r="W581" s="49"/>
      <c r="X581" s="35"/>
      <c r="Y581" s="35"/>
      <c r="Z581" s="36"/>
      <c r="AA581" s="36"/>
      <c r="AB581" s="37"/>
      <c r="AC581" s="37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Q581" s="71"/>
      <c r="AU581" s="79"/>
      <c r="AV581" s="79"/>
    </row>
    <row r="582" spans="21:48" s="32" customFormat="1">
      <c r="U582" s="48"/>
      <c r="V582" s="48"/>
      <c r="W582" s="49"/>
      <c r="X582" s="35"/>
      <c r="Y582" s="35"/>
      <c r="Z582" s="36"/>
      <c r="AA582" s="36"/>
      <c r="AB582" s="37"/>
      <c r="AC582" s="37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Q582" s="71"/>
      <c r="AU582" s="79"/>
      <c r="AV582" s="79"/>
    </row>
    <row r="583" spans="21:48" s="32" customFormat="1">
      <c r="U583" s="48"/>
      <c r="V583" s="48"/>
      <c r="W583" s="49"/>
      <c r="X583" s="35"/>
      <c r="Y583" s="35"/>
      <c r="Z583" s="36"/>
      <c r="AA583" s="36"/>
      <c r="AB583" s="37"/>
      <c r="AC583" s="37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Q583" s="71"/>
      <c r="AU583" s="79"/>
      <c r="AV583" s="79"/>
    </row>
    <row r="584" spans="21:48" s="32" customFormat="1">
      <c r="U584" s="48"/>
      <c r="V584" s="48"/>
      <c r="W584" s="49"/>
      <c r="X584" s="35"/>
      <c r="Y584" s="35"/>
      <c r="Z584" s="36"/>
      <c r="AA584" s="36"/>
      <c r="AB584" s="37"/>
      <c r="AC584" s="37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Q584" s="71"/>
      <c r="AU584" s="79"/>
      <c r="AV584" s="79"/>
    </row>
    <row r="585" spans="21:48" s="32" customFormat="1">
      <c r="U585" s="48"/>
      <c r="V585" s="48"/>
      <c r="W585" s="49"/>
      <c r="X585" s="35"/>
      <c r="Y585" s="35"/>
      <c r="Z585" s="36"/>
      <c r="AA585" s="36"/>
      <c r="AB585" s="37"/>
      <c r="AC585" s="37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Q585" s="71"/>
      <c r="AU585" s="79"/>
      <c r="AV585" s="79"/>
    </row>
    <row r="586" spans="21:48" s="32" customFormat="1">
      <c r="U586" s="48"/>
      <c r="V586" s="48"/>
      <c r="W586" s="49"/>
      <c r="X586" s="35"/>
      <c r="Y586" s="35"/>
      <c r="Z586" s="36"/>
      <c r="AA586" s="36"/>
      <c r="AB586" s="37"/>
      <c r="AC586" s="37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Q586" s="71"/>
      <c r="AU586" s="79"/>
      <c r="AV586" s="79"/>
    </row>
    <row r="587" spans="21:48" s="32" customFormat="1">
      <c r="U587" s="48"/>
      <c r="V587" s="48"/>
      <c r="W587" s="49"/>
      <c r="X587" s="35"/>
      <c r="Y587" s="35"/>
      <c r="Z587" s="36"/>
      <c r="AA587" s="36"/>
      <c r="AB587" s="37"/>
      <c r="AC587" s="37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Q587" s="71"/>
      <c r="AU587" s="79"/>
      <c r="AV587" s="79"/>
    </row>
    <row r="588" spans="21:48" s="32" customFormat="1">
      <c r="U588" s="48"/>
      <c r="V588" s="48"/>
      <c r="W588" s="49"/>
      <c r="X588" s="35"/>
      <c r="Y588" s="35"/>
      <c r="Z588" s="36"/>
      <c r="AA588" s="36"/>
      <c r="AB588" s="37"/>
      <c r="AC588" s="37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Q588" s="71"/>
      <c r="AU588" s="79"/>
      <c r="AV588" s="79"/>
    </row>
    <row r="589" spans="21:48" s="32" customFormat="1">
      <c r="U589" s="48"/>
      <c r="V589" s="48"/>
      <c r="W589" s="49"/>
      <c r="X589" s="35"/>
      <c r="Y589" s="35"/>
      <c r="Z589" s="36"/>
      <c r="AA589" s="36"/>
      <c r="AB589" s="37"/>
      <c r="AC589" s="37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Q589" s="71"/>
      <c r="AU589" s="79"/>
      <c r="AV589" s="79"/>
    </row>
    <row r="590" spans="21:48" s="32" customFormat="1">
      <c r="U590" s="48"/>
      <c r="V590" s="48"/>
      <c r="W590" s="49"/>
      <c r="X590" s="35"/>
      <c r="Y590" s="35"/>
      <c r="Z590" s="36"/>
      <c r="AA590" s="36"/>
      <c r="AB590" s="37"/>
      <c r="AC590" s="37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Q590" s="71"/>
      <c r="AU590" s="79"/>
      <c r="AV590" s="79"/>
    </row>
    <row r="591" spans="21:48" s="32" customFormat="1">
      <c r="U591" s="48"/>
      <c r="V591" s="48"/>
      <c r="W591" s="49"/>
      <c r="X591" s="35"/>
      <c r="Y591" s="35"/>
      <c r="Z591" s="36"/>
      <c r="AA591" s="36"/>
      <c r="AB591" s="37"/>
      <c r="AC591" s="37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Q591" s="71"/>
      <c r="AU591" s="79"/>
      <c r="AV591" s="79"/>
    </row>
    <row r="592" spans="21:48" s="32" customFormat="1">
      <c r="U592" s="48"/>
      <c r="V592" s="48"/>
      <c r="W592" s="49"/>
      <c r="X592" s="35"/>
      <c r="Y592" s="35"/>
      <c r="Z592" s="36"/>
      <c r="AA592" s="36"/>
      <c r="AB592" s="37"/>
      <c r="AC592" s="37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Q592" s="71"/>
      <c r="AU592" s="79"/>
      <c r="AV592" s="79"/>
    </row>
    <row r="593" spans="21:48" s="32" customFormat="1">
      <c r="U593" s="48"/>
      <c r="V593" s="48"/>
      <c r="W593" s="49"/>
      <c r="X593" s="35"/>
      <c r="Y593" s="35"/>
      <c r="Z593" s="36"/>
      <c r="AA593" s="36"/>
      <c r="AB593" s="37"/>
      <c r="AC593" s="37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Q593" s="71"/>
      <c r="AU593" s="79"/>
      <c r="AV593" s="79"/>
    </row>
    <row r="594" spans="21:48" s="32" customFormat="1">
      <c r="U594" s="48"/>
      <c r="V594" s="48"/>
      <c r="W594" s="49"/>
      <c r="X594" s="35"/>
      <c r="Y594" s="35"/>
      <c r="Z594" s="36"/>
      <c r="AA594" s="36"/>
      <c r="AB594" s="37"/>
      <c r="AC594" s="37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Q594" s="71"/>
      <c r="AU594" s="79"/>
      <c r="AV594" s="79"/>
    </row>
    <row r="595" spans="21:48" s="32" customFormat="1">
      <c r="U595" s="48"/>
      <c r="V595" s="48"/>
      <c r="W595" s="49"/>
      <c r="X595" s="35"/>
      <c r="Y595" s="35"/>
      <c r="Z595" s="36"/>
      <c r="AA595" s="36"/>
      <c r="AB595" s="37"/>
      <c r="AC595" s="37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Q595" s="71"/>
      <c r="AU595" s="79"/>
      <c r="AV595" s="79"/>
    </row>
    <row r="596" spans="21:48" s="32" customFormat="1">
      <c r="U596" s="48"/>
      <c r="V596" s="48"/>
      <c r="W596" s="49"/>
      <c r="X596" s="35"/>
      <c r="Y596" s="35"/>
      <c r="Z596" s="36"/>
      <c r="AA596" s="36"/>
      <c r="AB596" s="37"/>
      <c r="AC596" s="37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Q596" s="71"/>
      <c r="AU596" s="79"/>
      <c r="AV596" s="79"/>
    </row>
    <row r="597" spans="21:48" s="32" customFormat="1">
      <c r="U597" s="48"/>
      <c r="V597" s="48"/>
      <c r="W597" s="49"/>
      <c r="X597" s="35"/>
      <c r="Y597" s="35"/>
      <c r="Z597" s="36"/>
      <c r="AA597" s="36"/>
      <c r="AB597" s="37"/>
      <c r="AC597" s="37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Q597" s="71"/>
      <c r="AU597" s="79"/>
      <c r="AV597" s="79"/>
    </row>
    <row r="598" spans="21:48" s="32" customFormat="1">
      <c r="U598" s="48"/>
      <c r="V598" s="48"/>
      <c r="W598" s="49"/>
      <c r="X598" s="35"/>
      <c r="Y598" s="35"/>
      <c r="Z598" s="36"/>
      <c r="AA598" s="36"/>
      <c r="AB598" s="37"/>
      <c r="AC598" s="37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Q598" s="71"/>
      <c r="AU598" s="79"/>
      <c r="AV598" s="79"/>
    </row>
    <row r="599" spans="21:48" s="32" customFormat="1">
      <c r="U599" s="48"/>
      <c r="V599" s="48"/>
      <c r="W599" s="49"/>
      <c r="X599" s="35"/>
      <c r="Y599" s="35"/>
      <c r="Z599" s="36"/>
      <c r="AA599" s="36"/>
      <c r="AB599" s="37"/>
      <c r="AC599" s="37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Q599" s="71"/>
      <c r="AU599" s="79"/>
      <c r="AV599" s="79"/>
    </row>
    <row r="600" spans="21:48" s="32" customFormat="1">
      <c r="U600" s="48"/>
      <c r="V600" s="48"/>
      <c r="W600" s="49"/>
      <c r="X600" s="35"/>
      <c r="Y600" s="35"/>
      <c r="Z600" s="36"/>
      <c r="AA600" s="36"/>
      <c r="AB600" s="37"/>
      <c r="AC600" s="37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Q600" s="71"/>
      <c r="AU600" s="79"/>
      <c r="AV600" s="79"/>
    </row>
    <row r="601" spans="21:48" s="32" customFormat="1">
      <c r="U601" s="48"/>
      <c r="V601" s="48"/>
      <c r="W601" s="49"/>
      <c r="X601" s="35"/>
      <c r="Y601" s="35"/>
      <c r="Z601" s="36"/>
      <c r="AA601" s="36"/>
      <c r="AB601" s="37"/>
      <c r="AC601" s="37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Q601" s="71"/>
      <c r="AU601" s="79"/>
      <c r="AV601" s="79"/>
    </row>
    <row r="602" spans="21:48" s="32" customFormat="1">
      <c r="U602" s="48"/>
      <c r="V602" s="48"/>
      <c r="W602" s="49"/>
      <c r="X602" s="35"/>
      <c r="Y602" s="35"/>
      <c r="Z602" s="36"/>
      <c r="AA602" s="36"/>
      <c r="AB602" s="37"/>
      <c r="AC602" s="37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Q602" s="71"/>
      <c r="AU602" s="79"/>
      <c r="AV602" s="79"/>
    </row>
    <row r="603" spans="21:48" s="32" customFormat="1">
      <c r="U603" s="48"/>
      <c r="V603" s="48"/>
      <c r="W603" s="49"/>
      <c r="X603" s="35"/>
      <c r="Y603" s="35"/>
      <c r="Z603" s="36"/>
      <c r="AA603" s="36"/>
      <c r="AB603" s="37"/>
      <c r="AC603" s="37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Q603" s="71"/>
      <c r="AU603" s="79"/>
      <c r="AV603" s="79"/>
    </row>
    <row r="604" spans="21:48" s="32" customFormat="1">
      <c r="U604" s="48"/>
      <c r="V604" s="48"/>
      <c r="W604" s="49"/>
      <c r="X604" s="35"/>
      <c r="Y604" s="35"/>
      <c r="Z604" s="36"/>
      <c r="AA604" s="36"/>
      <c r="AB604" s="37"/>
      <c r="AC604" s="37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Q604" s="71"/>
      <c r="AU604" s="79"/>
      <c r="AV604" s="79"/>
    </row>
    <row r="605" spans="21:48" s="32" customFormat="1">
      <c r="U605" s="48"/>
      <c r="V605" s="48"/>
      <c r="W605" s="49"/>
      <c r="X605" s="35"/>
      <c r="Y605" s="35"/>
      <c r="Z605" s="36"/>
      <c r="AA605" s="36"/>
      <c r="AB605" s="37"/>
      <c r="AC605" s="37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Q605" s="71"/>
      <c r="AU605" s="79"/>
      <c r="AV605" s="79"/>
    </row>
    <row r="606" spans="21:48" s="32" customFormat="1">
      <c r="U606" s="48"/>
      <c r="V606" s="48"/>
      <c r="W606" s="49"/>
      <c r="X606" s="35"/>
      <c r="Y606" s="35"/>
      <c r="Z606" s="36"/>
      <c r="AA606" s="36"/>
      <c r="AB606" s="37"/>
      <c r="AC606" s="37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Q606" s="71"/>
      <c r="AU606" s="79"/>
      <c r="AV606" s="79"/>
    </row>
    <row r="607" spans="21:48" s="32" customFormat="1">
      <c r="U607" s="48"/>
      <c r="V607" s="48"/>
      <c r="W607" s="49"/>
      <c r="X607" s="35"/>
      <c r="Y607" s="35"/>
      <c r="Z607" s="36"/>
      <c r="AA607" s="36"/>
      <c r="AB607" s="37"/>
      <c r="AC607" s="37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Q607" s="71"/>
      <c r="AU607" s="79"/>
      <c r="AV607" s="79"/>
    </row>
    <row r="608" spans="21:48" s="32" customFormat="1">
      <c r="U608" s="48"/>
      <c r="V608" s="48"/>
      <c r="W608" s="49"/>
      <c r="X608" s="35"/>
      <c r="Y608" s="35"/>
      <c r="Z608" s="36"/>
      <c r="AA608" s="36"/>
      <c r="AB608" s="37"/>
      <c r="AC608" s="37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Q608" s="71"/>
      <c r="AU608" s="79"/>
      <c r="AV608" s="79"/>
    </row>
    <row r="609" spans="21:48" s="32" customFormat="1">
      <c r="U609" s="48"/>
      <c r="V609" s="48"/>
      <c r="W609" s="49"/>
      <c r="X609" s="35"/>
      <c r="Y609" s="35"/>
      <c r="Z609" s="36"/>
      <c r="AA609" s="36"/>
      <c r="AB609" s="37"/>
      <c r="AC609" s="37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Q609" s="71"/>
      <c r="AU609" s="79"/>
      <c r="AV609" s="79"/>
    </row>
    <row r="610" spans="21:48" s="32" customFormat="1">
      <c r="U610" s="48"/>
      <c r="V610" s="48"/>
      <c r="W610" s="49"/>
      <c r="X610" s="35"/>
      <c r="Y610" s="35"/>
      <c r="Z610" s="36"/>
      <c r="AA610" s="36"/>
      <c r="AB610" s="37"/>
      <c r="AC610" s="37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Q610" s="71"/>
      <c r="AU610" s="79"/>
      <c r="AV610" s="79"/>
    </row>
    <row r="611" spans="21:48" s="32" customFormat="1">
      <c r="U611" s="48"/>
      <c r="V611" s="48"/>
      <c r="W611" s="49"/>
      <c r="X611" s="35"/>
      <c r="Y611" s="35"/>
      <c r="Z611" s="36"/>
      <c r="AA611" s="36"/>
      <c r="AB611" s="37"/>
      <c r="AC611" s="37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Q611" s="71"/>
      <c r="AU611" s="79"/>
      <c r="AV611" s="79"/>
    </row>
    <row r="612" spans="21:48" s="32" customFormat="1">
      <c r="U612" s="48"/>
      <c r="V612" s="48"/>
      <c r="W612" s="49"/>
      <c r="X612" s="35"/>
      <c r="Y612" s="35"/>
      <c r="Z612" s="36"/>
      <c r="AA612" s="36"/>
      <c r="AB612" s="37"/>
      <c r="AC612" s="37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Q612" s="71"/>
      <c r="AU612" s="79"/>
      <c r="AV612" s="79"/>
    </row>
    <row r="613" spans="21:48" s="32" customFormat="1">
      <c r="U613" s="48"/>
      <c r="V613" s="48"/>
      <c r="W613" s="49"/>
      <c r="X613" s="35"/>
      <c r="Y613" s="35"/>
      <c r="Z613" s="36"/>
      <c r="AA613" s="36"/>
      <c r="AB613" s="37"/>
      <c r="AC613" s="37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Q613" s="71"/>
      <c r="AU613" s="79"/>
      <c r="AV613" s="79"/>
    </row>
    <row r="614" spans="21:48" s="32" customFormat="1">
      <c r="U614" s="48"/>
      <c r="V614" s="48"/>
      <c r="W614" s="49"/>
      <c r="X614" s="35"/>
      <c r="Y614" s="35"/>
      <c r="Z614" s="36"/>
      <c r="AA614" s="36"/>
      <c r="AB614" s="37"/>
      <c r="AC614" s="37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Q614" s="71"/>
      <c r="AU614" s="79"/>
      <c r="AV614" s="79"/>
    </row>
    <row r="615" spans="21:48" s="32" customFormat="1">
      <c r="U615" s="48"/>
      <c r="V615" s="48"/>
      <c r="W615" s="49"/>
      <c r="X615" s="35"/>
      <c r="Y615" s="35"/>
      <c r="Z615" s="36"/>
      <c r="AA615" s="36"/>
      <c r="AB615" s="37"/>
      <c r="AC615" s="37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Q615" s="71"/>
      <c r="AU615" s="79"/>
      <c r="AV615" s="79"/>
    </row>
    <row r="616" spans="21:48" s="32" customFormat="1">
      <c r="U616" s="48"/>
      <c r="V616" s="48"/>
      <c r="W616" s="49"/>
      <c r="X616" s="35"/>
      <c r="Y616" s="35"/>
      <c r="Z616" s="36"/>
      <c r="AA616" s="36"/>
      <c r="AB616" s="37"/>
      <c r="AC616" s="37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Q616" s="71"/>
      <c r="AU616" s="79"/>
      <c r="AV616" s="79"/>
    </row>
    <row r="617" spans="21:48" s="32" customFormat="1">
      <c r="U617" s="48"/>
      <c r="V617" s="48"/>
      <c r="W617" s="49"/>
      <c r="X617" s="35"/>
      <c r="Y617" s="35"/>
      <c r="Z617" s="36"/>
      <c r="AA617" s="36"/>
      <c r="AB617" s="37"/>
      <c r="AC617" s="37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Q617" s="71"/>
      <c r="AU617" s="79"/>
      <c r="AV617" s="79"/>
    </row>
    <row r="618" spans="21:48" s="32" customFormat="1">
      <c r="U618" s="48"/>
      <c r="V618" s="48"/>
      <c r="W618" s="49"/>
      <c r="X618" s="35"/>
      <c r="Y618" s="35"/>
      <c r="Z618" s="36"/>
      <c r="AA618" s="36"/>
      <c r="AB618" s="37"/>
      <c r="AC618" s="37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Q618" s="71"/>
      <c r="AU618" s="79"/>
      <c r="AV618" s="79"/>
    </row>
    <row r="619" spans="21:48" s="32" customFormat="1">
      <c r="U619" s="48"/>
      <c r="V619" s="48"/>
      <c r="W619" s="49"/>
      <c r="X619" s="35"/>
      <c r="Y619" s="35"/>
      <c r="Z619" s="36"/>
      <c r="AA619" s="36"/>
      <c r="AB619" s="37"/>
      <c r="AC619" s="37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Q619" s="71"/>
      <c r="AU619" s="79"/>
      <c r="AV619" s="79"/>
    </row>
    <row r="620" spans="21:48" s="32" customFormat="1">
      <c r="U620" s="48"/>
      <c r="V620" s="48"/>
      <c r="W620" s="49"/>
      <c r="X620" s="35"/>
      <c r="Y620" s="35"/>
      <c r="Z620" s="36"/>
      <c r="AA620" s="36"/>
      <c r="AB620" s="37"/>
      <c r="AC620" s="37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Q620" s="71"/>
      <c r="AU620" s="79"/>
      <c r="AV620" s="79"/>
    </row>
    <row r="621" spans="21:48" s="32" customFormat="1">
      <c r="U621" s="48"/>
      <c r="V621" s="48"/>
      <c r="W621" s="49"/>
      <c r="X621" s="35"/>
      <c r="Y621" s="35"/>
      <c r="Z621" s="36"/>
      <c r="AA621" s="36"/>
      <c r="AB621" s="37"/>
      <c r="AC621" s="37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Q621" s="71"/>
      <c r="AU621" s="79"/>
      <c r="AV621" s="79"/>
    </row>
    <row r="622" spans="21:48" s="32" customFormat="1">
      <c r="U622" s="48"/>
      <c r="V622" s="48"/>
      <c r="W622" s="49"/>
      <c r="X622" s="35"/>
      <c r="Y622" s="35"/>
      <c r="Z622" s="36"/>
      <c r="AA622" s="36"/>
      <c r="AB622" s="37"/>
      <c r="AC622" s="37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Q622" s="71"/>
      <c r="AU622" s="79"/>
      <c r="AV622" s="79"/>
    </row>
    <row r="623" spans="21:48" s="32" customFormat="1">
      <c r="U623" s="48"/>
      <c r="V623" s="48"/>
      <c r="W623" s="49"/>
      <c r="X623" s="35"/>
      <c r="Y623" s="35"/>
      <c r="Z623" s="36"/>
      <c r="AA623" s="36"/>
      <c r="AB623" s="37"/>
      <c r="AC623" s="37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Q623" s="71"/>
      <c r="AU623" s="79"/>
      <c r="AV623" s="79"/>
    </row>
    <row r="624" spans="21:48" s="32" customFormat="1">
      <c r="U624" s="48"/>
      <c r="V624" s="48"/>
      <c r="W624" s="49"/>
      <c r="X624" s="35"/>
      <c r="Y624" s="35"/>
      <c r="Z624" s="36"/>
      <c r="AA624" s="36"/>
      <c r="AB624" s="37"/>
      <c r="AC624" s="37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Q624" s="71"/>
      <c r="AU624" s="79"/>
      <c r="AV624" s="79"/>
    </row>
    <row r="625" spans="21:48" s="32" customFormat="1">
      <c r="U625" s="48"/>
      <c r="V625" s="48"/>
      <c r="W625" s="49"/>
      <c r="X625" s="35"/>
      <c r="Y625" s="35"/>
      <c r="Z625" s="36"/>
      <c r="AA625" s="36"/>
      <c r="AB625" s="37"/>
      <c r="AC625" s="37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Q625" s="71"/>
      <c r="AU625" s="79"/>
      <c r="AV625" s="79"/>
    </row>
    <row r="626" spans="21:48" s="32" customFormat="1">
      <c r="U626" s="48"/>
      <c r="V626" s="48"/>
      <c r="W626" s="49"/>
      <c r="X626" s="35"/>
      <c r="Y626" s="35"/>
      <c r="Z626" s="36"/>
      <c r="AA626" s="36"/>
      <c r="AB626" s="37"/>
      <c r="AC626" s="37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Q626" s="71"/>
      <c r="AU626" s="79"/>
      <c r="AV626" s="79"/>
    </row>
    <row r="627" spans="21:48" s="32" customFormat="1">
      <c r="U627" s="48"/>
      <c r="V627" s="48"/>
      <c r="W627" s="49"/>
      <c r="X627" s="35"/>
      <c r="Y627" s="35"/>
      <c r="Z627" s="36"/>
      <c r="AA627" s="36"/>
      <c r="AB627" s="37"/>
      <c r="AC627" s="37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Q627" s="71"/>
      <c r="AU627" s="79"/>
      <c r="AV627" s="79"/>
    </row>
    <row r="628" spans="21:48" s="32" customFormat="1">
      <c r="U628" s="48"/>
      <c r="V628" s="48"/>
      <c r="W628" s="49"/>
      <c r="X628" s="35"/>
      <c r="Y628" s="35"/>
      <c r="Z628" s="36"/>
      <c r="AA628" s="36"/>
      <c r="AB628" s="37"/>
      <c r="AC628" s="37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Q628" s="71"/>
      <c r="AU628" s="79"/>
      <c r="AV628" s="79"/>
    </row>
    <row r="629" spans="21:48" s="32" customFormat="1">
      <c r="U629" s="48"/>
      <c r="V629" s="48"/>
      <c r="W629" s="49"/>
      <c r="X629" s="35"/>
      <c r="Y629" s="35"/>
      <c r="Z629" s="36"/>
      <c r="AA629" s="36"/>
      <c r="AB629" s="37"/>
      <c r="AC629" s="37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Q629" s="71"/>
      <c r="AU629" s="79"/>
      <c r="AV629" s="79"/>
    </row>
    <row r="630" spans="21:48" s="32" customFormat="1">
      <c r="U630" s="48"/>
      <c r="V630" s="48"/>
      <c r="W630" s="49"/>
      <c r="X630" s="35"/>
      <c r="Y630" s="35"/>
      <c r="Z630" s="36"/>
      <c r="AA630" s="36"/>
      <c r="AB630" s="37"/>
      <c r="AC630" s="37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Q630" s="71"/>
      <c r="AU630" s="79"/>
      <c r="AV630" s="79"/>
    </row>
    <row r="631" spans="21:48" s="32" customFormat="1">
      <c r="U631" s="48"/>
      <c r="V631" s="48"/>
      <c r="W631" s="49"/>
      <c r="X631" s="35"/>
      <c r="Y631" s="35"/>
      <c r="Z631" s="36"/>
      <c r="AA631" s="36"/>
      <c r="AB631" s="37"/>
      <c r="AC631" s="37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Q631" s="71"/>
      <c r="AU631" s="79"/>
      <c r="AV631" s="79"/>
    </row>
    <row r="632" spans="21:48" s="32" customFormat="1">
      <c r="U632" s="48"/>
      <c r="V632" s="48"/>
      <c r="W632" s="49"/>
      <c r="X632" s="35"/>
      <c r="Y632" s="35"/>
      <c r="Z632" s="36"/>
      <c r="AA632" s="36"/>
      <c r="AB632" s="37"/>
      <c r="AC632" s="37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Q632" s="71"/>
      <c r="AU632" s="79"/>
      <c r="AV632" s="79"/>
    </row>
    <row r="633" spans="21:48" s="32" customFormat="1">
      <c r="U633" s="48"/>
      <c r="V633" s="48"/>
      <c r="W633" s="49"/>
      <c r="X633" s="35"/>
      <c r="Y633" s="35"/>
      <c r="Z633" s="36"/>
      <c r="AA633" s="36"/>
      <c r="AB633" s="37"/>
      <c r="AC633" s="37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Q633" s="71"/>
      <c r="AU633" s="79"/>
      <c r="AV633" s="79"/>
    </row>
    <row r="634" spans="21:48" s="32" customFormat="1">
      <c r="U634" s="48"/>
      <c r="V634" s="48"/>
      <c r="W634" s="49"/>
      <c r="X634" s="35"/>
      <c r="Y634" s="35"/>
      <c r="Z634" s="36"/>
      <c r="AA634" s="36"/>
      <c r="AB634" s="37"/>
      <c r="AC634" s="37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Q634" s="71"/>
      <c r="AU634" s="79"/>
      <c r="AV634" s="79"/>
    </row>
    <row r="635" spans="21:48" s="32" customFormat="1">
      <c r="U635" s="48"/>
      <c r="V635" s="48"/>
      <c r="W635" s="49"/>
      <c r="X635" s="35"/>
      <c r="Y635" s="35"/>
      <c r="Z635" s="36"/>
      <c r="AA635" s="36"/>
      <c r="AB635" s="37"/>
      <c r="AC635" s="37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Q635" s="71"/>
      <c r="AU635" s="79"/>
      <c r="AV635" s="79"/>
    </row>
    <row r="636" spans="21:48" s="32" customFormat="1">
      <c r="U636" s="48"/>
      <c r="V636" s="48"/>
      <c r="W636" s="49"/>
      <c r="X636" s="35"/>
      <c r="Y636" s="35"/>
      <c r="Z636" s="36"/>
      <c r="AA636" s="36"/>
      <c r="AB636" s="37"/>
      <c r="AC636" s="37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Q636" s="71"/>
      <c r="AU636" s="79"/>
      <c r="AV636" s="79"/>
    </row>
    <row r="637" spans="21:48" s="32" customFormat="1">
      <c r="U637" s="48"/>
      <c r="V637" s="48"/>
      <c r="W637" s="49"/>
      <c r="X637" s="35"/>
      <c r="Y637" s="35"/>
      <c r="Z637" s="36"/>
      <c r="AA637" s="36"/>
      <c r="AB637" s="37"/>
      <c r="AC637" s="37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Q637" s="71"/>
      <c r="AU637" s="79"/>
      <c r="AV637" s="79"/>
    </row>
    <row r="638" spans="21:48" s="32" customFormat="1">
      <c r="U638" s="48"/>
      <c r="V638" s="48"/>
      <c r="W638" s="49"/>
      <c r="X638" s="35"/>
      <c r="Y638" s="35"/>
      <c r="Z638" s="36"/>
      <c r="AA638" s="36"/>
      <c r="AB638" s="37"/>
      <c r="AC638" s="37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Q638" s="71"/>
      <c r="AU638" s="79"/>
      <c r="AV638" s="79"/>
    </row>
    <row r="639" spans="21:48" s="32" customFormat="1">
      <c r="U639" s="48"/>
      <c r="V639" s="48"/>
      <c r="W639" s="49"/>
      <c r="X639" s="35"/>
      <c r="Y639" s="35"/>
      <c r="Z639" s="36"/>
      <c r="AA639" s="36"/>
      <c r="AB639" s="37"/>
      <c r="AC639" s="37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Q639" s="71"/>
      <c r="AU639" s="79"/>
      <c r="AV639" s="79"/>
    </row>
    <row r="640" spans="21:48" s="32" customFormat="1">
      <c r="U640" s="48"/>
      <c r="V640" s="48"/>
      <c r="W640" s="49"/>
      <c r="X640" s="35"/>
      <c r="Y640" s="35"/>
      <c r="Z640" s="36"/>
      <c r="AA640" s="36"/>
      <c r="AB640" s="37"/>
      <c r="AC640" s="37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Q640" s="71"/>
      <c r="AU640" s="79"/>
      <c r="AV640" s="79"/>
    </row>
    <row r="641" spans="21:48" s="32" customFormat="1">
      <c r="U641" s="48"/>
      <c r="V641" s="48"/>
      <c r="W641" s="49"/>
      <c r="X641" s="35"/>
      <c r="Y641" s="35"/>
      <c r="Z641" s="36"/>
      <c r="AA641" s="36"/>
      <c r="AB641" s="37"/>
      <c r="AC641" s="37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Q641" s="71"/>
      <c r="AU641" s="79"/>
      <c r="AV641" s="79"/>
    </row>
    <row r="642" spans="21:48" s="32" customFormat="1">
      <c r="U642" s="48"/>
      <c r="V642" s="48"/>
      <c r="W642" s="49"/>
      <c r="X642" s="35"/>
      <c r="Y642" s="35"/>
      <c r="Z642" s="36"/>
      <c r="AA642" s="36"/>
      <c r="AB642" s="37"/>
      <c r="AC642" s="37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Q642" s="71"/>
      <c r="AU642" s="79"/>
      <c r="AV642" s="79"/>
    </row>
    <row r="643" spans="21:48" s="32" customFormat="1">
      <c r="U643" s="48"/>
      <c r="V643" s="48"/>
      <c r="W643" s="49"/>
      <c r="X643" s="35"/>
      <c r="Y643" s="35"/>
      <c r="Z643" s="36"/>
      <c r="AA643" s="36"/>
      <c r="AB643" s="37"/>
      <c r="AC643" s="37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Q643" s="71"/>
      <c r="AU643" s="79"/>
      <c r="AV643" s="79"/>
    </row>
    <row r="644" spans="21:48" s="32" customFormat="1">
      <c r="U644" s="48"/>
      <c r="V644" s="48"/>
      <c r="W644" s="49"/>
      <c r="X644" s="35"/>
      <c r="Y644" s="35"/>
      <c r="Z644" s="36"/>
      <c r="AA644" s="36"/>
      <c r="AB644" s="37"/>
      <c r="AC644" s="37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Q644" s="71"/>
      <c r="AU644" s="79"/>
      <c r="AV644" s="79"/>
    </row>
    <row r="645" spans="21:48" s="32" customFormat="1">
      <c r="U645" s="48"/>
      <c r="V645" s="48"/>
      <c r="W645" s="49"/>
      <c r="X645" s="35"/>
      <c r="Y645" s="35"/>
      <c r="Z645" s="36"/>
      <c r="AA645" s="36"/>
      <c r="AB645" s="37"/>
      <c r="AC645" s="37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Q645" s="71"/>
      <c r="AU645" s="79"/>
      <c r="AV645" s="79"/>
    </row>
    <row r="646" spans="21:48" s="32" customFormat="1">
      <c r="U646" s="48"/>
      <c r="V646" s="48"/>
      <c r="W646" s="49"/>
      <c r="X646" s="35"/>
      <c r="Y646" s="35"/>
      <c r="Z646" s="36"/>
      <c r="AA646" s="36"/>
      <c r="AB646" s="37"/>
      <c r="AC646" s="37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Q646" s="71"/>
      <c r="AU646" s="79"/>
      <c r="AV646" s="79"/>
    </row>
    <row r="647" spans="21:48" s="32" customFormat="1">
      <c r="U647" s="48"/>
      <c r="V647" s="48"/>
      <c r="W647" s="49"/>
      <c r="X647" s="35"/>
      <c r="Y647" s="35"/>
      <c r="Z647" s="36"/>
      <c r="AA647" s="36"/>
      <c r="AB647" s="37"/>
      <c r="AC647" s="37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Q647" s="71"/>
      <c r="AU647" s="79"/>
      <c r="AV647" s="79"/>
    </row>
    <row r="648" spans="21:48" s="32" customFormat="1">
      <c r="U648" s="48"/>
      <c r="V648" s="48"/>
      <c r="W648" s="49"/>
      <c r="X648" s="35"/>
      <c r="Y648" s="35"/>
      <c r="Z648" s="36"/>
      <c r="AA648" s="36"/>
      <c r="AB648" s="37"/>
      <c r="AC648" s="37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Q648" s="71"/>
      <c r="AU648" s="79"/>
      <c r="AV648" s="79"/>
    </row>
    <row r="649" spans="21:48" s="32" customFormat="1">
      <c r="U649" s="48"/>
      <c r="V649" s="48"/>
      <c r="W649" s="49"/>
      <c r="X649" s="35"/>
      <c r="Y649" s="35"/>
      <c r="Z649" s="36"/>
      <c r="AA649" s="36"/>
      <c r="AB649" s="37"/>
      <c r="AC649" s="37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Q649" s="71"/>
      <c r="AU649" s="79"/>
      <c r="AV649" s="79"/>
    </row>
    <row r="650" spans="21:48" s="32" customFormat="1">
      <c r="U650" s="48"/>
      <c r="V650" s="48"/>
      <c r="W650" s="49"/>
      <c r="X650" s="35"/>
      <c r="Y650" s="35"/>
      <c r="Z650" s="36"/>
      <c r="AA650" s="36"/>
      <c r="AB650" s="37"/>
      <c r="AC650" s="37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Q650" s="71"/>
      <c r="AU650" s="79"/>
      <c r="AV650" s="79"/>
    </row>
    <row r="651" spans="21:48" s="32" customFormat="1">
      <c r="U651" s="48"/>
      <c r="V651" s="48"/>
      <c r="W651" s="49"/>
      <c r="X651" s="35"/>
      <c r="Y651" s="35"/>
      <c r="Z651" s="36"/>
      <c r="AA651" s="36"/>
      <c r="AB651" s="37"/>
      <c r="AC651" s="37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Q651" s="71"/>
      <c r="AU651" s="79"/>
      <c r="AV651" s="79"/>
    </row>
    <row r="652" spans="21:48" s="32" customFormat="1">
      <c r="U652" s="48"/>
      <c r="V652" s="48"/>
      <c r="W652" s="49"/>
      <c r="X652" s="35"/>
      <c r="Y652" s="35"/>
      <c r="Z652" s="36"/>
      <c r="AA652" s="36"/>
      <c r="AB652" s="37"/>
      <c r="AC652" s="37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Q652" s="71"/>
      <c r="AU652" s="79"/>
      <c r="AV652" s="79"/>
    </row>
    <row r="653" spans="21:48" s="32" customFormat="1">
      <c r="U653" s="48"/>
      <c r="V653" s="48"/>
      <c r="W653" s="49"/>
      <c r="X653" s="35"/>
      <c r="Y653" s="35"/>
      <c r="Z653" s="36"/>
      <c r="AA653" s="36"/>
      <c r="AB653" s="37"/>
      <c r="AC653" s="37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Q653" s="71"/>
      <c r="AU653" s="79"/>
      <c r="AV653" s="79"/>
    </row>
    <row r="654" spans="21:48" s="32" customFormat="1">
      <c r="U654" s="48"/>
      <c r="V654" s="48"/>
      <c r="W654" s="49"/>
      <c r="X654" s="35"/>
      <c r="Y654" s="35"/>
      <c r="Z654" s="36"/>
      <c r="AA654" s="36"/>
      <c r="AB654" s="37"/>
      <c r="AC654" s="37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Q654" s="71"/>
      <c r="AU654" s="79"/>
      <c r="AV654" s="79"/>
    </row>
    <row r="655" spans="21:48" s="32" customFormat="1">
      <c r="U655" s="48"/>
      <c r="V655" s="48"/>
      <c r="W655" s="49"/>
      <c r="X655" s="35"/>
      <c r="Y655" s="35"/>
      <c r="Z655" s="36"/>
      <c r="AA655" s="36"/>
      <c r="AB655" s="37"/>
      <c r="AC655" s="37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Q655" s="71"/>
      <c r="AU655" s="79"/>
      <c r="AV655" s="79"/>
    </row>
    <row r="656" spans="21:48" s="32" customFormat="1">
      <c r="U656" s="48"/>
      <c r="V656" s="48"/>
      <c r="W656" s="49"/>
      <c r="X656" s="35"/>
      <c r="Y656" s="35"/>
      <c r="Z656" s="36"/>
      <c r="AA656" s="36"/>
      <c r="AB656" s="37"/>
      <c r="AC656" s="37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Q656" s="71"/>
      <c r="AU656" s="79"/>
      <c r="AV656" s="79"/>
    </row>
    <row r="657" spans="21:48" s="32" customFormat="1">
      <c r="U657" s="48"/>
      <c r="V657" s="48"/>
      <c r="W657" s="49"/>
      <c r="X657" s="35"/>
      <c r="Y657" s="35"/>
      <c r="Z657" s="36"/>
      <c r="AA657" s="36"/>
      <c r="AB657" s="37"/>
      <c r="AC657" s="37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Q657" s="71"/>
      <c r="AU657" s="79"/>
      <c r="AV657" s="79"/>
    </row>
    <row r="658" spans="21:48" s="32" customFormat="1">
      <c r="U658" s="48"/>
      <c r="V658" s="48"/>
      <c r="W658" s="49"/>
      <c r="X658" s="35"/>
      <c r="Y658" s="35"/>
      <c r="Z658" s="36"/>
      <c r="AA658" s="36"/>
      <c r="AB658" s="37"/>
      <c r="AC658" s="37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Q658" s="71"/>
      <c r="AU658" s="79"/>
      <c r="AV658" s="79"/>
    </row>
    <row r="659" spans="21:48" s="32" customFormat="1">
      <c r="U659" s="48"/>
      <c r="V659" s="48"/>
      <c r="W659" s="49"/>
      <c r="X659" s="35"/>
      <c r="Y659" s="35"/>
      <c r="Z659" s="36"/>
      <c r="AA659" s="36"/>
      <c r="AB659" s="37"/>
      <c r="AC659" s="37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Q659" s="71"/>
      <c r="AU659" s="79"/>
      <c r="AV659" s="79"/>
    </row>
    <row r="660" spans="21:48" s="32" customFormat="1">
      <c r="U660" s="48"/>
      <c r="V660" s="48"/>
      <c r="W660" s="49"/>
      <c r="X660" s="35"/>
      <c r="Y660" s="35"/>
      <c r="Z660" s="36"/>
      <c r="AA660" s="36"/>
      <c r="AB660" s="37"/>
      <c r="AC660" s="37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Q660" s="71"/>
      <c r="AU660" s="79"/>
      <c r="AV660" s="79"/>
    </row>
    <row r="661" spans="21:48" s="32" customFormat="1">
      <c r="U661" s="48"/>
      <c r="V661" s="48"/>
      <c r="W661" s="49"/>
      <c r="X661" s="35"/>
      <c r="Y661" s="35"/>
      <c r="Z661" s="36"/>
      <c r="AA661" s="36"/>
      <c r="AB661" s="37"/>
      <c r="AC661" s="37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Q661" s="71"/>
      <c r="AU661" s="79"/>
      <c r="AV661" s="79"/>
    </row>
    <row r="662" spans="21:48" s="32" customFormat="1">
      <c r="U662" s="48"/>
      <c r="V662" s="48"/>
      <c r="W662" s="49"/>
      <c r="X662" s="35"/>
      <c r="Y662" s="35"/>
      <c r="Z662" s="36"/>
      <c r="AA662" s="36"/>
      <c r="AB662" s="37"/>
      <c r="AC662" s="37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Q662" s="71"/>
      <c r="AU662" s="79"/>
      <c r="AV662" s="79"/>
    </row>
    <row r="663" spans="21:48" s="32" customFormat="1">
      <c r="U663" s="48"/>
      <c r="V663" s="48"/>
      <c r="W663" s="49"/>
      <c r="X663" s="35"/>
      <c r="Y663" s="35"/>
      <c r="Z663" s="36"/>
      <c r="AA663" s="36"/>
      <c r="AB663" s="37"/>
      <c r="AC663" s="37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Q663" s="71"/>
      <c r="AU663" s="79"/>
      <c r="AV663" s="79"/>
    </row>
    <row r="664" spans="21:48" s="32" customFormat="1">
      <c r="U664" s="48"/>
      <c r="V664" s="48"/>
      <c r="W664" s="49"/>
      <c r="X664" s="35"/>
      <c r="Y664" s="35"/>
      <c r="Z664" s="36"/>
      <c r="AA664" s="36"/>
      <c r="AB664" s="37"/>
      <c r="AC664" s="37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Q664" s="71"/>
      <c r="AU664" s="79"/>
      <c r="AV664" s="79"/>
    </row>
    <row r="665" spans="21:48" s="32" customFormat="1">
      <c r="U665" s="48"/>
      <c r="V665" s="48"/>
      <c r="W665" s="49"/>
      <c r="X665" s="35"/>
      <c r="Y665" s="35"/>
      <c r="Z665" s="36"/>
      <c r="AA665" s="36"/>
      <c r="AB665" s="37"/>
      <c r="AC665" s="37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Q665" s="71"/>
      <c r="AU665" s="79"/>
      <c r="AV665" s="79"/>
    </row>
    <row r="666" spans="21:48" s="32" customFormat="1">
      <c r="U666" s="48"/>
      <c r="V666" s="48"/>
      <c r="W666" s="49"/>
      <c r="X666" s="35"/>
      <c r="Y666" s="35"/>
      <c r="Z666" s="36"/>
      <c r="AA666" s="36"/>
      <c r="AB666" s="37"/>
      <c r="AC666" s="37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Q666" s="71"/>
      <c r="AU666" s="79"/>
      <c r="AV666" s="79"/>
    </row>
    <row r="667" spans="21:48" s="32" customFormat="1">
      <c r="U667" s="48"/>
      <c r="V667" s="48"/>
      <c r="W667" s="49"/>
      <c r="X667" s="35"/>
      <c r="Y667" s="35"/>
      <c r="Z667" s="36"/>
      <c r="AA667" s="36"/>
      <c r="AB667" s="37"/>
      <c r="AC667" s="37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Q667" s="71"/>
      <c r="AU667" s="79"/>
      <c r="AV667" s="79"/>
    </row>
    <row r="668" spans="21:48" s="32" customFormat="1">
      <c r="U668" s="48"/>
      <c r="V668" s="48"/>
      <c r="W668" s="49"/>
      <c r="X668" s="35"/>
      <c r="Y668" s="35"/>
      <c r="Z668" s="36"/>
      <c r="AA668" s="36"/>
      <c r="AB668" s="37"/>
      <c r="AC668" s="37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Q668" s="71"/>
      <c r="AU668" s="79"/>
      <c r="AV668" s="79"/>
    </row>
    <row r="669" spans="21:48" s="32" customFormat="1">
      <c r="U669" s="48"/>
      <c r="V669" s="48"/>
      <c r="W669" s="49"/>
      <c r="X669" s="35"/>
      <c r="Y669" s="35"/>
      <c r="Z669" s="36"/>
      <c r="AA669" s="36"/>
      <c r="AB669" s="37"/>
      <c r="AC669" s="37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Q669" s="71"/>
      <c r="AU669" s="79"/>
      <c r="AV669" s="79"/>
    </row>
    <row r="670" spans="21:48" s="32" customFormat="1">
      <c r="U670" s="48"/>
      <c r="V670" s="48"/>
      <c r="W670" s="49"/>
      <c r="X670" s="35"/>
      <c r="Y670" s="35"/>
      <c r="Z670" s="36"/>
      <c r="AA670" s="36"/>
      <c r="AB670" s="37"/>
      <c r="AC670" s="37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Q670" s="71"/>
      <c r="AU670" s="79"/>
      <c r="AV670" s="79"/>
    </row>
    <row r="671" spans="21:48" s="32" customFormat="1">
      <c r="U671" s="48"/>
      <c r="V671" s="48"/>
      <c r="W671" s="49"/>
      <c r="X671" s="35"/>
      <c r="Y671" s="35"/>
      <c r="Z671" s="36"/>
      <c r="AA671" s="36"/>
      <c r="AB671" s="37"/>
      <c r="AC671" s="37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Q671" s="71"/>
      <c r="AU671" s="79"/>
      <c r="AV671" s="79"/>
    </row>
    <row r="672" spans="21:48" s="32" customFormat="1">
      <c r="U672" s="48"/>
      <c r="V672" s="48"/>
      <c r="W672" s="49"/>
      <c r="X672" s="35"/>
      <c r="Y672" s="35"/>
      <c r="Z672" s="36"/>
      <c r="AA672" s="36"/>
      <c r="AB672" s="37"/>
      <c r="AC672" s="37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Q672" s="71"/>
      <c r="AU672" s="79"/>
      <c r="AV672" s="79"/>
    </row>
    <row r="673" spans="21:48" s="32" customFormat="1">
      <c r="U673" s="48"/>
      <c r="V673" s="48"/>
      <c r="W673" s="49"/>
      <c r="X673" s="35"/>
      <c r="Y673" s="35"/>
      <c r="Z673" s="36"/>
      <c r="AA673" s="36"/>
      <c r="AB673" s="37"/>
      <c r="AC673" s="37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Q673" s="71"/>
      <c r="AU673" s="79"/>
      <c r="AV673" s="79"/>
    </row>
    <row r="674" spans="21:48" s="32" customFormat="1">
      <c r="U674" s="48"/>
      <c r="V674" s="48"/>
      <c r="W674" s="49"/>
      <c r="X674" s="35"/>
      <c r="Y674" s="35"/>
      <c r="Z674" s="36"/>
      <c r="AA674" s="36"/>
      <c r="AB674" s="37"/>
      <c r="AC674" s="37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Q674" s="71"/>
      <c r="AU674" s="79"/>
      <c r="AV674" s="79"/>
    </row>
    <row r="675" spans="21:48" s="32" customFormat="1">
      <c r="U675" s="48"/>
      <c r="V675" s="48"/>
      <c r="W675" s="49"/>
      <c r="X675" s="35"/>
      <c r="Y675" s="35"/>
      <c r="Z675" s="36"/>
      <c r="AA675" s="36"/>
      <c r="AB675" s="37"/>
      <c r="AC675" s="37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Q675" s="71"/>
      <c r="AU675" s="79"/>
      <c r="AV675" s="79"/>
    </row>
    <row r="676" spans="21:48" s="32" customFormat="1">
      <c r="U676" s="48"/>
      <c r="V676" s="48"/>
      <c r="W676" s="49"/>
      <c r="X676" s="35"/>
      <c r="Y676" s="35"/>
      <c r="Z676" s="36"/>
      <c r="AA676" s="36"/>
      <c r="AB676" s="37"/>
      <c r="AC676" s="37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Q676" s="71"/>
      <c r="AU676" s="79"/>
      <c r="AV676" s="79"/>
    </row>
    <row r="677" spans="21:48" s="32" customFormat="1">
      <c r="U677" s="48"/>
      <c r="V677" s="48"/>
      <c r="W677" s="49"/>
      <c r="X677" s="35"/>
      <c r="Y677" s="35"/>
      <c r="Z677" s="36"/>
      <c r="AA677" s="36"/>
      <c r="AB677" s="37"/>
      <c r="AC677" s="37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Q677" s="71"/>
      <c r="AU677" s="79"/>
      <c r="AV677" s="79"/>
    </row>
    <row r="678" spans="21:48" s="32" customFormat="1">
      <c r="U678" s="48"/>
      <c r="V678" s="48"/>
      <c r="W678" s="49"/>
      <c r="X678" s="35"/>
      <c r="Y678" s="35"/>
      <c r="Z678" s="36"/>
      <c r="AA678" s="36"/>
      <c r="AB678" s="37"/>
      <c r="AC678" s="37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Q678" s="71"/>
      <c r="AU678" s="79"/>
      <c r="AV678" s="79"/>
    </row>
    <row r="679" spans="21:48" s="32" customFormat="1">
      <c r="U679" s="48"/>
      <c r="V679" s="48"/>
      <c r="W679" s="49"/>
      <c r="X679" s="35"/>
      <c r="Y679" s="35"/>
      <c r="Z679" s="36"/>
      <c r="AA679" s="36"/>
      <c r="AB679" s="37"/>
      <c r="AC679" s="37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Q679" s="71"/>
      <c r="AU679" s="79"/>
      <c r="AV679" s="79"/>
    </row>
    <row r="680" spans="21:48" s="32" customFormat="1">
      <c r="U680" s="48"/>
      <c r="V680" s="48"/>
      <c r="W680" s="49"/>
      <c r="X680" s="35"/>
      <c r="Y680" s="35"/>
      <c r="Z680" s="36"/>
      <c r="AA680" s="36"/>
      <c r="AB680" s="37"/>
      <c r="AC680" s="37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Q680" s="71"/>
      <c r="AU680" s="79"/>
      <c r="AV680" s="79"/>
    </row>
    <row r="681" spans="21:48" s="32" customFormat="1">
      <c r="U681" s="48"/>
      <c r="V681" s="48"/>
      <c r="W681" s="49"/>
      <c r="X681" s="35"/>
      <c r="Y681" s="35"/>
      <c r="Z681" s="36"/>
      <c r="AA681" s="36"/>
      <c r="AB681" s="37"/>
      <c r="AC681" s="37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Q681" s="71"/>
      <c r="AU681" s="79"/>
      <c r="AV681" s="79"/>
    </row>
    <row r="682" spans="21:48" s="32" customFormat="1">
      <c r="U682" s="48"/>
      <c r="V682" s="48"/>
      <c r="W682" s="49"/>
      <c r="X682" s="35"/>
      <c r="Y682" s="35"/>
      <c r="Z682" s="36"/>
      <c r="AA682" s="36"/>
      <c r="AB682" s="37"/>
      <c r="AC682" s="37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Q682" s="71"/>
      <c r="AU682" s="79"/>
      <c r="AV682" s="79"/>
    </row>
    <row r="683" spans="21:48" s="32" customFormat="1">
      <c r="U683" s="48"/>
      <c r="V683" s="48"/>
      <c r="W683" s="49"/>
      <c r="X683" s="35"/>
      <c r="Y683" s="35"/>
      <c r="Z683" s="36"/>
      <c r="AA683" s="36"/>
      <c r="AB683" s="37"/>
      <c r="AC683" s="37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Q683" s="71"/>
      <c r="AU683" s="79"/>
      <c r="AV683" s="79"/>
    </row>
    <row r="684" spans="21:48" s="32" customFormat="1">
      <c r="U684" s="48"/>
      <c r="V684" s="48"/>
      <c r="W684" s="49"/>
      <c r="X684" s="35"/>
      <c r="Y684" s="35"/>
      <c r="Z684" s="36"/>
      <c r="AA684" s="36"/>
      <c r="AB684" s="37"/>
      <c r="AC684" s="37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Q684" s="71"/>
      <c r="AU684" s="79"/>
      <c r="AV684" s="79"/>
    </row>
    <row r="685" spans="21:48" s="32" customFormat="1">
      <c r="U685" s="48"/>
      <c r="V685" s="48"/>
      <c r="W685" s="49"/>
      <c r="X685" s="35"/>
      <c r="Y685" s="35"/>
      <c r="Z685" s="36"/>
      <c r="AA685" s="36"/>
      <c r="AB685" s="37"/>
      <c r="AC685" s="37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Q685" s="71"/>
      <c r="AU685" s="79"/>
      <c r="AV685" s="79"/>
    </row>
    <row r="686" spans="21:48" s="32" customFormat="1">
      <c r="U686" s="48"/>
      <c r="V686" s="48"/>
      <c r="W686" s="49"/>
      <c r="X686" s="35"/>
      <c r="Y686" s="35"/>
      <c r="Z686" s="36"/>
      <c r="AA686" s="36"/>
      <c r="AB686" s="37"/>
      <c r="AC686" s="37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Q686" s="71"/>
      <c r="AU686" s="79"/>
      <c r="AV686" s="79"/>
    </row>
    <row r="687" spans="21:48" s="32" customFormat="1">
      <c r="U687" s="48"/>
      <c r="V687" s="48"/>
      <c r="W687" s="49"/>
      <c r="X687" s="35"/>
      <c r="Y687" s="35"/>
      <c r="Z687" s="36"/>
      <c r="AA687" s="36"/>
      <c r="AB687" s="37"/>
      <c r="AC687" s="37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Q687" s="71"/>
      <c r="AU687" s="79"/>
      <c r="AV687" s="79"/>
    </row>
    <row r="688" spans="21:48" s="32" customFormat="1">
      <c r="U688" s="48"/>
      <c r="V688" s="48"/>
      <c r="W688" s="49"/>
      <c r="X688" s="35"/>
      <c r="Y688" s="35"/>
      <c r="Z688" s="36"/>
      <c r="AA688" s="36"/>
      <c r="AB688" s="37"/>
      <c r="AC688" s="37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Q688" s="71"/>
      <c r="AU688" s="79"/>
      <c r="AV688" s="79"/>
    </row>
    <row r="689" spans="21:48" s="32" customFormat="1">
      <c r="U689" s="48"/>
      <c r="V689" s="48"/>
      <c r="W689" s="49"/>
      <c r="X689" s="35"/>
      <c r="Y689" s="35"/>
      <c r="Z689" s="36"/>
      <c r="AA689" s="36"/>
      <c r="AB689" s="37"/>
      <c r="AC689" s="37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Q689" s="71"/>
      <c r="AU689" s="79"/>
      <c r="AV689" s="79"/>
    </row>
    <row r="690" spans="21:48" s="32" customFormat="1">
      <c r="U690" s="48"/>
      <c r="V690" s="48"/>
      <c r="W690" s="49"/>
      <c r="X690" s="35"/>
      <c r="Y690" s="35"/>
      <c r="Z690" s="36"/>
      <c r="AA690" s="36"/>
      <c r="AB690" s="37"/>
      <c r="AC690" s="37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Q690" s="71"/>
      <c r="AU690" s="79"/>
      <c r="AV690" s="79"/>
    </row>
    <row r="691" spans="21:48" s="32" customFormat="1">
      <c r="U691" s="48"/>
      <c r="V691" s="48"/>
      <c r="W691" s="49"/>
      <c r="X691" s="35"/>
      <c r="Y691" s="35"/>
      <c r="Z691" s="36"/>
      <c r="AA691" s="36"/>
      <c r="AB691" s="37"/>
      <c r="AC691" s="37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Q691" s="71"/>
      <c r="AU691" s="79"/>
      <c r="AV691" s="79"/>
    </row>
    <row r="692" spans="21:48" s="32" customFormat="1">
      <c r="U692" s="48"/>
      <c r="V692" s="48"/>
      <c r="W692" s="49"/>
      <c r="X692" s="35"/>
      <c r="Y692" s="35"/>
      <c r="Z692" s="36"/>
      <c r="AA692" s="36"/>
      <c r="AB692" s="37"/>
      <c r="AC692" s="37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Q692" s="71"/>
      <c r="AU692" s="79"/>
      <c r="AV692" s="79"/>
    </row>
    <row r="693" spans="21:48" s="32" customFormat="1">
      <c r="U693" s="48"/>
      <c r="V693" s="48"/>
      <c r="W693" s="49"/>
      <c r="X693" s="35"/>
      <c r="Y693" s="35"/>
      <c r="Z693" s="36"/>
      <c r="AA693" s="36"/>
      <c r="AB693" s="37"/>
      <c r="AC693" s="37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Q693" s="71"/>
      <c r="AU693" s="79"/>
      <c r="AV693" s="79"/>
    </row>
    <row r="694" spans="21:48" s="32" customFormat="1">
      <c r="U694" s="48"/>
      <c r="V694" s="48"/>
      <c r="W694" s="49"/>
      <c r="X694" s="35"/>
      <c r="Y694" s="35"/>
      <c r="Z694" s="36"/>
      <c r="AA694" s="36"/>
      <c r="AB694" s="37"/>
      <c r="AC694" s="37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Q694" s="71"/>
      <c r="AU694" s="79"/>
      <c r="AV694" s="79"/>
    </row>
    <row r="695" spans="21:48" s="32" customFormat="1">
      <c r="U695" s="48"/>
      <c r="V695" s="48"/>
      <c r="W695" s="49"/>
      <c r="X695" s="35"/>
      <c r="Y695" s="35"/>
      <c r="Z695" s="36"/>
      <c r="AA695" s="36"/>
      <c r="AB695" s="37"/>
      <c r="AC695" s="37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Q695" s="71"/>
      <c r="AU695" s="79"/>
      <c r="AV695" s="79"/>
    </row>
    <row r="696" spans="21:48" s="32" customFormat="1">
      <c r="U696" s="48"/>
      <c r="V696" s="48"/>
      <c r="W696" s="49"/>
      <c r="X696" s="35"/>
      <c r="Y696" s="35"/>
      <c r="Z696" s="36"/>
      <c r="AA696" s="36"/>
      <c r="AB696" s="37"/>
      <c r="AC696" s="37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Q696" s="71"/>
      <c r="AU696" s="79"/>
      <c r="AV696" s="79"/>
    </row>
    <row r="697" spans="21:48" s="32" customFormat="1">
      <c r="U697" s="48"/>
      <c r="V697" s="48"/>
      <c r="W697" s="49"/>
      <c r="X697" s="35"/>
      <c r="Y697" s="35"/>
      <c r="Z697" s="36"/>
      <c r="AA697" s="36"/>
      <c r="AB697" s="37"/>
      <c r="AC697" s="37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Q697" s="71"/>
      <c r="AU697" s="79"/>
      <c r="AV697" s="79"/>
    </row>
    <row r="698" spans="21:48" s="32" customFormat="1">
      <c r="U698" s="48"/>
      <c r="V698" s="48"/>
      <c r="W698" s="49"/>
      <c r="X698" s="35"/>
      <c r="Y698" s="35"/>
      <c r="Z698" s="36"/>
      <c r="AA698" s="36"/>
      <c r="AB698" s="37"/>
      <c r="AC698" s="37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Q698" s="71"/>
      <c r="AU698" s="79"/>
      <c r="AV698" s="79"/>
    </row>
    <row r="699" spans="21:48" s="32" customFormat="1">
      <c r="U699" s="48"/>
      <c r="V699" s="48"/>
      <c r="W699" s="49"/>
      <c r="X699" s="35"/>
      <c r="Y699" s="35"/>
      <c r="Z699" s="36"/>
      <c r="AA699" s="36"/>
      <c r="AB699" s="37"/>
      <c r="AC699" s="37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Q699" s="71"/>
      <c r="AU699" s="79"/>
      <c r="AV699" s="79"/>
    </row>
    <row r="700" spans="21:48" s="32" customFormat="1">
      <c r="U700" s="48"/>
      <c r="V700" s="48"/>
      <c r="W700" s="49"/>
      <c r="X700" s="35"/>
      <c r="Y700" s="35"/>
      <c r="Z700" s="36"/>
      <c r="AA700" s="36"/>
      <c r="AB700" s="37"/>
      <c r="AC700" s="37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Q700" s="71"/>
      <c r="AU700" s="79"/>
      <c r="AV700" s="79"/>
    </row>
    <row r="701" spans="21:48" s="32" customFormat="1">
      <c r="U701" s="48"/>
      <c r="V701" s="48"/>
      <c r="W701" s="49"/>
      <c r="X701" s="35"/>
      <c r="Y701" s="35"/>
      <c r="Z701" s="36"/>
      <c r="AA701" s="36"/>
      <c r="AB701" s="37"/>
      <c r="AC701" s="37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Q701" s="71"/>
      <c r="AU701" s="79"/>
      <c r="AV701" s="79"/>
    </row>
    <row r="702" spans="21:48" s="32" customFormat="1">
      <c r="U702" s="48"/>
      <c r="V702" s="48"/>
      <c r="W702" s="49"/>
      <c r="X702" s="35"/>
      <c r="Y702" s="35"/>
      <c r="Z702" s="36"/>
      <c r="AA702" s="36"/>
      <c r="AB702" s="37"/>
      <c r="AC702" s="37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Q702" s="71"/>
      <c r="AU702" s="79"/>
      <c r="AV702" s="79"/>
    </row>
    <row r="703" spans="21:48" s="32" customFormat="1">
      <c r="U703" s="48"/>
      <c r="V703" s="48"/>
      <c r="W703" s="49"/>
      <c r="X703" s="35"/>
      <c r="Y703" s="35"/>
      <c r="Z703" s="36"/>
      <c r="AA703" s="36"/>
      <c r="AB703" s="37"/>
      <c r="AC703" s="37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Q703" s="71"/>
      <c r="AU703" s="79"/>
      <c r="AV703" s="79"/>
    </row>
    <row r="704" spans="21:48" s="32" customFormat="1">
      <c r="U704" s="48"/>
      <c r="V704" s="48"/>
      <c r="W704" s="49"/>
      <c r="X704" s="35"/>
      <c r="Y704" s="35"/>
      <c r="Z704" s="36"/>
      <c r="AA704" s="36"/>
      <c r="AB704" s="37"/>
      <c r="AC704" s="37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Q704" s="71"/>
      <c r="AU704" s="79"/>
      <c r="AV704" s="79"/>
    </row>
    <row r="705" spans="21:48" s="32" customFormat="1">
      <c r="U705" s="48"/>
      <c r="V705" s="48"/>
      <c r="W705" s="49"/>
      <c r="X705" s="35"/>
      <c r="Y705" s="35"/>
      <c r="Z705" s="36"/>
      <c r="AA705" s="36"/>
      <c r="AB705" s="37"/>
      <c r="AC705" s="37"/>
      <c r="AD705" s="8"/>
      <c r="AE705" s="8"/>
      <c r="AF705" s="8"/>
      <c r="AG705" s="8"/>
      <c r="AH705" s="8"/>
      <c r="AI705" s="8"/>
      <c r="AJ705" s="8"/>
      <c r="AK705" s="8"/>
      <c r="AL705" s="8"/>
      <c r="AM705" s="8"/>
      <c r="AQ705" s="71"/>
      <c r="AU705" s="79"/>
      <c r="AV705" s="79"/>
    </row>
    <row r="706" spans="21:48" s="32" customFormat="1">
      <c r="U706" s="48"/>
      <c r="V706" s="48"/>
      <c r="W706" s="49"/>
      <c r="X706" s="35"/>
      <c r="Y706" s="35"/>
      <c r="Z706" s="36"/>
      <c r="AA706" s="36"/>
      <c r="AB706" s="37"/>
      <c r="AC706" s="37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Q706" s="71"/>
      <c r="AU706" s="79"/>
      <c r="AV706" s="79"/>
    </row>
    <row r="707" spans="21:48" s="32" customFormat="1">
      <c r="U707" s="48"/>
      <c r="V707" s="48"/>
      <c r="W707" s="49"/>
      <c r="X707" s="35"/>
      <c r="Y707" s="35"/>
      <c r="Z707" s="36"/>
      <c r="AA707" s="36"/>
      <c r="AB707" s="37"/>
      <c r="AC707" s="37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Q707" s="71"/>
      <c r="AU707" s="79"/>
      <c r="AV707" s="79"/>
    </row>
    <row r="708" spans="21:48" s="32" customFormat="1">
      <c r="U708" s="48"/>
      <c r="V708" s="48"/>
      <c r="W708" s="49"/>
      <c r="X708" s="35"/>
      <c r="Y708" s="35"/>
      <c r="Z708" s="36"/>
      <c r="AA708" s="36"/>
      <c r="AB708" s="37"/>
      <c r="AC708" s="37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Q708" s="71"/>
      <c r="AU708" s="79"/>
      <c r="AV708" s="79"/>
    </row>
    <row r="709" spans="21:48" s="32" customFormat="1">
      <c r="U709" s="48"/>
      <c r="V709" s="48"/>
      <c r="W709" s="49"/>
      <c r="X709" s="35"/>
      <c r="Y709" s="35"/>
      <c r="Z709" s="36"/>
      <c r="AA709" s="36"/>
      <c r="AB709" s="37"/>
      <c r="AC709" s="37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Q709" s="71"/>
      <c r="AU709" s="79"/>
      <c r="AV709" s="79"/>
    </row>
    <row r="710" spans="21:48" s="32" customFormat="1">
      <c r="U710" s="48"/>
      <c r="V710" s="48"/>
      <c r="W710" s="49"/>
      <c r="X710" s="35"/>
      <c r="Y710" s="35"/>
      <c r="Z710" s="36"/>
      <c r="AA710" s="36"/>
      <c r="AB710" s="37"/>
      <c r="AC710" s="37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Q710" s="71"/>
      <c r="AU710" s="79"/>
      <c r="AV710" s="79"/>
    </row>
    <row r="711" spans="21:48" s="32" customFormat="1">
      <c r="U711" s="48"/>
      <c r="V711" s="48"/>
      <c r="W711" s="49"/>
      <c r="X711" s="35"/>
      <c r="Y711" s="35"/>
      <c r="Z711" s="36"/>
      <c r="AA711" s="36"/>
      <c r="AB711" s="37"/>
      <c r="AC711" s="37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Q711" s="71"/>
      <c r="AU711" s="79"/>
      <c r="AV711" s="79"/>
    </row>
    <row r="712" spans="21:48" s="32" customFormat="1">
      <c r="U712" s="48"/>
      <c r="V712" s="48"/>
      <c r="W712" s="49"/>
      <c r="X712" s="35"/>
      <c r="Y712" s="35"/>
      <c r="Z712" s="36"/>
      <c r="AA712" s="36"/>
      <c r="AB712" s="37"/>
      <c r="AC712" s="37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Q712" s="71"/>
      <c r="AU712" s="79"/>
      <c r="AV712" s="79"/>
    </row>
    <row r="713" spans="21:48" s="32" customFormat="1">
      <c r="U713" s="48"/>
      <c r="V713" s="48"/>
      <c r="W713" s="49"/>
      <c r="X713" s="35"/>
      <c r="Y713" s="35"/>
      <c r="Z713" s="36"/>
      <c r="AA713" s="36"/>
      <c r="AB713" s="37"/>
      <c r="AC713" s="37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Q713" s="71"/>
      <c r="AU713" s="79"/>
      <c r="AV713" s="79"/>
    </row>
    <row r="714" spans="21:48" s="32" customFormat="1">
      <c r="U714" s="48"/>
      <c r="V714" s="48"/>
      <c r="W714" s="49"/>
      <c r="X714" s="35"/>
      <c r="Y714" s="35"/>
      <c r="Z714" s="36"/>
      <c r="AA714" s="36"/>
      <c r="AB714" s="37"/>
      <c r="AC714" s="37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Q714" s="71"/>
      <c r="AU714" s="79"/>
      <c r="AV714" s="79"/>
    </row>
    <row r="715" spans="21:48" s="32" customFormat="1">
      <c r="U715" s="48"/>
      <c r="V715" s="48"/>
      <c r="W715" s="49"/>
      <c r="X715" s="35"/>
      <c r="Y715" s="35"/>
      <c r="Z715" s="36"/>
      <c r="AA715" s="36"/>
      <c r="AB715" s="37"/>
      <c r="AC715" s="37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Q715" s="71"/>
      <c r="AU715" s="79"/>
      <c r="AV715" s="79"/>
    </row>
    <row r="716" spans="21:48" s="32" customFormat="1">
      <c r="U716" s="48"/>
      <c r="V716" s="48"/>
      <c r="W716" s="49"/>
      <c r="X716" s="35"/>
      <c r="Y716" s="35"/>
      <c r="Z716" s="36"/>
      <c r="AA716" s="36"/>
      <c r="AB716" s="37"/>
      <c r="AC716" s="37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Q716" s="71"/>
      <c r="AU716" s="79"/>
      <c r="AV716" s="79"/>
    </row>
    <row r="717" spans="21:48" s="32" customFormat="1">
      <c r="U717" s="48"/>
      <c r="V717" s="48"/>
      <c r="W717" s="49"/>
      <c r="X717" s="35"/>
      <c r="Y717" s="35"/>
      <c r="Z717" s="36"/>
      <c r="AA717" s="36"/>
      <c r="AB717" s="37"/>
      <c r="AC717" s="37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Q717" s="71"/>
      <c r="AU717" s="79"/>
      <c r="AV717" s="79"/>
    </row>
    <row r="718" spans="21:48" s="32" customFormat="1">
      <c r="U718" s="48"/>
      <c r="V718" s="48"/>
      <c r="W718" s="49"/>
      <c r="X718" s="35"/>
      <c r="Y718" s="35"/>
      <c r="Z718" s="36"/>
      <c r="AA718" s="36"/>
      <c r="AB718" s="37"/>
      <c r="AC718" s="37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Q718" s="71"/>
      <c r="AU718" s="79"/>
      <c r="AV718" s="79"/>
    </row>
    <row r="719" spans="21:48" s="32" customFormat="1">
      <c r="U719" s="48"/>
      <c r="V719" s="48"/>
      <c r="W719" s="49"/>
      <c r="X719" s="35"/>
      <c r="Y719" s="35"/>
      <c r="Z719" s="36"/>
      <c r="AA719" s="36"/>
      <c r="AB719" s="37"/>
      <c r="AC719" s="37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Q719" s="71"/>
      <c r="AU719" s="79"/>
      <c r="AV719" s="79"/>
    </row>
    <row r="720" spans="21:48" s="32" customFormat="1">
      <c r="U720" s="48"/>
      <c r="V720" s="48"/>
      <c r="W720" s="49"/>
      <c r="X720" s="35"/>
      <c r="Y720" s="35"/>
      <c r="Z720" s="36"/>
      <c r="AA720" s="36"/>
      <c r="AB720" s="37"/>
      <c r="AC720" s="37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Q720" s="71"/>
      <c r="AU720" s="79"/>
      <c r="AV720" s="79"/>
    </row>
    <row r="721" spans="21:48" s="32" customFormat="1">
      <c r="U721" s="48"/>
      <c r="V721" s="48"/>
      <c r="W721" s="49"/>
      <c r="X721" s="35"/>
      <c r="Y721" s="35"/>
      <c r="Z721" s="36"/>
      <c r="AA721" s="36"/>
      <c r="AB721" s="37"/>
      <c r="AC721" s="37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Q721" s="71"/>
      <c r="AU721" s="79"/>
      <c r="AV721" s="79"/>
    </row>
    <row r="722" spans="21:48" s="32" customFormat="1">
      <c r="U722" s="48"/>
      <c r="V722" s="48"/>
      <c r="W722" s="49"/>
      <c r="X722" s="35"/>
      <c r="Y722" s="35"/>
      <c r="Z722" s="36"/>
      <c r="AA722" s="36"/>
      <c r="AB722" s="37"/>
      <c r="AC722" s="37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Q722" s="71"/>
      <c r="AU722" s="79"/>
      <c r="AV722" s="79"/>
    </row>
    <row r="723" spans="21:48" s="32" customFormat="1">
      <c r="U723" s="48"/>
      <c r="V723" s="48"/>
      <c r="W723" s="49"/>
      <c r="X723" s="35"/>
      <c r="Y723" s="35"/>
      <c r="Z723" s="36"/>
      <c r="AA723" s="36"/>
      <c r="AB723" s="37"/>
      <c r="AC723" s="37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Q723" s="71"/>
      <c r="AU723" s="79"/>
      <c r="AV723" s="79"/>
    </row>
    <row r="724" spans="21:48" s="32" customFormat="1">
      <c r="U724" s="48"/>
      <c r="V724" s="48"/>
      <c r="W724" s="49"/>
      <c r="X724" s="35"/>
      <c r="Y724" s="35"/>
      <c r="Z724" s="36"/>
      <c r="AA724" s="36"/>
      <c r="AB724" s="37"/>
      <c r="AC724" s="37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Q724" s="71"/>
      <c r="AU724" s="79"/>
      <c r="AV724" s="79"/>
    </row>
    <row r="725" spans="21:48" s="32" customFormat="1">
      <c r="U725" s="48"/>
      <c r="V725" s="48"/>
      <c r="W725" s="49"/>
      <c r="X725" s="35"/>
      <c r="Y725" s="35"/>
      <c r="Z725" s="36"/>
      <c r="AA725" s="36"/>
      <c r="AB725" s="37"/>
      <c r="AC725" s="37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Q725" s="71"/>
      <c r="AU725" s="79"/>
      <c r="AV725" s="79"/>
    </row>
    <row r="726" spans="21:48" s="32" customFormat="1">
      <c r="U726" s="48"/>
      <c r="V726" s="48"/>
      <c r="W726" s="49"/>
      <c r="X726" s="35"/>
      <c r="Y726" s="35"/>
      <c r="Z726" s="36"/>
      <c r="AA726" s="36"/>
      <c r="AB726" s="37"/>
      <c r="AC726" s="37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Q726" s="71"/>
      <c r="AU726" s="79"/>
      <c r="AV726" s="79"/>
    </row>
    <row r="727" spans="21:48" s="32" customFormat="1">
      <c r="U727" s="48"/>
      <c r="V727" s="48"/>
      <c r="W727" s="49"/>
      <c r="X727" s="35"/>
      <c r="Y727" s="35"/>
      <c r="Z727" s="36"/>
      <c r="AA727" s="36"/>
      <c r="AB727" s="37"/>
      <c r="AC727" s="37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Q727" s="71"/>
      <c r="AU727" s="79"/>
      <c r="AV727" s="79"/>
    </row>
    <row r="728" spans="21:48" s="32" customFormat="1">
      <c r="U728" s="48"/>
      <c r="V728" s="48"/>
      <c r="W728" s="49"/>
      <c r="X728" s="35"/>
      <c r="Y728" s="35"/>
      <c r="Z728" s="36"/>
      <c r="AA728" s="36"/>
      <c r="AB728" s="37"/>
      <c r="AC728" s="37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Q728" s="71"/>
      <c r="AU728" s="79"/>
      <c r="AV728" s="79"/>
    </row>
    <row r="729" spans="21:48" s="32" customFormat="1">
      <c r="U729" s="48"/>
      <c r="V729" s="48"/>
      <c r="W729" s="49"/>
      <c r="X729" s="35"/>
      <c r="Y729" s="35"/>
      <c r="Z729" s="36"/>
      <c r="AA729" s="36"/>
      <c r="AB729" s="37"/>
      <c r="AC729" s="37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Q729" s="71"/>
      <c r="AU729" s="79"/>
      <c r="AV729" s="79"/>
    </row>
    <row r="730" spans="21:48" s="32" customFormat="1">
      <c r="U730" s="48"/>
      <c r="V730" s="48"/>
      <c r="W730" s="49"/>
      <c r="X730" s="35"/>
      <c r="Y730" s="35"/>
      <c r="Z730" s="36"/>
      <c r="AA730" s="36"/>
      <c r="AB730" s="37"/>
      <c r="AC730" s="37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Q730" s="71"/>
      <c r="AU730" s="79"/>
      <c r="AV730" s="79"/>
    </row>
    <row r="731" spans="21:48" s="32" customFormat="1">
      <c r="U731" s="48"/>
      <c r="V731" s="48"/>
      <c r="W731" s="49"/>
      <c r="X731" s="35"/>
      <c r="Y731" s="35"/>
      <c r="Z731" s="36"/>
      <c r="AA731" s="36"/>
      <c r="AB731" s="37"/>
      <c r="AC731" s="37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Q731" s="71"/>
      <c r="AU731" s="79"/>
      <c r="AV731" s="79"/>
    </row>
    <row r="732" spans="21:48" s="32" customFormat="1">
      <c r="U732" s="48"/>
      <c r="V732" s="48"/>
      <c r="W732" s="49"/>
      <c r="X732" s="35"/>
      <c r="Y732" s="35"/>
      <c r="Z732" s="36"/>
      <c r="AA732" s="36"/>
      <c r="AB732" s="37"/>
      <c r="AC732" s="37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Q732" s="71"/>
      <c r="AU732" s="79"/>
      <c r="AV732" s="79"/>
    </row>
    <row r="733" spans="21:48" s="32" customFormat="1">
      <c r="U733" s="48"/>
      <c r="V733" s="48"/>
      <c r="W733" s="49"/>
      <c r="X733" s="35"/>
      <c r="Y733" s="35"/>
      <c r="Z733" s="36"/>
      <c r="AA733" s="36"/>
      <c r="AB733" s="37"/>
      <c r="AC733" s="37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Q733" s="71"/>
      <c r="AU733" s="79"/>
      <c r="AV733" s="79"/>
    </row>
    <row r="734" spans="21:48" s="32" customFormat="1">
      <c r="U734" s="48"/>
      <c r="V734" s="48"/>
      <c r="W734" s="49"/>
      <c r="X734" s="35"/>
      <c r="Y734" s="35"/>
      <c r="Z734" s="36"/>
      <c r="AA734" s="36"/>
      <c r="AB734" s="37"/>
      <c r="AC734" s="37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Q734" s="71"/>
      <c r="AU734" s="79"/>
      <c r="AV734" s="79"/>
    </row>
    <row r="735" spans="21:48" s="32" customFormat="1">
      <c r="U735" s="48"/>
      <c r="V735" s="48"/>
      <c r="W735" s="49"/>
      <c r="X735" s="35"/>
      <c r="Y735" s="35"/>
      <c r="Z735" s="36"/>
      <c r="AA735" s="36"/>
      <c r="AB735" s="37"/>
      <c r="AC735" s="37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Q735" s="71"/>
      <c r="AU735" s="79"/>
      <c r="AV735" s="79"/>
    </row>
    <row r="736" spans="21:48" s="32" customFormat="1">
      <c r="U736" s="48"/>
      <c r="V736" s="48"/>
      <c r="W736" s="49"/>
      <c r="X736" s="35"/>
      <c r="Y736" s="35"/>
      <c r="Z736" s="36"/>
      <c r="AA736" s="36"/>
      <c r="AB736" s="37"/>
      <c r="AC736" s="37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Q736" s="71"/>
      <c r="AU736" s="79"/>
      <c r="AV736" s="79"/>
    </row>
    <row r="737" spans="21:48" s="32" customFormat="1">
      <c r="U737" s="48"/>
      <c r="V737" s="48"/>
      <c r="W737" s="49"/>
      <c r="X737" s="35"/>
      <c r="Y737" s="35"/>
      <c r="Z737" s="36"/>
      <c r="AA737" s="36"/>
      <c r="AB737" s="37"/>
      <c r="AC737" s="37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Q737" s="71"/>
      <c r="AU737" s="79"/>
      <c r="AV737" s="79"/>
    </row>
    <row r="738" spans="21:48" s="32" customFormat="1">
      <c r="U738" s="48"/>
      <c r="V738" s="48"/>
      <c r="W738" s="49"/>
      <c r="X738" s="35"/>
      <c r="Y738" s="35"/>
      <c r="Z738" s="36"/>
      <c r="AA738" s="36"/>
      <c r="AB738" s="37"/>
      <c r="AC738" s="37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Q738" s="71"/>
      <c r="AU738" s="79"/>
      <c r="AV738" s="79"/>
    </row>
    <row r="739" spans="21:48" s="32" customFormat="1">
      <c r="U739" s="48"/>
      <c r="V739" s="48"/>
      <c r="W739" s="49"/>
      <c r="X739" s="35"/>
      <c r="Y739" s="35"/>
      <c r="Z739" s="36"/>
      <c r="AA739" s="36"/>
      <c r="AB739" s="37"/>
      <c r="AC739" s="37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Q739" s="71"/>
      <c r="AU739" s="79"/>
      <c r="AV739" s="79"/>
    </row>
    <row r="740" spans="21:48" s="32" customFormat="1">
      <c r="U740" s="48"/>
      <c r="V740" s="48"/>
      <c r="W740" s="49"/>
      <c r="X740" s="35"/>
      <c r="Y740" s="35"/>
      <c r="Z740" s="36"/>
      <c r="AA740" s="36"/>
      <c r="AB740" s="37"/>
      <c r="AC740" s="37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Q740" s="71"/>
      <c r="AU740" s="79"/>
      <c r="AV740" s="79"/>
    </row>
    <row r="741" spans="21:48" s="32" customFormat="1">
      <c r="U741" s="48"/>
      <c r="V741" s="48"/>
      <c r="W741" s="49"/>
      <c r="X741" s="35"/>
      <c r="Y741" s="35"/>
      <c r="Z741" s="36"/>
      <c r="AA741" s="36"/>
      <c r="AB741" s="37"/>
      <c r="AC741" s="37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Q741" s="71"/>
      <c r="AU741" s="79"/>
      <c r="AV741" s="79"/>
    </row>
    <row r="742" spans="21:48" s="32" customFormat="1">
      <c r="U742" s="48"/>
      <c r="V742" s="48"/>
      <c r="W742" s="49"/>
      <c r="X742" s="35"/>
      <c r="Y742" s="35"/>
      <c r="Z742" s="36"/>
      <c r="AA742" s="36"/>
      <c r="AB742" s="37"/>
      <c r="AC742" s="37"/>
      <c r="AD742" s="8"/>
      <c r="AE742" s="8"/>
      <c r="AF742" s="8"/>
      <c r="AG742" s="8"/>
      <c r="AH742" s="8"/>
      <c r="AI742" s="8"/>
      <c r="AJ742" s="8"/>
      <c r="AK742" s="8"/>
      <c r="AL742" s="8"/>
      <c r="AM742" s="8"/>
      <c r="AQ742" s="71"/>
      <c r="AU742" s="79"/>
      <c r="AV742" s="79"/>
    </row>
    <row r="743" spans="21:48" s="32" customFormat="1">
      <c r="U743" s="48"/>
      <c r="V743" s="48"/>
      <c r="W743" s="49"/>
      <c r="X743" s="35"/>
      <c r="Y743" s="35"/>
      <c r="Z743" s="36"/>
      <c r="AA743" s="36"/>
      <c r="AB743" s="37"/>
      <c r="AC743" s="37"/>
      <c r="AD743" s="8"/>
      <c r="AE743" s="8"/>
      <c r="AF743" s="8"/>
      <c r="AG743" s="8"/>
      <c r="AH743" s="8"/>
      <c r="AI743" s="8"/>
      <c r="AJ743" s="8"/>
      <c r="AK743" s="8"/>
      <c r="AL743" s="8"/>
      <c r="AM743" s="8"/>
      <c r="AQ743" s="71"/>
      <c r="AU743" s="79"/>
      <c r="AV743" s="79"/>
    </row>
    <row r="744" spans="21:48" s="32" customFormat="1">
      <c r="U744" s="48"/>
      <c r="V744" s="48"/>
      <c r="W744" s="49"/>
      <c r="X744" s="35"/>
      <c r="Y744" s="35"/>
      <c r="Z744" s="36"/>
      <c r="AA744" s="36"/>
      <c r="AB744" s="37"/>
      <c r="AC744" s="37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Q744" s="71"/>
      <c r="AU744" s="79"/>
      <c r="AV744" s="79"/>
    </row>
    <row r="745" spans="21:48" s="32" customFormat="1">
      <c r="U745" s="48"/>
      <c r="V745" s="48"/>
      <c r="W745" s="49"/>
      <c r="X745" s="35"/>
      <c r="Y745" s="35"/>
      <c r="Z745" s="36"/>
      <c r="AA745" s="36"/>
      <c r="AB745" s="37"/>
      <c r="AC745" s="37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Q745" s="71"/>
      <c r="AU745" s="79"/>
      <c r="AV745" s="79"/>
    </row>
    <row r="746" spans="21:48" s="32" customFormat="1">
      <c r="U746" s="48"/>
      <c r="V746" s="48"/>
      <c r="W746" s="49"/>
      <c r="X746" s="35"/>
      <c r="Y746" s="35"/>
      <c r="Z746" s="36"/>
      <c r="AA746" s="36"/>
      <c r="AB746" s="37"/>
      <c r="AC746" s="37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Q746" s="71"/>
      <c r="AU746" s="79"/>
      <c r="AV746" s="79"/>
    </row>
    <row r="747" spans="21:48" s="32" customFormat="1">
      <c r="U747" s="48"/>
      <c r="V747" s="48"/>
      <c r="W747" s="49"/>
      <c r="X747" s="35"/>
      <c r="Y747" s="35"/>
      <c r="Z747" s="36"/>
      <c r="AA747" s="36"/>
      <c r="AB747" s="37"/>
      <c r="AC747" s="37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Q747" s="71"/>
      <c r="AU747" s="79"/>
      <c r="AV747" s="79"/>
    </row>
    <row r="748" spans="21:48" s="32" customFormat="1">
      <c r="U748" s="48"/>
      <c r="V748" s="48"/>
      <c r="W748" s="49"/>
      <c r="X748" s="35"/>
      <c r="Y748" s="35"/>
      <c r="Z748" s="36"/>
      <c r="AA748" s="36"/>
      <c r="AB748" s="37"/>
      <c r="AC748" s="37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Q748" s="71"/>
      <c r="AU748" s="79"/>
      <c r="AV748" s="79"/>
    </row>
    <row r="749" spans="21:48" s="32" customFormat="1">
      <c r="U749" s="48"/>
      <c r="V749" s="48"/>
      <c r="W749" s="49"/>
      <c r="X749" s="35"/>
      <c r="Y749" s="35"/>
      <c r="Z749" s="36"/>
      <c r="AA749" s="36"/>
      <c r="AB749" s="37"/>
      <c r="AC749" s="37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Q749" s="71"/>
      <c r="AU749" s="79"/>
      <c r="AV749" s="79"/>
    </row>
    <row r="750" spans="21:48" s="32" customFormat="1">
      <c r="U750" s="48"/>
      <c r="V750" s="48"/>
      <c r="W750" s="49"/>
      <c r="X750" s="35"/>
      <c r="Y750" s="35"/>
      <c r="Z750" s="36"/>
      <c r="AA750" s="36"/>
      <c r="AB750" s="37"/>
      <c r="AC750" s="37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Q750" s="71"/>
      <c r="AU750" s="79"/>
      <c r="AV750" s="79"/>
    </row>
    <row r="751" spans="21:48" s="32" customFormat="1">
      <c r="U751" s="48"/>
      <c r="V751" s="48"/>
      <c r="W751" s="49"/>
      <c r="X751" s="35"/>
      <c r="Y751" s="35"/>
      <c r="Z751" s="36"/>
      <c r="AA751" s="36"/>
      <c r="AB751" s="37"/>
      <c r="AC751" s="37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Q751" s="71"/>
      <c r="AU751" s="79"/>
      <c r="AV751" s="79"/>
    </row>
    <row r="752" spans="21:48" s="32" customFormat="1">
      <c r="U752" s="48"/>
      <c r="V752" s="48"/>
      <c r="W752" s="49"/>
      <c r="X752" s="35"/>
      <c r="Y752" s="35"/>
      <c r="Z752" s="36"/>
      <c r="AA752" s="36"/>
      <c r="AB752" s="37"/>
      <c r="AC752" s="37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Q752" s="71"/>
      <c r="AU752" s="79"/>
      <c r="AV752" s="79"/>
    </row>
    <row r="753" spans="21:48" s="32" customFormat="1">
      <c r="U753" s="48"/>
      <c r="V753" s="48"/>
      <c r="W753" s="49"/>
      <c r="X753" s="35"/>
      <c r="Y753" s="35"/>
      <c r="Z753" s="36"/>
      <c r="AA753" s="36"/>
      <c r="AB753" s="37"/>
      <c r="AC753" s="37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Q753" s="71"/>
      <c r="AU753" s="79"/>
      <c r="AV753" s="79"/>
    </row>
    <row r="754" spans="21:48" s="32" customFormat="1">
      <c r="U754" s="48"/>
      <c r="V754" s="48"/>
      <c r="W754" s="49"/>
      <c r="X754" s="35"/>
      <c r="Y754" s="35"/>
      <c r="Z754" s="36"/>
      <c r="AA754" s="36"/>
      <c r="AB754" s="37"/>
      <c r="AC754" s="37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Q754" s="71"/>
      <c r="AU754" s="79"/>
      <c r="AV754" s="79"/>
    </row>
    <row r="755" spans="21:48" s="32" customFormat="1">
      <c r="U755" s="48"/>
      <c r="V755" s="48"/>
      <c r="W755" s="49"/>
      <c r="X755" s="35"/>
      <c r="Y755" s="35"/>
      <c r="Z755" s="36"/>
      <c r="AA755" s="36"/>
      <c r="AB755" s="37"/>
      <c r="AC755" s="37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Q755" s="71"/>
      <c r="AU755" s="79"/>
      <c r="AV755" s="79"/>
    </row>
    <row r="756" spans="21:48" s="32" customFormat="1">
      <c r="U756" s="48"/>
      <c r="V756" s="48"/>
      <c r="W756" s="49"/>
      <c r="X756" s="35"/>
      <c r="Y756" s="35"/>
      <c r="Z756" s="36"/>
      <c r="AA756" s="36"/>
      <c r="AB756" s="37"/>
      <c r="AC756" s="37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Q756" s="71"/>
      <c r="AU756" s="79"/>
      <c r="AV756" s="79"/>
    </row>
    <row r="757" spans="21:48" s="32" customFormat="1">
      <c r="U757" s="48"/>
      <c r="V757" s="48"/>
      <c r="W757" s="49"/>
      <c r="X757" s="35"/>
      <c r="Y757" s="35"/>
      <c r="Z757" s="36"/>
      <c r="AA757" s="36"/>
      <c r="AB757" s="37"/>
      <c r="AC757" s="37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Q757" s="71"/>
      <c r="AU757" s="79"/>
      <c r="AV757" s="79"/>
    </row>
    <row r="758" spans="21:48" s="32" customFormat="1">
      <c r="U758" s="48"/>
      <c r="V758" s="48"/>
      <c r="W758" s="49"/>
      <c r="X758" s="35"/>
      <c r="Y758" s="35"/>
      <c r="Z758" s="36"/>
      <c r="AA758" s="36"/>
      <c r="AB758" s="37"/>
      <c r="AC758" s="37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Q758" s="71"/>
      <c r="AU758" s="79"/>
      <c r="AV758" s="79"/>
    </row>
    <row r="759" spans="21:48" s="32" customFormat="1">
      <c r="U759" s="48"/>
      <c r="V759" s="48"/>
      <c r="W759" s="49"/>
      <c r="X759" s="35"/>
      <c r="Y759" s="35"/>
      <c r="Z759" s="36"/>
      <c r="AA759" s="36"/>
      <c r="AB759" s="37"/>
      <c r="AC759" s="37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Q759" s="71"/>
      <c r="AU759" s="79"/>
      <c r="AV759" s="79"/>
    </row>
    <row r="760" spans="21:48" s="32" customFormat="1">
      <c r="U760" s="48"/>
      <c r="V760" s="48"/>
      <c r="W760" s="49"/>
      <c r="X760" s="35"/>
      <c r="Y760" s="35"/>
      <c r="Z760" s="36"/>
      <c r="AA760" s="36"/>
      <c r="AB760" s="37"/>
      <c r="AC760" s="37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Q760" s="71"/>
      <c r="AU760" s="79"/>
      <c r="AV760" s="79"/>
    </row>
    <row r="761" spans="21:48" s="32" customFormat="1">
      <c r="U761" s="48"/>
      <c r="V761" s="48"/>
      <c r="W761" s="49"/>
      <c r="X761" s="35"/>
      <c r="Y761" s="35"/>
      <c r="Z761" s="36"/>
      <c r="AA761" s="36"/>
      <c r="AB761" s="37"/>
      <c r="AC761" s="37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Q761" s="71"/>
      <c r="AU761" s="79"/>
      <c r="AV761" s="79"/>
    </row>
    <row r="762" spans="21:48" s="32" customFormat="1">
      <c r="U762" s="48"/>
      <c r="V762" s="48"/>
      <c r="W762" s="49"/>
      <c r="X762" s="35"/>
      <c r="Y762" s="35"/>
      <c r="Z762" s="36"/>
      <c r="AA762" s="36"/>
      <c r="AB762" s="37"/>
      <c r="AC762" s="37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Q762" s="71"/>
      <c r="AU762" s="79"/>
      <c r="AV762" s="79"/>
    </row>
    <row r="763" spans="21:48" s="32" customFormat="1">
      <c r="U763" s="48"/>
      <c r="V763" s="48"/>
      <c r="W763" s="49"/>
      <c r="X763" s="35"/>
      <c r="Y763" s="35"/>
      <c r="Z763" s="36"/>
      <c r="AA763" s="36"/>
      <c r="AB763" s="37"/>
      <c r="AC763" s="37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Q763" s="71"/>
      <c r="AU763" s="79"/>
      <c r="AV763" s="79"/>
    </row>
    <row r="764" spans="21:48" s="32" customFormat="1">
      <c r="U764" s="48"/>
      <c r="V764" s="48"/>
      <c r="W764" s="49"/>
      <c r="X764" s="35"/>
      <c r="Y764" s="35"/>
      <c r="Z764" s="36"/>
      <c r="AA764" s="36"/>
      <c r="AB764" s="37"/>
      <c r="AC764" s="37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Q764" s="71"/>
      <c r="AU764" s="79"/>
      <c r="AV764" s="79"/>
    </row>
    <row r="765" spans="21:48" s="32" customFormat="1">
      <c r="U765" s="48"/>
      <c r="V765" s="48"/>
      <c r="W765" s="49"/>
      <c r="X765" s="35"/>
      <c r="Y765" s="35"/>
      <c r="Z765" s="36"/>
      <c r="AA765" s="36"/>
      <c r="AB765" s="37"/>
      <c r="AC765" s="37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Q765" s="71"/>
      <c r="AU765" s="79"/>
      <c r="AV765" s="79"/>
    </row>
    <row r="766" spans="21:48" s="32" customFormat="1">
      <c r="U766" s="48"/>
      <c r="V766" s="48"/>
      <c r="W766" s="49"/>
      <c r="X766" s="35"/>
      <c r="Y766" s="35"/>
      <c r="Z766" s="36"/>
      <c r="AA766" s="36"/>
      <c r="AB766" s="37"/>
      <c r="AC766" s="37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Q766" s="71"/>
      <c r="AU766" s="79"/>
      <c r="AV766" s="79"/>
    </row>
    <row r="767" spans="21:48" s="32" customFormat="1">
      <c r="U767" s="48"/>
      <c r="V767" s="48"/>
      <c r="W767" s="49"/>
      <c r="X767" s="35"/>
      <c r="Y767" s="35"/>
      <c r="Z767" s="36"/>
      <c r="AA767" s="36"/>
      <c r="AB767" s="37"/>
      <c r="AC767" s="37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Q767" s="71"/>
      <c r="AU767" s="79"/>
      <c r="AV767" s="79"/>
    </row>
    <row r="768" spans="21:48" s="32" customFormat="1">
      <c r="U768" s="48"/>
      <c r="V768" s="48"/>
      <c r="W768" s="49"/>
      <c r="X768" s="35"/>
      <c r="Y768" s="35"/>
      <c r="Z768" s="36"/>
      <c r="AA768" s="36"/>
      <c r="AB768" s="37"/>
      <c r="AC768" s="37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Q768" s="71"/>
      <c r="AU768" s="79"/>
      <c r="AV768" s="79"/>
    </row>
    <row r="769" spans="21:48" s="32" customFormat="1">
      <c r="U769" s="48"/>
      <c r="V769" s="48"/>
      <c r="W769" s="49"/>
      <c r="X769" s="35"/>
      <c r="Y769" s="35"/>
      <c r="Z769" s="36"/>
      <c r="AA769" s="36"/>
      <c r="AB769" s="37"/>
      <c r="AC769" s="37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Q769" s="71"/>
      <c r="AU769" s="79"/>
      <c r="AV769" s="79"/>
    </row>
    <row r="770" spans="21:48" s="32" customFormat="1">
      <c r="U770" s="48"/>
      <c r="V770" s="48"/>
      <c r="W770" s="49"/>
      <c r="X770" s="35"/>
      <c r="Y770" s="35"/>
      <c r="Z770" s="36"/>
      <c r="AA770" s="36"/>
      <c r="AB770" s="37"/>
      <c r="AC770" s="37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Q770" s="71"/>
      <c r="AU770" s="79"/>
      <c r="AV770" s="79"/>
    </row>
    <row r="771" spans="21:48" s="32" customFormat="1">
      <c r="U771" s="48"/>
      <c r="V771" s="48"/>
      <c r="W771" s="49"/>
      <c r="X771" s="35"/>
      <c r="Y771" s="35"/>
      <c r="Z771" s="36"/>
      <c r="AA771" s="36"/>
      <c r="AB771" s="37"/>
      <c r="AC771" s="37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Q771" s="71"/>
      <c r="AU771" s="79"/>
      <c r="AV771" s="79"/>
    </row>
    <row r="772" spans="21:48" s="32" customFormat="1">
      <c r="U772" s="48"/>
      <c r="V772" s="48"/>
      <c r="W772" s="49"/>
      <c r="X772" s="35"/>
      <c r="Y772" s="35"/>
      <c r="Z772" s="36"/>
      <c r="AA772" s="36"/>
      <c r="AB772" s="37"/>
      <c r="AC772" s="37"/>
      <c r="AD772" s="8"/>
      <c r="AE772" s="8"/>
      <c r="AF772" s="8"/>
      <c r="AG772" s="8"/>
      <c r="AH772" s="8"/>
      <c r="AI772" s="8"/>
      <c r="AJ772" s="8"/>
      <c r="AK772" s="8"/>
      <c r="AL772" s="8"/>
      <c r="AM772" s="8"/>
      <c r="AQ772" s="71"/>
      <c r="AU772" s="79"/>
      <c r="AV772" s="79"/>
    </row>
    <row r="773" spans="21:48" s="32" customFormat="1">
      <c r="U773" s="48"/>
      <c r="V773" s="48"/>
      <c r="W773" s="49"/>
      <c r="X773" s="35"/>
      <c r="Y773" s="35"/>
      <c r="Z773" s="36"/>
      <c r="AA773" s="36"/>
      <c r="AB773" s="37"/>
      <c r="AC773" s="37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Q773" s="71"/>
      <c r="AU773" s="79"/>
      <c r="AV773" s="79"/>
    </row>
    <row r="774" spans="21:48" s="32" customFormat="1">
      <c r="U774" s="48"/>
      <c r="V774" s="48"/>
      <c r="W774" s="49"/>
      <c r="X774" s="35"/>
      <c r="Y774" s="35"/>
      <c r="Z774" s="36"/>
      <c r="AA774" s="36"/>
      <c r="AB774" s="37"/>
      <c r="AC774" s="37"/>
      <c r="AD774" s="8"/>
      <c r="AE774" s="8"/>
      <c r="AF774" s="8"/>
      <c r="AG774" s="8"/>
      <c r="AH774" s="8"/>
      <c r="AI774" s="8"/>
      <c r="AJ774" s="8"/>
      <c r="AK774" s="8"/>
      <c r="AL774" s="8"/>
      <c r="AM774" s="8"/>
      <c r="AQ774" s="71"/>
      <c r="AU774" s="79"/>
      <c r="AV774" s="79"/>
    </row>
    <row r="775" spans="21:48" s="32" customFormat="1">
      <c r="U775" s="48"/>
      <c r="V775" s="48"/>
      <c r="W775" s="49"/>
      <c r="X775" s="35"/>
      <c r="Y775" s="35"/>
      <c r="Z775" s="36"/>
      <c r="AA775" s="36"/>
      <c r="AB775" s="37"/>
      <c r="AC775" s="37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Q775" s="71"/>
      <c r="AU775" s="79"/>
      <c r="AV775" s="79"/>
    </row>
    <row r="776" spans="21:48" s="32" customFormat="1">
      <c r="U776" s="48"/>
      <c r="V776" s="48"/>
      <c r="W776" s="49"/>
      <c r="X776" s="35"/>
      <c r="Y776" s="35"/>
      <c r="Z776" s="36"/>
      <c r="AA776" s="36"/>
      <c r="AB776" s="37"/>
      <c r="AC776" s="37"/>
      <c r="AD776" s="8"/>
      <c r="AE776" s="8"/>
      <c r="AF776" s="8"/>
      <c r="AG776" s="8"/>
      <c r="AH776" s="8"/>
      <c r="AI776" s="8"/>
      <c r="AJ776" s="8"/>
      <c r="AK776" s="8"/>
      <c r="AL776" s="8"/>
      <c r="AM776" s="8"/>
      <c r="AQ776" s="71"/>
      <c r="AU776" s="79"/>
      <c r="AV776" s="79"/>
    </row>
    <row r="777" spans="21:48" s="32" customFormat="1">
      <c r="U777" s="48"/>
      <c r="V777" s="48"/>
      <c r="W777" s="49"/>
      <c r="X777" s="35"/>
      <c r="Y777" s="35"/>
      <c r="Z777" s="36"/>
      <c r="AA777" s="36"/>
      <c r="AB777" s="37"/>
      <c r="AC777" s="37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Q777" s="71"/>
      <c r="AU777" s="79"/>
      <c r="AV777" s="79"/>
    </row>
    <row r="778" spans="21:48" s="32" customFormat="1">
      <c r="U778" s="48"/>
      <c r="V778" s="48"/>
      <c r="W778" s="49"/>
      <c r="X778" s="35"/>
      <c r="Y778" s="35"/>
      <c r="Z778" s="36"/>
      <c r="AA778" s="36"/>
      <c r="AB778" s="37"/>
      <c r="AC778" s="37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Q778" s="71"/>
      <c r="AU778" s="79"/>
      <c r="AV778" s="79"/>
    </row>
    <row r="779" spans="21:48" s="32" customFormat="1">
      <c r="U779" s="48"/>
      <c r="V779" s="48"/>
      <c r="W779" s="49"/>
      <c r="X779" s="35"/>
      <c r="Y779" s="35"/>
      <c r="Z779" s="36"/>
      <c r="AA779" s="36"/>
      <c r="AB779" s="37"/>
      <c r="AC779" s="37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Q779" s="71"/>
      <c r="AU779" s="79"/>
      <c r="AV779" s="79"/>
    </row>
    <row r="780" spans="21:48" s="32" customFormat="1">
      <c r="U780" s="48"/>
      <c r="V780" s="48"/>
      <c r="W780" s="49"/>
      <c r="X780" s="35"/>
      <c r="Y780" s="35"/>
      <c r="Z780" s="36"/>
      <c r="AA780" s="36"/>
      <c r="AB780" s="37"/>
      <c r="AC780" s="37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Q780" s="71"/>
      <c r="AU780" s="79"/>
      <c r="AV780" s="79"/>
    </row>
    <row r="781" spans="21:48" s="32" customFormat="1">
      <c r="U781" s="48"/>
      <c r="V781" s="48"/>
      <c r="W781" s="49"/>
      <c r="X781" s="35"/>
      <c r="Y781" s="35"/>
      <c r="Z781" s="36"/>
      <c r="AA781" s="36"/>
      <c r="AB781" s="37"/>
      <c r="AC781" s="37"/>
      <c r="AD781" s="8"/>
      <c r="AE781" s="8"/>
      <c r="AF781" s="8"/>
      <c r="AG781" s="8"/>
      <c r="AH781" s="8"/>
      <c r="AI781" s="8"/>
      <c r="AJ781" s="8"/>
      <c r="AK781" s="8"/>
      <c r="AL781" s="8"/>
      <c r="AM781" s="8"/>
      <c r="AQ781" s="71"/>
      <c r="AU781" s="79"/>
      <c r="AV781" s="79"/>
    </row>
    <row r="782" spans="21:48" s="32" customFormat="1">
      <c r="U782" s="48"/>
      <c r="V782" s="48"/>
      <c r="W782" s="49"/>
      <c r="X782" s="35"/>
      <c r="Y782" s="35"/>
      <c r="Z782" s="36"/>
      <c r="AA782" s="36"/>
      <c r="AB782" s="37"/>
      <c r="AC782" s="37"/>
      <c r="AD782" s="8"/>
      <c r="AE782" s="8"/>
      <c r="AF782" s="8"/>
      <c r="AG782" s="8"/>
      <c r="AH782" s="8"/>
      <c r="AI782" s="8"/>
      <c r="AJ782" s="8"/>
      <c r="AK782" s="8"/>
      <c r="AL782" s="8"/>
      <c r="AM782" s="8"/>
      <c r="AQ782" s="71"/>
      <c r="AU782" s="79"/>
      <c r="AV782" s="79"/>
    </row>
    <row r="783" spans="21:48" s="32" customFormat="1">
      <c r="U783" s="48"/>
      <c r="V783" s="48"/>
      <c r="W783" s="49"/>
      <c r="X783" s="35"/>
      <c r="Y783" s="35"/>
      <c r="Z783" s="36"/>
      <c r="AA783" s="36"/>
      <c r="AB783" s="37"/>
      <c r="AC783" s="37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Q783" s="71"/>
      <c r="AU783" s="79"/>
      <c r="AV783" s="79"/>
    </row>
    <row r="784" spans="21:48" s="32" customFormat="1">
      <c r="U784" s="48"/>
      <c r="V784" s="48"/>
      <c r="W784" s="49"/>
      <c r="X784" s="35"/>
      <c r="Y784" s="35"/>
      <c r="Z784" s="36"/>
      <c r="AA784" s="36"/>
      <c r="AB784" s="37"/>
      <c r="AC784" s="37"/>
      <c r="AD784" s="8"/>
      <c r="AE784" s="8"/>
      <c r="AF784" s="8"/>
      <c r="AG784" s="8"/>
      <c r="AH784" s="8"/>
      <c r="AI784" s="8"/>
      <c r="AJ784" s="8"/>
      <c r="AK784" s="8"/>
      <c r="AL784" s="8"/>
      <c r="AM784" s="8"/>
      <c r="AQ784" s="71"/>
      <c r="AU784" s="79"/>
      <c r="AV784" s="79"/>
    </row>
    <row r="785" spans="21:48" s="32" customFormat="1">
      <c r="U785" s="48"/>
      <c r="V785" s="48"/>
      <c r="W785" s="49"/>
      <c r="X785" s="35"/>
      <c r="Y785" s="35"/>
      <c r="Z785" s="36"/>
      <c r="AA785" s="36"/>
      <c r="AB785" s="37"/>
      <c r="AC785" s="37"/>
      <c r="AD785" s="8"/>
      <c r="AE785" s="8"/>
      <c r="AF785" s="8"/>
      <c r="AG785" s="8"/>
      <c r="AH785" s="8"/>
      <c r="AI785" s="8"/>
      <c r="AJ785" s="8"/>
      <c r="AK785" s="8"/>
      <c r="AL785" s="8"/>
      <c r="AM785" s="8"/>
      <c r="AQ785" s="71"/>
      <c r="AU785" s="79"/>
      <c r="AV785" s="79"/>
    </row>
    <row r="786" spans="21:48" s="32" customFormat="1">
      <c r="U786" s="48"/>
      <c r="V786" s="48"/>
      <c r="W786" s="49"/>
      <c r="X786" s="35"/>
      <c r="Y786" s="35"/>
      <c r="Z786" s="36"/>
      <c r="AA786" s="36"/>
      <c r="AB786" s="37"/>
      <c r="AC786" s="37"/>
      <c r="AD786" s="8"/>
      <c r="AE786" s="8"/>
      <c r="AF786" s="8"/>
      <c r="AG786" s="8"/>
      <c r="AH786" s="8"/>
      <c r="AI786" s="8"/>
      <c r="AJ786" s="8"/>
      <c r="AK786" s="8"/>
      <c r="AL786" s="8"/>
      <c r="AM786" s="8"/>
      <c r="AQ786" s="71"/>
      <c r="AU786" s="79"/>
      <c r="AV786" s="79"/>
    </row>
    <row r="787" spans="21:48" s="32" customFormat="1">
      <c r="U787" s="48"/>
      <c r="V787" s="48"/>
      <c r="W787" s="49"/>
      <c r="X787" s="35"/>
      <c r="Y787" s="35"/>
      <c r="Z787" s="36"/>
      <c r="AA787" s="36"/>
      <c r="AB787" s="37"/>
      <c r="AC787" s="37"/>
      <c r="AD787" s="8"/>
      <c r="AE787" s="8"/>
      <c r="AF787" s="8"/>
      <c r="AG787" s="8"/>
      <c r="AH787" s="8"/>
      <c r="AI787" s="8"/>
      <c r="AJ787" s="8"/>
      <c r="AK787" s="8"/>
      <c r="AL787" s="8"/>
      <c r="AM787" s="8"/>
      <c r="AQ787" s="71"/>
      <c r="AU787" s="79"/>
      <c r="AV787" s="79"/>
    </row>
    <row r="788" spans="21:48" s="32" customFormat="1">
      <c r="U788" s="48"/>
      <c r="V788" s="48"/>
      <c r="W788" s="49"/>
      <c r="X788" s="35"/>
      <c r="Y788" s="35"/>
      <c r="Z788" s="36"/>
      <c r="AA788" s="36"/>
      <c r="AB788" s="37"/>
      <c r="AC788" s="37"/>
      <c r="AD788" s="8"/>
      <c r="AE788" s="8"/>
      <c r="AF788" s="8"/>
      <c r="AG788" s="8"/>
      <c r="AH788" s="8"/>
      <c r="AI788" s="8"/>
      <c r="AJ788" s="8"/>
      <c r="AK788" s="8"/>
      <c r="AL788" s="8"/>
      <c r="AM788" s="8"/>
      <c r="AQ788" s="71"/>
      <c r="AU788" s="79"/>
      <c r="AV788" s="79"/>
    </row>
    <row r="789" spans="21:48" s="32" customFormat="1">
      <c r="U789" s="48"/>
      <c r="V789" s="48"/>
      <c r="W789" s="49"/>
      <c r="X789" s="35"/>
      <c r="Y789" s="35"/>
      <c r="Z789" s="36"/>
      <c r="AA789" s="36"/>
      <c r="AB789" s="37"/>
      <c r="AC789" s="37"/>
      <c r="AD789" s="8"/>
      <c r="AE789" s="8"/>
      <c r="AF789" s="8"/>
      <c r="AG789" s="8"/>
      <c r="AH789" s="8"/>
      <c r="AI789" s="8"/>
      <c r="AJ789" s="8"/>
      <c r="AK789" s="8"/>
      <c r="AL789" s="8"/>
      <c r="AM789" s="8"/>
      <c r="AQ789" s="71"/>
      <c r="AU789" s="79"/>
      <c r="AV789" s="79"/>
    </row>
    <row r="790" spans="21:48" s="32" customFormat="1">
      <c r="U790" s="48"/>
      <c r="V790" s="48"/>
      <c r="W790" s="49"/>
      <c r="X790" s="35"/>
      <c r="Y790" s="35"/>
      <c r="Z790" s="36"/>
      <c r="AA790" s="36"/>
      <c r="AB790" s="37"/>
      <c r="AC790" s="37"/>
      <c r="AD790" s="8"/>
      <c r="AE790" s="8"/>
      <c r="AF790" s="8"/>
      <c r="AG790" s="8"/>
      <c r="AH790" s="8"/>
      <c r="AI790" s="8"/>
      <c r="AJ790" s="8"/>
      <c r="AK790" s="8"/>
      <c r="AL790" s="8"/>
      <c r="AM790" s="8"/>
      <c r="AQ790" s="71"/>
      <c r="AU790" s="79"/>
      <c r="AV790" s="79"/>
    </row>
    <row r="791" spans="21:48" s="32" customFormat="1">
      <c r="U791" s="48"/>
      <c r="V791" s="48"/>
      <c r="W791" s="49"/>
      <c r="X791" s="35"/>
      <c r="Y791" s="35"/>
      <c r="Z791" s="36"/>
      <c r="AA791" s="36"/>
      <c r="AB791" s="37"/>
      <c r="AC791" s="37"/>
      <c r="AD791" s="8"/>
      <c r="AE791" s="8"/>
      <c r="AF791" s="8"/>
      <c r="AG791" s="8"/>
      <c r="AH791" s="8"/>
      <c r="AI791" s="8"/>
      <c r="AJ791" s="8"/>
      <c r="AK791" s="8"/>
      <c r="AL791" s="8"/>
      <c r="AM791" s="8"/>
      <c r="AQ791" s="71"/>
      <c r="AU791" s="79"/>
      <c r="AV791" s="79"/>
    </row>
    <row r="792" spans="21:48" s="32" customFormat="1">
      <c r="U792" s="48"/>
      <c r="V792" s="48"/>
      <c r="W792" s="49"/>
      <c r="X792" s="35"/>
      <c r="Y792" s="35"/>
      <c r="Z792" s="36"/>
      <c r="AA792" s="36"/>
      <c r="AB792" s="37"/>
      <c r="AC792" s="37"/>
      <c r="AD792" s="8"/>
      <c r="AE792" s="8"/>
      <c r="AF792" s="8"/>
      <c r="AG792" s="8"/>
      <c r="AH792" s="8"/>
      <c r="AI792" s="8"/>
      <c r="AJ792" s="8"/>
      <c r="AK792" s="8"/>
      <c r="AL792" s="8"/>
      <c r="AM792" s="8"/>
      <c r="AQ792" s="71"/>
      <c r="AU792" s="79"/>
      <c r="AV792" s="79"/>
    </row>
    <row r="793" spans="21:48" s="32" customFormat="1">
      <c r="U793" s="48"/>
      <c r="V793" s="48"/>
      <c r="W793" s="49"/>
      <c r="X793" s="35"/>
      <c r="Y793" s="35"/>
      <c r="Z793" s="36"/>
      <c r="AA793" s="36"/>
      <c r="AB793" s="37"/>
      <c r="AC793" s="37"/>
      <c r="AD793" s="8"/>
      <c r="AE793" s="8"/>
      <c r="AF793" s="8"/>
      <c r="AG793" s="8"/>
      <c r="AH793" s="8"/>
      <c r="AI793" s="8"/>
      <c r="AJ793" s="8"/>
      <c r="AK793" s="8"/>
      <c r="AL793" s="8"/>
      <c r="AM793" s="8"/>
      <c r="AQ793" s="71"/>
      <c r="AU793" s="79"/>
      <c r="AV793" s="79"/>
    </row>
    <row r="794" spans="21:48" s="32" customFormat="1">
      <c r="U794" s="48"/>
      <c r="V794" s="48"/>
      <c r="W794" s="49"/>
      <c r="X794" s="35"/>
      <c r="Y794" s="35"/>
      <c r="Z794" s="36"/>
      <c r="AA794" s="36"/>
      <c r="AB794" s="37"/>
      <c r="AC794" s="37"/>
      <c r="AD794" s="8"/>
      <c r="AE794" s="8"/>
      <c r="AF794" s="8"/>
      <c r="AG794" s="8"/>
      <c r="AH794" s="8"/>
      <c r="AI794" s="8"/>
      <c r="AJ794" s="8"/>
      <c r="AK794" s="8"/>
      <c r="AL794" s="8"/>
      <c r="AM794" s="8"/>
      <c r="AQ794" s="71"/>
      <c r="AU794" s="79"/>
      <c r="AV794" s="79"/>
    </row>
    <row r="795" spans="21:48" s="32" customFormat="1">
      <c r="U795" s="48"/>
      <c r="V795" s="48"/>
      <c r="W795" s="49"/>
      <c r="X795" s="35"/>
      <c r="Y795" s="35"/>
      <c r="Z795" s="36"/>
      <c r="AA795" s="36"/>
      <c r="AB795" s="37"/>
      <c r="AC795" s="37"/>
      <c r="AD795" s="8"/>
      <c r="AE795" s="8"/>
      <c r="AF795" s="8"/>
      <c r="AG795" s="8"/>
      <c r="AH795" s="8"/>
      <c r="AI795" s="8"/>
      <c r="AJ795" s="8"/>
      <c r="AK795" s="8"/>
      <c r="AL795" s="8"/>
      <c r="AM795" s="8"/>
      <c r="AQ795" s="71"/>
      <c r="AU795" s="79"/>
      <c r="AV795" s="79"/>
    </row>
    <row r="796" spans="21:48" s="32" customFormat="1">
      <c r="U796" s="48"/>
      <c r="V796" s="48"/>
      <c r="W796" s="49"/>
      <c r="X796" s="35"/>
      <c r="Y796" s="35"/>
      <c r="Z796" s="36"/>
      <c r="AA796" s="36"/>
      <c r="AB796" s="37"/>
      <c r="AC796" s="37"/>
      <c r="AD796" s="8"/>
      <c r="AE796" s="8"/>
      <c r="AF796" s="8"/>
      <c r="AG796" s="8"/>
      <c r="AH796" s="8"/>
      <c r="AI796" s="8"/>
      <c r="AJ796" s="8"/>
      <c r="AK796" s="8"/>
      <c r="AL796" s="8"/>
      <c r="AM796" s="8"/>
      <c r="AQ796" s="71"/>
      <c r="AU796" s="79"/>
      <c r="AV796" s="79"/>
    </row>
    <row r="797" spans="21:48" s="32" customFormat="1">
      <c r="U797" s="48"/>
      <c r="V797" s="48"/>
      <c r="W797" s="49"/>
      <c r="X797" s="35"/>
      <c r="Y797" s="35"/>
      <c r="Z797" s="36"/>
      <c r="AA797" s="36"/>
      <c r="AB797" s="37"/>
      <c r="AC797" s="37"/>
      <c r="AD797" s="8"/>
      <c r="AE797" s="8"/>
      <c r="AF797" s="8"/>
      <c r="AG797" s="8"/>
      <c r="AH797" s="8"/>
      <c r="AI797" s="8"/>
      <c r="AJ797" s="8"/>
      <c r="AK797" s="8"/>
      <c r="AL797" s="8"/>
      <c r="AM797" s="8"/>
      <c r="AQ797" s="71"/>
      <c r="AU797" s="79"/>
      <c r="AV797" s="79"/>
    </row>
    <row r="798" spans="21:48" s="32" customFormat="1">
      <c r="U798" s="48"/>
      <c r="V798" s="48"/>
      <c r="W798" s="49"/>
      <c r="X798" s="35"/>
      <c r="Y798" s="35"/>
      <c r="Z798" s="36"/>
      <c r="AA798" s="36"/>
      <c r="AB798" s="37"/>
      <c r="AC798" s="37"/>
      <c r="AD798" s="8"/>
      <c r="AE798" s="8"/>
      <c r="AF798" s="8"/>
      <c r="AG798" s="8"/>
      <c r="AH798" s="8"/>
      <c r="AI798" s="8"/>
      <c r="AJ798" s="8"/>
      <c r="AK798" s="8"/>
      <c r="AL798" s="8"/>
      <c r="AM798" s="8"/>
      <c r="AQ798" s="71"/>
      <c r="AU798" s="79"/>
      <c r="AV798" s="79"/>
    </row>
    <row r="799" spans="21:48" s="32" customFormat="1">
      <c r="U799" s="48"/>
      <c r="V799" s="48"/>
      <c r="W799" s="49"/>
      <c r="X799" s="35"/>
      <c r="Y799" s="35"/>
      <c r="Z799" s="36"/>
      <c r="AA799" s="36"/>
      <c r="AB799" s="37"/>
      <c r="AC799" s="37"/>
      <c r="AD799" s="8"/>
      <c r="AE799" s="8"/>
      <c r="AF799" s="8"/>
      <c r="AG799" s="8"/>
      <c r="AH799" s="8"/>
      <c r="AI799" s="8"/>
      <c r="AJ799" s="8"/>
      <c r="AK799" s="8"/>
      <c r="AL799" s="8"/>
      <c r="AM799" s="8"/>
      <c r="AQ799" s="71"/>
      <c r="AU799" s="79"/>
      <c r="AV799" s="79"/>
    </row>
    <row r="800" spans="21:48" s="32" customFormat="1">
      <c r="U800" s="48"/>
      <c r="V800" s="48"/>
      <c r="W800" s="49"/>
      <c r="X800" s="35"/>
      <c r="Y800" s="35"/>
      <c r="Z800" s="36"/>
      <c r="AA800" s="36"/>
      <c r="AB800" s="37"/>
      <c r="AC800" s="37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Q800" s="71"/>
      <c r="AU800" s="79"/>
      <c r="AV800" s="79"/>
    </row>
    <row r="801" spans="21:48" s="32" customFormat="1">
      <c r="U801" s="48"/>
      <c r="V801" s="48"/>
      <c r="W801" s="49"/>
      <c r="X801" s="35"/>
      <c r="Y801" s="35"/>
      <c r="Z801" s="36"/>
      <c r="AA801" s="36"/>
      <c r="AB801" s="37"/>
      <c r="AC801" s="37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Q801" s="71"/>
      <c r="AU801" s="79"/>
      <c r="AV801" s="79"/>
    </row>
    <row r="802" spans="21:48" s="32" customFormat="1">
      <c r="U802" s="48"/>
      <c r="V802" s="48"/>
      <c r="W802" s="49"/>
      <c r="X802" s="35"/>
      <c r="Y802" s="35"/>
      <c r="Z802" s="36"/>
      <c r="AA802" s="36"/>
      <c r="AB802" s="37"/>
      <c r="AC802" s="37"/>
      <c r="AD802" s="8"/>
      <c r="AE802" s="8"/>
      <c r="AF802" s="8"/>
      <c r="AG802" s="8"/>
      <c r="AH802" s="8"/>
      <c r="AI802" s="8"/>
      <c r="AJ802" s="8"/>
      <c r="AK802" s="8"/>
      <c r="AL802" s="8"/>
      <c r="AM802" s="8"/>
      <c r="AQ802" s="71"/>
      <c r="AU802" s="79"/>
      <c r="AV802" s="79"/>
    </row>
    <row r="803" spans="21:48" s="32" customFormat="1">
      <c r="U803" s="48"/>
      <c r="V803" s="48"/>
      <c r="W803" s="49"/>
      <c r="X803" s="35"/>
      <c r="Y803" s="35"/>
      <c r="Z803" s="36"/>
      <c r="AA803" s="36"/>
      <c r="AB803" s="37"/>
      <c r="AC803" s="37"/>
      <c r="AD803" s="8"/>
      <c r="AE803" s="8"/>
      <c r="AF803" s="8"/>
      <c r="AG803" s="8"/>
      <c r="AH803" s="8"/>
      <c r="AI803" s="8"/>
      <c r="AJ803" s="8"/>
      <c r="AK803" s="8"/>
      <c r="AL803" s="8"/>
      <c r="AM803" s="8"/>
      <c r="AQ803" s="71"/>
      <c r="AU803" s="79"/>
      <c r="AV803" s="79"/>
    </row>
    <row r="804" spans="21:48" s="32" customFormat="1">
      <c r="U804" s="48"/>
      <c r="V804" s="48"/>
      <c r="W804" s="49"/>
      <c r="X804" s="35"/>
      <c r="Y804" s="35"/>
      <c r="Z804" s="36"/>
      <c r="AA804" s="36"/>
      <c r="AB804" s="37"/>
      <c r="AC804" s="37"/>
      <c r="AD804" s="8"/>
      <c r="AE804" s="8"/>
      <c r="AF804" s="8"/>
      <c r="AG804" s="8"/>
      <c r="AH804" s="8"/>
      <c r="AI804" s="8"/>
      <c r="AJ804" s="8"/>
      <c r="AK804" s="8"/>
      <c r="AL804" s="8"/>
      <c r="AM804" s="8"/>
      <c r="AQ804" s="71"/>
      <c r="AU804" s="79"/>
      <c r="AV804" s="79"/>
    </row>
    <row r="805" spans="21:48" s="32" customFormat="1">
      <c r="U805" s="48"/>
      <c r="V805" s="48"/>
      <c r="W805" s="49"/>
      <c r="X805" s="35"/>
      <c r="Y805" s="35"/>
      <c r="Z805" s="36"/>
      <c r="AA805" s="36"/>
      <c r="AB805" s="37"/>
      <c r="AC805" s="37"/>
      <c r="AD805" s="8"/>
      <c r="AE805" s="8"/>
      <c r="AF805" s="8"/>
      <c r="AG805" s="8"/>
      <c r="AH805" s="8"/>
      <c r="AI805" s="8"/>
      <c r="AJ805" s="8"/>
      <c r="AK805" s="8"/>
      <c r="AL805" s="8"/>
      <c r="AM805" s="8"/>
      <c r="AQ805" s="71"/>
      <c r="AU805" s="79"/>
      <c r="AV805" s="79"/>
    </row>
    <row r="806" spans="21:48" s="32" customFormat="1">
      <c r="U806" s="48"/>
      <c r="V806" s="48"/>
      <c r="W806" s="49"/>
      <c r="X806" s="35"/>
      <c r="Y806" s="35"/>
      <c r="Z806" s="36"/>
      <c r="AA806" s="36"/>
      <c r="AB806" s="37"/>
      <c r="AC806" s="37"/>
      <c r="AD806" s="8"/>
      <c r="AE806" s="8"/>
      <c r="AF806" s="8"/>
      <c r="AG806" s="8"/>
      <c r="AH806" s="8"/>
      <c r="AI806" s="8"/>
      <c r="AJ806" s="8"/>
      <c r="AK806" s="8"/>
      <c r="AL806" s="8"/>
      <c r="AM806" s="8"/>
      <c r="AQ806" s="71"/>
      <c r="AU806" s="79"/>
      <c r="AV806" s="79"/>
    </row>
    <row r="807" spans="21:48" s="32" customFormat="1">
      <c r="U807" s="48"/>
      <c r="V807" s="48"/>
      <c r="W807" s="49"/>
      <c r="X807" s="35"/>
      <c r="Y807" s="35"/>
      <c r="Z807" s="36"/>
      <c r="AA807" s="36"/>
      <c r="AB807" s="37"/>
      <c r="AC807" s="37"/>
      <c r="AD807" s="8"/>
      <c r="AE807" s="8"/>
      <c r="AF807" s="8"/>
      <c r="AG807" s="8"/>
      <c r="AH807" s="8"/>
      <c r="AI807" s="8"/>
      <c r="AJ807" s="8"/>
      <c r="AK807" s="8"/>
      <c r="AL807" s="8"/>
      <c r="AM807" s="8"/>
      <c r="AQ807" s="71"/>
      <c r="AU807" s="79"/>
      <c r="AV807" s="79"/>
    </row>
    <row r="808" spans="21:48" s="32" customFormat="1">
      <c r="U808" s="48"/>
      <c r="V808" s="48"/>
      <c r="W808" s="49"/>
      <c r="X808" s="35"/>
      <c r="Y808" s="35"/>
      <c r="Z808" s="36"/>
      <c r="AA808" s="36"/>
      <c r="AB808" s="37"/>
      <c r="AC808" s="37"/>
      <c r="AD808" s="8"/>
      <c r="AE808" s="8"/>
      <c r="AF808" s="8"/>
      <c r="AG808" s="8"/>
      <c r="AH808" s="8"/>
      <c r="AI808" s="8"/>
      <c r="AJ808" s="8"/>
      <c r="AK808" s="8"/>
      <c r="AL808" s="8"/>
      <c r="AM808" s="8"/>
      <c r="AQ808" s="71"/>
      <c r="AU808" s="79"/>
      <c r="AV808" s="79"/>
    </row>
    <row r="809" spans="21:48" s="32" customFormat="1">
      <c r="U809" s="48"/>
      <c r="V809" s="48"/>
      <c r="W809" s="49"/>
      <c r="X809" s="35"/>
      <c r="Y809" s="35"/>
      <c r="Z809" s="36"/>
      <c r="AA809" s="36"/>
      <c r="AB809" s="37"/>
      <c r="AC809" s="37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Q809" s="71"/>
      <c r="AU809" s="79"/>
      <c r="AV809" s="79"/>
    </row>
    <row r="810" spans="21:48" s="32" customFormat="1">
      <c r="U810" s="48"/>
      <c r="V810" s="48"/>
      <c r="W810" s="49"/>
      <c r="X810" s="35"/>
      <c r="Y810" s="35"/>
      <c r="Z810" s="36"/>
      <c r="AA810" s="36"/>
      <c r="AB810" s="37"/>
      <c r="AC810" s="37"/>
      <c r="AD810" s="8"/>
      <c r="AE810" s="8"/>
      <c r="AF810" s="8"/>
      <c r="AG810" s="8"/>
      <c r="AH810" s="8"/>
      <c r="AI810" s="8"/>
      <c r="AJ810" s="8"/>
      <c r="AK810" s="8"/>
      <c r="AL810" s="8"/>
      <c r="AM810" s="8"/>
      <c r="AQ810" s="71"/>
      <c r="AU810" s="79"/>
      <c r="AV810" s="79"/>
    </row>
    <row r="811" spans="21:48" s="32" customFormat="1">
      <c r="U811" s="48"/>
      <c r="V811" s="48"/>
      <c r="W811" s="49"/>
      <c r="X811" s="35"/>
      <c r="Y811" s="35"/>
      <c r="Z811" s="36"/>
      <c r="AA811" s="36"/>
      <c r="AB811" s="37"/>
      <c r="AC811" s="37"/>
      <c r="AD811" s="8"/>
      <c r="AE811" s="8"/>
      <c r="AF811" s="8"/>
      <c r="AG811" s="8"/>
      <c r="AH811" s="8"/>
      <c r="AI811" s="8"/>
      <c r="AJ811" s="8"/>
      <c r="AK811" s="8"/>
      <c r="AL811" s="8"/>
      <c r="AM811" s="8"/>
      <c r="AQ811" s="71"/>
      <c r="AU811" s="79"/>
      <c r="AV811" s="79"/>
    </row>
    <row r="812" spans="21:48" s="32" customFormat="1">
      <c r="U812" s="48"/>
      <c r="V812" s="48"/>
      <c r="W812" s="49"/>
      <c r="X812" s="35"/>
      <c r="Y812" s="35"/>
      <c r="Z812" s="36"/>
      <c r="AA812" s="36"/>
      <c r="AB812" s="37"/>
      <c r="AC812" s="37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Q812" s="71"/>
      <c r="AU812" s="79"/>
      <c r="AV812" s="79"/>
    </row>
    <row r="813" spans="21:48" s="32" customFormat="1">
      <c r="U813" s="48"/>
      <c r="V813" s="48"/>
      <c r="W813" s="49"/>
      <c r="X813" s="35"/>
      <c r="Y813" s="35"/>
      <c r="Z813" s="36"/>
      <c r="AA813" s="36"/>
      <c r="AB813" s="37"/>
      <c r="AC813" s="37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Q813" s="71"/>
      <c r="AU813" s="79"/>
      <c r="AV813" s="79"/>
    </row>
    <row r="814" spans="21:48" s="32" customFormat="1">
      <c r="U814" s="48"/>
      <c r="V814" s="48"/>
      <c r="W814" s="49"/>
      <c r="X814" s="35"/>
      <c r="Y814" s="35"/>
      <c r="Z814" s="36"/>
      <c r="AA814" s="36"/>
      <c r="AB814" s="37"/>
      <c r="AC814" s="37"/>
      <c r="AD814" s="8"/>
      <c r="AE814" s="8"/>
      <c r="AF814" s="8"/>
      <c r="AG814" s="8"/>
      <c r="AH814" s="8"/>
      <c r="AI814" s="8"/>
      <c r="AJ814" s="8"/>
      <c r="AK814" s="8"/>
      <c r="AL814" s="8"/>
      <c r="AM814" s="8"/>
      <c r="AQ814" s="71"/>
      <c r="AU814" s="79"/>
      <c r="AV814" s="79"/>
    </row>
    <row r="815" spans="21:48" s="32" customFormat="1">
      <c r="U815" s="48"/>
      <c r="V815" s="48"/>
      <c r="W815" s="49"/>
      <c r="X815" s="35"/>
      <c r="Y815" s="35"/>
      <c r="Z815" s="36"/>
      <c r="AA815" s="36"/>
      <c r="AB815" s="37"/>
      <c r="AC815" s="37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Q815" s="71"/>
      <c r="AU815" s="79"/>
      <c r="AV815" s="79"/>
    </row>
    <row r="816" spans="21:48" s="32" customFormat="1">
      <c r="U816" s="48"/>
      <c r="V816" s="48"/>
      <c r="W816" s="49"/>
      <c r="X816" s="35"/>
      <c r="Y816" s="35"/>
      <c r="Z816" s="36"/>
      <c r="AA816" s="36"/>
      <c r="AB816" s="37"/>
      <c r="AC816" s="37"/>
      <c r="AD816" s="8"/>
      <c r="AE816" s="8"/>
      <c r="AF816" s="8"/>
      <c r="AG816" s="8"/>
      <c r="AH816" s="8"/>
      <c r="AI816" s="8"/>
      <c r="AJ816" s="8"/>
      <c r="AK816" s="8"/>
      <c r="AL816" s="8"/>
      <c r="AM816" s="8"/>
      <c r="AQ816" s="71"/>
      <c r="AU816" s="79"/>
      <c r="AV816" s="79"/>
    </row>
    <row r="817" spans="21:48" s="32" customFormat="1">
      <c r="U817" s="48"/>
      <c r="V817" s="48"/>
      <c r="W817" s="49"/>
      <c r="X817" s="35"/>
      <c r="Y817" s="35"/>
      <c r="Z817" s="36"/>
      <c r="AA817" s="36"/>
      <c r="AB817" s="37"/>
      <c r="AC817" s="37"/>
      <c r="AD817" s="8"/>
      <c r="AE817" s="8"/>
      <c r="AF817" s="8"/>
      <c r="AG817" s="8"/>
      <c r="AH817" s="8"/>
      <c r="AI817" s="8"/>
      <c r="AJ817" s="8"/>
      <c r="AK817" s="8"/>
      <c r="AL817" s="8"/>
      <c r="AM817" s="8"/>
      <c r="AQ817" s="71"/>
      <c r="AU817" s="79"/>
      <c r="AV817" s="79"/>
    </row>
    <row r="818" spans="21:48" s="32" customFormat="1">
      <c r="U818" s="48"/>
      <c r="V818" s="48"/>
      <c r="W818" s="49"/>
      <c r="X818" s="35"/>
      <c r="Y818" s="35"/>
      <c r="Z818" s="36"/>
      <c r="AA818" s="36"/>
      <c r="AB818" s="37"/>
      <c r="AC818" s="37"/>
      <c r="AD818" s="8"/>
      <c r="AE818" s="8"/>
      <c r="AF818" s="8"/>
      <c r="AG818" s="8"/>
      <c r="AH818" s="8"/>
      <c r="AI818" s="8"/>
      <c r="AJ818" s="8"/>
      <c r="AK818" s="8"/>
      <c r="AL818" s="8"/>
      <c r="AM818" s="8"/>
      <c r="AQ818" s="71"/>
      <c r="AU818" s="79"/>
      <c r="AV818" s="79"/>
    </row>
    <row r="819" spans="21:48" s="32" customFormat="1">
      <c r="U819" s="48"/>
      <c r="V819" s="48"/>
      <c r="W819" s="49"/>
      <c r="X819" s="35"/>
      <c r="Y819" s="35"/>
      <c r="Z819" s="36"/>
      <c r="AA819" s="36"/>
      <c r="AB819" s="37"/>
      <c r="AC819" s="37"/>
      <c r="AD819" s="8"/>
      <c r="AE819" s="8"/>
      <c r="AF819" s="8"/>
      <c r="AG819" s="8"/>
      <c r="AH819" s="8"/>
      <c r="AI819" s="8"/>
      <c r="AJ819" s="8"/>
      <c r="AK819" s="8"/>
      <c r="AL819" s="8"/>
      <c r="AM819" s="8"/>
      <c r="AQ819" s="71"/>
      <c r="AU819" s="79"/>
      <c r="AV819" s="79"/>
    </row>
    <row r="820" spans="21:48" s="32" customFormat="1">
      <c r="U820" s="48"/>
      <c r="V820" s="48"/>
      <c r="W820" s="49"/>
      <c r="X820" s="35"/>
      <c r="Y820" s="35"/>
      <c r="Z820" s="36"/>
      <c r="AA820" s="36"/>
      <c r="AB820" s="37"/>
      <c r="AC820" s="37"/>
      <c r="AD820" s="8"/>
      <c r="AE820" s="8"/>
      <c r="AF820" s="8"/>
      <c r="AG820" s="8"/>
      <c r="AH820" s="8"/>
      <c r="AI820" s="8"/>
      <c r="AJ820" s="8"/>
      <c r="AK820" s="8"/>
      <c r="AL820" s="8"/>
      <c r="AM820" s="8"/>
      <c r="AQ820" s="71"/>
      <c r="AU820" s="79"/>
      <c r="AV820" s="79"/>
    </row>
    <row r="821" spans="21:48" s="32" customFormat="1">
      <c r="U821" s="48"/>
      <c r="V821" s="48"/>
      <c r="W821" s="49"/>
      <c r="X821" s="35"/>
      <c r="Y821" s="35"/>
      <c r="Z821" s="36"/>
      <c r="AA821" s="36"/>
      <c r="AB821" s="37"/>
      <c r="AC821" s="37"/>
      <c r="AD821" s="8"/>
      <c r="AE821" s="8"/>
      <c r="AF821" s="8"/>
      <c r="AG821" s="8"/>
      <c r="AH821" s="8"/>
      <c r="AI821" s="8"/>
      <c r="AJ821" s="8"/>
      <c r="AK821" s="8"/>
      <c r="AL821" s="8"/>
      <c r="AM821" s="8"/>
      <c r="AQ821" s="71"/>
      <c r="AU821" s="79"/>
      <c r="AV821" s="79"/>
    </row>
    <row r="822" spans="21:48" s="32" customFormat="1">
      <c r="U822" s="48"/>
      <c r="V822" s="48"/>
      <c r="W822" s="49"/>
      <c r="X822" s="35"/>
      <c r="Y822" s="35"/>
      <c r="Z822" s="36"/>
      <c r="AA822" s="36"/>
      <c r="AB822" s="37"/>
      <c r="AC822" s="37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Q822" s="71"/>
      <c r="AU822" s="79"/>
      <c r="AV822" s="79"/>
    </row>
    <row r="823" spans="21:48" s="32" customFormat="1">
      <c r="U823" s="48"/>
      <c r="V823" s="48"/>
      <c r="W823" s="49"/>
      <c r="X823" s="35"/>
      <c r="Y823" s="35"/>
      <c r="Z823" s="36"/>
      <c r="AA823" s="36"/>
      <c r="AB823" s="37"/>
      <c r="AC823" s="37"/>
      <c r="AD823" s="8"/>
      <c r="AE823" s="8"/>
      <c r="AF823" s="8"/>
      <c r="AG823" s="8"/>
      <c r="AH823" s="8"/>
      <c r="AI823" s="8"/>
      <c r="AJ823" s="8"/>
      <c r="AK823" s="8"/>
      <c r="AL823" s="8"/>
      <c r="AM823" s="8"/>
      <c r="AQ823" s="71"/>
      <c r="AU823" s="79"/>
      <c r="AV823" s="79"/>
    </row>
    <row r="824" spans="21:48" s="32" customFormat="1">
      <c r="U824" s="48"/>
      <c r="V824" s="48"/>
      <c r="W824" s="49"/>
      <c r="X824" s="35"/>
      <c r="Y824" s="35"/>
      <c r="Z824" s="36"/>
      <c r="AA824" s="36"/>
      <c r="AB824" s="37"/>
      <c r="AC824" s="37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Q824" s="71"/>
      <c r="AU824" s="79"/>
      <c r="AV824" s="79"/>
    </row>
    <row r="825" spans="21:48" s="32" customFormat="1">
      <c r="U825" s="48"/>
      <c r="V825" s="48"/>
      <c r="W825" s="49"/>
      <c r="X825" s="35"/>
      <c r="Y825" s="35"/>
      <c r="Z825" s="36"/>
      <c r="AA825" s="36"/>
      <c r="AB825" s="37"/>
      <c r="AC825" s="37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Q825" s="71"/>
      <c r="AU825" s="79"/>
      <c r="AV825" s="79"/>
    </row>
    <row r="826" spans="21:48" s="32" customFormat="1">
      <c r="U826" s="48"/>
      <c r="V826" s="48"/>
      <c r="W826" s="49"/>
      <c r="X826" s="35"/>
      <c r="Y826" s="35"/>
      <c r="Z826" s="36"/>
      <c r="AA826" s="36"/>
      <c r="AB826" s="37"/>
      <c r="AC826" s="37"/>
      <c r="AD826" s="8"/>
      <c r="AE826" s="8"/>
      <c r="AF826" s="8"/>
      <c r="AG826" s="8"/>
      <c r="AH826" s="8"/>
      <c r="AI826" s="8"/>
      <c r="AJ826" s="8"/>
      <c r="AK826" s="8"/>
      <c r="AL826" s="8"/>
      <c r="AM826" s="8"/>
      <c r="AQ826" s="71"/>
      <c r="AU826" s="79"/>
      <c r="AV826" s="79"/>
    </row>
    <row r="827" spans="21:48" s="32" customFormat="1">
      <c r="U827" s="48"/>
      <c r="V827" s="48"/>
      <c r="W827" s="49"/>
      <c r="X827" s="35"/>
      <c r="Y827" s="35"/>
      <c r="Z827" s="36"/>
      <c r="AA827" s="36"/>
      <c r="AB827" s="37"/>
      <c r="AC827" s="37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Q827" s="71"/>
      <c r="AU827" s="79"/>
      <c r="AV827" s="79"/>
    </row>
    <row r="828" spans="21:48" s="32" customFormat="1">
      <c r="U828" s="48"/>
      <c r="V828" s="48"/>
      <c r="W828" s="49"/>
      <c r="X828" s="35"/>
      <c r="Y828" s="35"/>
      <c r="Z828" s="36"/>
      <c r="AA828" s="36"/>
      <c r="AB828" s="37"/>
      <c r="AC828" s="37"/>
      <c r="AD828" s="8"/>
      <c r="AE828" s="8"/>
      <c r="AF828" s="8"/>
      <c r="AG828" s="8"/>
      <c r="AH828" s="8"/>
      <c r="AI828" s="8"/>
      <c r="AJ828" s="8"/>
      <c r="AK828" s="8"/>
      <c r="AL828" s="8"/>
      <c r="AM828" s="8"/>
      <c r="AQ828" s="71"/>
      <c r="AU828" s="79"/>
      <c r="AV828" s="79"/>
    </row>
    <row r="829" spans="21:48" s="32" customFormat="1">
      <c r="U829" s="48"/>
      <c r="V829" s="48"/>
      <c r="W829" s="49"/>
      <c r="X829" s="35"/>
      <c r="Y829" s="35"/>
      <c r="Z829" s="36"/>
      <c r="AA829" s="36"/>
      <c r="AB829" s="37"/>
      <c r="AC829" s="37"/>
      <c r="AD829" s="8"/>
      <c r="AE829" s="8"/>
      <c r="AF829" s="8"/>
      <c r="AG829" s="8"/>
      <c r="AH829" s="8"/>
      <c r="AI829" s="8"/>
      <c r="AJ829" s="8"/>
      <c r="AK829" s="8"/>
      <c r="AL829" s="8"/>
      <c r="AM829" s="8"/>
      <c r="AQ829" s="71"/>
      <c r="AU829" s="79"/>
      <c r="AV829" s="79"/>
    </row>
    <row r="830" spans="21:48" s="32" customFormat="1">
      <c r="U830" s="48"/>
      <c r="V830" s="48"/>
      <c r="W830" s="49"/>
      <c r="X830" s="35"/>
      <c r="Y830" s="35"/>
      <c r="Z830" s="36"/>
      <c r="AA830" s="36"/>
      <c r="AB830" s="37"/>
      <c r="AC830" s="37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Q830" s="71"/>
      <c r="AU830" s="79"/>
      <c r="AV830" s="79"/>
    </row>
    <row r="831" spans="21:48" s="32" customFormat="1">
      <c r="U831" s="48"/>
      <c r="V831" s="48"/>
      <c r="W831" s="49"/>
      <c r="X831" s="35"/>
      <c r="Y831" s="35"/>
      <c r="Z831" s="36"/>
      <c r="AA831" s="36"/>
      <c r="AB831" s="37"/>
      <c r="AC831" s="37"/>
      <c r="AD831" s="8"/>
      <c r="AE831" s="8"/>
      <c r="AF831" s="8"/>
      <c r="AG831" s="8"/>
      <c r="AH831" s="8"/>
      <c r="AI831" s="8"/>
      <c r="AJ831" s="8"/>
      <c r="AK831" s="8"/>
      <c r="AL831" s="8"/>
      <c r="AM831" s="8"/>
      <c r="AQ831" s="71"/>
      <c r="AU831" s="79"/>
      <c r="AV831" s="79"/>
    </row>
    <row r="832" spans="21:48" s="32" customFormat="1">
      <c r="U832" s="48"/>
      <c r="V832" s="48"/>
      <c r="W832" s="49"/>
      <c r="X832" s="35"/>
      <c r="Y832" s="35"/>
      <c r="Z832" s="36"/>
      <c r="AA832" s="36"/>
      <c r="AB832" s="37"/>
      <c r="AC832" s="37"/>
      <c r="AD832" s="8"/>
      <c r="AE832" s="8"/>
      <c r="AF832" s="8"/>
      <c r="AG832" s="8"/>
      <c r="AH832" s="8"/>
      <c r="AI832" s="8"/>
      <c r="AJ832" s="8"/>
      <c r="AK832" s="8"/>
      <c r="AL832" s="8"/>
      <c r="AM832" s="8"/>
      <c r="AQ832" s="71"/>
      <c r="AU832" s="79"/>
      <c r="AV832" s="79"/>
    </row>
    <row r="833" spans="21:48" s="32" customFormat="1">
      <c r="U833" s="48"/>
      <c r="V833" s="48"/>
      <c r="W833" s="49"/>
      <c r="X833" s="35"/>
      <c r="Y833" s="35"/>
      <c r="Z833" s="36"/>
      <c r="AA833" s="36"/>
      <c r="AB833" s="37"/>
      <c r="AC833" s="37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Q833" s="71"/>
      <c r="AU833" s="79"/>
      <c r="AV833" s="79"/>
    </row>
    <row r="834" spans="21:48" s="32" customFormat="1">
      <c r="U834" s="48"/>
      <c r="V834" s="48"/>
      <c r="W834" s="49"/>
      <c r="X834" s="35"/>
      <c r="Y834" s="35"/>
      <c r="Z834" s="36"/>
      <c r="AA834" s="36"/>
      <c r="AB834" s="37"/>
      <c r="AC834" s="37"/>
      <c r="AD834" s="8"/>
      <c r="AE834" s="8"/>
      <c r="AF834" s="8"/>
      <c r="AG834" s="8"/>
      <c r="AH834" s="8"/>
      <c r="AI834" s="8"/>
      <c r="AJ834" s="8"/>
      <c r="AK834" s="8"/>
      <c r="AL834" s="8"/>
      <c r="AM834" s="8"/>
      <c r="AQ834" s="71"/>
      <c r="AU834" s="79"/>
      <c r="AV834" s="79"/>
    </row>
    <row r="835" spans="21:48" s="32" customFormat="1">
      <c r="U835" s="48"/>
      <c r="V835" s="48"/>
      <c r="W835" s="49"/>
      <c r="X835" s="35"/>
      <c r="Y835" s="35"/>
      <c r="Z835" s="36"/>
      <c r="AA835" s="36"/>
      <c r="AB835" s="37"/>
      <c r="AC835" s="37"/>
      <c r="AD835" s="8"/>
      <c r="AE835" s="8"/>
      <c r="AF835" s="8"/>
      <c r="AG835" s="8"/>
      <c r="AH835" s="8"/>
      <c r="AI835" s="8"/>
      <c r="AJ835" s="8"/>
      <c r="AK835" s="8"/>
      <c r="AL835" s="8"/>
      <c r="AM835" s="8"/>
      <c r="AQ835" s="71"/>
      <c r="AU835" s="79"/>
      <c r="AV835" s="79"/>
    </row>
    <row r="836" spans="21:48" s="32" customFormat="1">
      <c r="U836" s="48"/>
      <c r="V836" s="48"/>
      <c r="W836" s="49"/>
      <c r="X836" s="35"/>
      <c r="Y836" s="35"/>
      <c r="Z836" s="36"/>
      <c r="AA836" s="36"/>
      <c r="AB836" s="37"/>
      <c r="AC836" s="37"/>
      <c r="AD836" s="8"/>
      <c r="AE836" s="8"/>
      <c r="AF836" s="8"/>
      <c r="AG836" s="8"/>
      <c r="AH836" s="8"/>
      <c r="AI836" s="8"/>
      <c r="AJ836" s="8"/>
      <c r="AK836" s="8"/>
      <c r="AL836" s="8"/>
      <c r="AM836" s="8"/>
      <c r="AQ836" s="71"/>
      <c r="AU836" s="79"/>
      <c r="AV836" s="79"/>
    </row>
    <row r="837" spans="21:48" s="32" customFormat="1">
      <c r="U837" s="48"/>
      <c r="V837" s="48"/>
      <c r="W837" s="49"/>
      <c r="X837" s="35"/>
      <c r="Y837" s="35"/>
      <c r="Z837" s="36"/>
      <c r="AA837" s="36"/>
      <c r="AB837" s="37"/>
      <c r="AC837" s="37"/>
      <c r="AD837" s="8"/>
      <c r="AE837" s="8"/>
      <c r="AF837" s="8"/>
      <c r="AG837" s="8"/>
      <c r="AH837" s="8"/>
      <c r="AI837" s="8"/>
      <c r="AJ837" s="8"/>
      <c r="AK837" s="8"/>
      <c r="AL837" s="8"/>
      <c r="AM837" s="8"/>
      <c r="AQ837" s="71"/>
      <c r="AU837" s="79"/>
      <c r="AV837" s="79"/>
    </row>
    <row r="838" spans="21:48" s="32" customFormat="1">
      <c r="U838" s="48"/>
      <c r="V838" s="48"/>
      <c r="W838" s="49"/>
      <c r="X838" s="35"/>
      <c r="Y838" s="35"/>
      <c r="Z838" s="36"/>
      <c r="AA838" s="36"/>
      <c r="AB838" s="37"/>
      <c r="AC838" s="37"/>
      <c r="AD838" s="8"/>
      <c r="AE838" s="8"/>
      <c r="AF838" s="8"/>
      <c r="AG838" s="8"/>
      <c r="AH838" s="8"/>
      <c r="AI838" s="8"/>
      <c r="AJ838" s="8"/>
      <c r="AK838" s="8"/>
      <c r="AL838" s="8"/>
      <c r="AM838" s="8"/>
      <c r="AQ838" s="71"/>
      <c r="AU838" s="79"/>
      <c r="AV838" s="79"/>
    </row>
    <row r="839" spans="21:48" s="32" customFormat="1">
      <c r="U839" s="48"/>
      <c r="V839" s="48"/>
      <c r="W839" s="49"/>
      <c r="X839" s="35"/>
      <c r="Y839" s="35"/>
      <c r="Z839" s="36"/>
      <c r="AA839" s="36"/>
      <c r="AB839" s="37"/>
      <c r="AC839" s="37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Q839" s="71"/>
      <c r="AU839" s="79"/>
      <c r="AV839" s="79"/>
    </row>
    <row r="840" spans="21:48" s="32" customFormat="1">
      <c r="U840" s="48"/>
      <c r="V840" s="48"/>
      <c r="W840" s="49"/>
      <c r="X840" s="35"/>
      <c r="Y840" s="35"/>
      <c r="Z840" s="36"/>
      <c r="AA840" s="36"/>
      <c r="AB840" s="37"/>
      <c r="AC840" s="37"/>
      <c r="AD840" s="8"/>
      <c r="AE840" s="8"/>
      <c r="AF840" s="8"/>
      <c r="AG840" s="8"/>
      <c r="AH840" s="8"/>
      <c r="AI840" s="8"/>
      <c r="AJ840" s="8"/>
      <c r="AK840" s="8"/>
      <c r="AL840" s="8"/>
      <c r="AM840" s="8"/>
      <c r="AQ840" s="71"/>
      <c r="AU840" s="79"/>
      <c r="AV840" s="79"/>
    </row>
    <row r="841" spans="21:48" s="32" customFormat="1">
      <c r="U841" s="48"/>
      <c r="V841" s="48"/>
      <c r="W841" s="49"/>
      <c r="X841" s="35"/>
      <c r="Y841" s="35"/>
      <c r="Z841" s="36"/>
      <c r="AA841" s="36"/>
      <c r="AB841" s="37"/>
      <c r="AC841" s="37"/>
      <c r="AD841" s="8"/>
      <c r="AE841" s="8"/>
      <c r="AF841" s="8"/>
      <c r="AG841" s="8"/>
      <c r="AH841" s="8"/>
      <c r="AI841" s="8"/>
      <c r="AJ841" s="8"/>
      <c r="AK841" s="8"/>
      <c r="AL841" s="8"/>
      <c r="AM841" s="8"/>
      <c r="AQ841" s="71"/>
      <c r="AU841" s="79"/>
      <c r="AV841" s="79"/>
    </row>
    <row r="842" spans="21:48" s="32" customFormat="1">
      <c r="U842" s="48"/>
      <c r="V842" s="48"/>
      <c r="W842" s="49"/>
      <c r="X842" s="35"/>
      <c r="Y842" s="35"/>
      <c r="Z842" s="36"/>
      <c r="AA842" s="36"/>
      <c r="AB842" s="37"/>
      <c r="AC842" s="37"/>
      <c r="AD842" s="8"/>
      <c r="AE842" s="8"/>
      <c r="AF842" s="8"/>
      <c r="AG842" s="8"/>
      <c r="AH842" s="8"/>
      <c r="AI842" s="8"/>
      <c r="AJ842" s="8"/>
      <c r="AK842" s="8"/>
      <c r="AL842" s="8"/>
      <c r="AM842" s="8"/>
      <c r="AQ842" s="71"/>
      <c r="AU842" s="79"/>
      <c r="AV842" s="79"/>
    </row>
    <row r="843" spans="21:48" s="32" customFormat="1">
      <c r="U843" s="48"/>
      <c r="V843" s="48"/>
      <c r="W843" s="49"/>
      <c r="X843" s="35"/>
      <c r="Y843" s="35"/>
      <c r="Z843" s="36"/>
      <c r="AA843" s="36"/>
      <c r="AB843" s="37"/>
      <c r="AC843" s="37"/>
      <c r="AD843" s="8"/>
      <c r="AE843" s="8"/>
      <c r="AF843" s="8"/>
      <c r="AG843" s="8"/>
      <c r="AH843" s="8"/>
      <c r="AI843" s="8"/>
      <c r="AJ843" s="8"/>
      <c r="AK843" s="8"/>
      <c r="AL843" s="8"/>
      <c r="AM843" s="8"/>
      <c r="AQ843" s="71"/>
      <c r="AU843" s="79"/>
      <c r="AV843" s="79"/>
    </row>
    <row r="844" spans="21:48" s="32" customFormat="1">
      <c r="U844" s="48"/>
      <c r="V844" s="48"/>
      <c r="W844" s="49"/>
      <c r="X844" s="35"/>
      <c r="Y844" s="35"/>
      <c r="Z844" s="36"/>
      <c r="AA844" s="36"/>
      <c r="AB844" s="37"/>
      <c r="AC844" s="37"/>
      <c r="AD844" s="8"/>
      <c r="AE844" s="8"/>
      <c r="AF844" s="8"/>
      <c r="AG844" s="8"/>
      <c r="AH844" s="8"/>
      <c r="AI844" s="8"/>
      <c r="AJ844" s="8"/>
      <c r="AK844" s="8"/>
      <c r="AL844" s="8"/>
      <c r="AM844" s="8"/>
      <c r="AQ844" s="71"/>
      <c r="AU844" s="79"/>
      <c r="AV844" s="79"/>
    </row>
    <row r="845" spans="21:48" s="32" customFormat="1">
      <c r="U845" s="48"/>
      <c r="V845" s="48"/>
      <c r="W845" s="49"/>
      <c r="X845" s="35"/>
      <c r="Y845" s="35"/>
      <c r="Z845" s="36"/>
      <c r="AA845" s="36"/>
      <c r="AB845" s="37"/>
      <c r="AC845" s="37"/>
      <c r="AD845" s="8"/>
      <c r="AE845" s="8"/>
      <c r="AF845" s="8"/>
      <c r="AG845" s="8"/>
      <c r="AH845" s="8"/>
      <c r="AI845" s="8"/>
      <c r="AJ845" s="8"/>
      <c r="AK845" s="8"/>
      <c r="AL845" s="8"/>
      <c r="AM845" s="8"/>
      <c r="AQ845" s="71"/>
      <c r="AU845" s="79"/>
      <c r="AV845" s="79"/>
    </row>
    <row r="846" spans="21:48" s="32" customFormat="1">
      <c r="U846" s="48"/>
      <c r="V846" s="48"/>
      <c r="W846" s="49"/>
      <c r="X846" s="35"/>
      <c r="Y846" s="35"/>
      <c r="Z846" s="36"/>
      <c r="AA846" s="36"/>
      <c r="AB846" s="37"/>
      <c r="AC846" s="37"/>
      <c r="AD846" s="8"/>
      <c r="AE846" s="8"/>
      <c r="AF846" s="8"/>
      <c r="AG846" s="8"/>
      <c r="AH846" s="8"/>
      <c r="AI846" s="8"/>
      <c r="AJ846" s="8"/>
      <c r="AK846" s="8"/>
      <c r="AL846" s="8"/>
      <c r="AM846" s="8"/>
      <c r="AQ846" s="71"/>
      <c r="AU846" s="79"/>
      <c r="AV846" s="79"/>
    </row>
    <row r="847" spans="21:48" s="32" customFormat="1">
      <c r="U847" s="48"/>
      <c r="V847" s="48"/>
      <c r="W847" s="49"/>
      <c r="X847" s="35"/>
      <c r="Y847" s="35"/>
      <c r="Z847" s="36"/>
      <c r="AA847" s="36"/>
      <c r="AB847" s="37"/>
      <c r="AC847" s="37"/>
      <c r="AD847" s="8"/>
      <c r="AE847" s="8"/>
      <c r="AF847" s="8"/>
      <c r="AG847" s="8"/>
      <c r="AH847" s="8"/>
      <c r="AI847" s="8"/>
      <c r="AJ847" s="8"/>
      <c r="AK847" s="8"/>
      <c r="AL847" s="8"/>
      <c r="AM847" s="8"/>
      <c r="AQ847" s="71"/>
      <c r="AU847" s="79"/>
      <c r="AV847" s="79"/>
    </row>
    <row r="848" spans="21:48" s="32" customFormat="1">
      <c r="U848" s="48"/>
      <c r="V848" s="48"/>
      <c r="W848" s="49"/>
      <c r="X848" s="35"/>
      <c r="Y848" s="35"/>
      <c r="Z848" s="36"/>
      <c r="AA848" s="36"/>
      <c r="AB848" s="37"/>
      <c r="AC848" s="37"/>
      <c r="AD848" s="8"/>
      <c r="AE848" s="8"/>
      <c r="AF848" s="8"/>
      <c r="AG848" s="8"/>
      <c r="AH848" s="8"/>
      <c r="AI848" s="8"/>
      <c r="AJ848" s="8"/>
      <c r="AK848" s="8"/>
      <c r="AL848" s="8"/>
      <c r="AM848" s="8"/>
      <c r="AQ848" s="71"/>
      <c r="AU848" s="79"/>
      <c r="AV848" s="79"/>
    </row>
    <row r="849" spans="21:48" s="32" customFormat="1">
      <c r="U849" s="48"/>
      <c r="V849" s="48"/>
      <c r="W849" s="49"/>
      <c r="X849" s="35"/>
      <c r="Y849" s="35"/>
      <c r="Z849" s="36"/>
      <c r="AA849" s="36"/>
      <c r="AB849" s="37"/>
      <c r="AC849" s="37"/>
      <c r="AD849" s="8"/>
      <c r="AE849" s="8"/>
      <c r="AF849" s="8"/>
      <c r="AG849" s="8"/>
      <c r="AH849" s="8"/>
      <c r="AI849" s="8"/>
      <c r="AJ849" s="8"/>
      <c r="AK849" s="8"/>
      <c r="AL849" s="8"/>
      <c r="AM849" s="8"/>
      <c r="AQ849" s="71"/>
      <c r="AU849" s="79"/>
      <c r="AV849" s="79"/>
    </row>
    <row r="850" spans="21:48" s="32" customFormat="1">
      <c r="U850" s="48"/>
      <c r="V850" s="48"/>
      <c r="W850" s="49"/>
      <c r="X850" s="35"/>
      <c r="Y850" s="35"/>
      <c r="Z850" s="36"/>
      <c r="AA850" s="36"/>
      <c r="AB850" s="37"/>
      <c r="AC850" s="37"/>
      <c r="AD850" s="8"/>
      <c r="AE850" s="8"/>
      <c r="AF850" s="8"/>
      <c r="AG850" s="8"/>
      <c r="AH850" s="8"/>
      <c r="AI850" s="8"/>
      <c r="AJ850" s="8"/>
      <c r="AK850" s="8"/>
      <c r="AL850" s="8"/>
      <c r="AM850" s="8"/>
      <c r="AQ850" s="71"/>
      <c r="AU850" s="79"/>
      <c r="AV850" s="79"/>
    </row>
    <row r="851" spans="21:48" s="32" customFormat="1">
      <c r="U851" s="48"/>
      <c r="V851" s="48"/>
      <c r="W851" s="49"/>
      <c r="X851" s="35"/>
      <c r="Y851" s="35"/>
      <c r="Z851" s="36"/>
      <c r="AA851" s="36"/>
      <c r="AB851" s="37"/>
      <c r="AC851" s="37"/>
      <c r="AD851" s="8"/>
      <c r="AE851" s="8"/>
      <c r="AF851" s="8"/>
      <c r="AG851" s="8"/>
      <c r="AH851" s="8"/>
      <c r="AI851" s="8"/>
      <c r="AJ851" s="8"/>
      <c r="AK851" s="8"/>
      <c r="AL851" s="8"/>
      <c r="AM851" s="8"/>
      <c r="AQ851" s="71"/>
      <c r="AU851" s="79"/>
      <c r="AV851" s="79"/>
    </row>
    <row r="852" spans="21:48" s="32" customFormat="1">
      <c r="U852" s="48"/>
      <c r="V852" s="48"/>
      <c r="W852" s="49"/>
      <c r="X852" s="35"/>
      <c r="Y852" s="35"/>
      <c r="Z852" s="36"/>
      <c r="AA852" s="36"/>
      <c r="AB852" s="37"/>
      <c r="AC852" s="37"/>
      <c r="AD852" s="8"/>
      <c r="AE852" s="8"/>
      <c r="AF852" s="8"/>
      <c r="AG852" s="8"/>
      <c r="AH852" s="8"/>
      <c r="AI852" s="8"/>
      <c r="AJ852" s="8"/>
      <c r="AK852" s="8"/>
      <c r="AL852" s="8"/>
      <c r="AM852" s="8"/>
      <c r="AQ852" s="71"/>
      <c r="AU852" s="79"/>
      <c r="AV852" s="79"/>
    </row>
    <row r="853" spans="21:48" s="32" customFormat="1">
      <c r="U853" s="48"/>
      <c r="V853" s="48"/>
      <c r="W853" s="49"/>
      <c r="X853" s="35"/>
      <c r="Y853" s="35"/>
      <c r="Z853" s="36"/>
      <c r="AA853" s="36"/>
      <c r="AB853" s="37"/>
      <c r="AC853" s="37"/>
      <c r="AD853" s="8"/>
      <c r="AE853" s="8"/>
      <c r="AF853" s="8"/>
      <c r="AG853" s="8"/>
      <c r="AH853" s="8"/>
      <c r="AI853" s="8"/>
      <c r="AJ853" s="8"/>
      <c r="AK853" s="8"/>
      <c r="AL853" s="8"/>
      <c r="AM853" s="8"/>
      <c r="AQ853" s="71"/>
      <c r="AU853" s="79"/>
      <c r="AV853" s="79"/>
    </row>
    <row r="854" spans="21:48" s="32" customFormat="1">
      <c r="U854" s="48"/>
      <c r="V854" s="48"/>
      <c r="W854" s="49"/>
      <c r="X854" s="35"/>
      <c r="Y854" s="35"/>
      <c r="Z854" s="36"/>
      <c r="AA854" s="36"/>
      <c r="AB854" s="37"/>
      <c r="AC854" s="37"/>
      <c r="AD854" s="8"/>
      <c r="AE854" s="8"/>
      <c r="AF854" s="8"/>
      <c r="AG854" s="8"/>
      <c r="AH854" s="8"/>
      <c r="AI854" s="8"/>
      <c r="AJ854" s="8"/>
      <c r="AK854" s="8"/>
      <c r="AL854" s="8"/>
      <c r="AM854" s="8"/>
      <c r="AQ854" s="71"/>
      <c r="AU854" s="79"/>
      <c r="AV854" s="79"/>
    </row>
    <row r="855" spans="21:48" s="32" customFormat="1">
      <c r="U855" s="48"/>
      <c r="V855" s="48"/>
      <c r="W855" s="49"/>
      <c r="X855" s="35"/>
      <c r="Y855" s="35"/>
      <c r="Z855" s="36"/>
      <c r="AA855" s="36"/>
      <c r="AB855" s="37"/>
      <c r="AC855" s="37"/>
      <c r="AD855" s="8"/>
      <c r="AE855" s="8"/>
      <c r="AF855" s="8"/>
      <c r="AG855" s="8"/>
      <c r="AH855" s="8"/>
      <c r="AI855" s="8"/>
      <c r="AJ855" s="8"/>
      <c r="AK855" s="8"/>
      <c r="AL855" s="8"/>
      <c r="AM855" s="8"/>
      <c r="AQ855" s="71"/>
      <c r="AU855" s="79"/>
      <c r="AV855" s="79"/>
    </row>
    <row r="856" spans="21:48" s="32" customFormat="1">
      <c r="U856" s="48"/>
      <c r="V856" s="48"/>
      <c r="W856" s="49"/>
      <c r="X856" s="35"/>
      <c r="Y856" s="35"/>
      <c r="Z856" s="36"/>
      <c r="AA856" s="36"/>
      <c r="AB856" s="37"/>
      <c r="AC856" s="37"/>
      <c r="AD856" s="8"/>
      <c r="AE856" s="8"/>
      <c r="AF856" s="8"/>
      <c r="AG856" s="8"/>
      <c r="AH856" s="8"/>
      <c r="AI856" s="8"/>
      <c r="AJ856" s="8"/>
      <c r="AK856" s="8"/>
      <c r="AL856" s="8"/>
      <c r="AM856" s="8"/>
      <c r="AQ856" s="71"/>
      <c r="AU856" s="79"/>
      <c r="AV856" s="79"/>
    </row>
    <row r="857" spans="21:48" s="32" customFormat="1">
      <c r="U857" s="48"/>
      <c r="V857" s="48"/>
      <c r="W857" s="49"/>
      <c r="X857" s="35"/>
      <c r="Y857" s="35"/>
      <c r="Z857" s="36"/>
      <c r="AA857" s="36"/>
      <c r="AB857" s="37"/>
      <c r="AC857" s="37"/>
      <c r="AD857" s="8"/>
      <c r="AE857" s="8"/>
      <c r="AF857" s="8"/>
      <c r="AG857" s="8"/>
      <c r="AH857" s="8"/>
      <c r="AI857" s="8"/>
      <c r="AJ857" s="8"/>
      <c r="AK857" s="8"/>
      <c r="AL857" s="8"/>
      <c r="AM857" s="8"/>
      <c r="AQ857" s="71"/>
      <c r="AU857" s="79"/>
      <c r="AV857" s="79"/>
    </row>
    <row r="858" spans="21:48" s="32" customFormat="1">
      <c r="U858" s="48"/>
      <c r="V858" s="48"/>
      <c r="W858" s="49"/>
      <c r="X858" s="35"/>
      <c r="Y858" s="35"/>
      <c r="Z858" s="36"/>
      <c r="AA858" s="36"/>
      <c r="AB858" s="37"/>
      <c r="AC858" s="37"/>
      <c r="AD858" s="8"/>
      <c r="AE858" s="8"/>
      <c r="AF858" s="8"/>
      <c r="AG858" s="8"/>
      <c r="AH858" s="8"/>
      <c r="AI858" s="8"/>
      <c r="AJ858" s="8"/>
      <c r="AK858" s="8"/>
      <c r="AL858" s="8"/>
      <c r="AM858" s="8"/>
      <c r="AQ858" s="71"/>
      <c r="AU858" s="79"/>
      <c r="AV858" s="79"/>
    </row>
    <row r="859" spans="21:48" s="32" customFormat="1">
      <c r="U859" s="48"/>
      <c r="V859" s="48"/>
      <c r="W859" s="49"/>
      <c r="X859" s="35"/>
      <c r="Y859" s="35"/>
      <c r="Z859" s="36"/>
      <c r="AA859" s="36"/>
      <c r="AB859" s="37"/>
      <c r="AC859" s="37"/>
      <c r="AD859" s="8"/>
      <c r="AE859" s="8"/>
      <c r="AF859" s="8"/>
      <c r="AG859" s="8"/>
      <c r="AH859" s="8"/>
      <c r="AI859" s="8"/>
      <c r="AJ859" s="8"/>
      <c r="AK859" s="8"/>
      <c r="AL859" s="8"/>
      <c r="AM859" s="8"/>
      <c r="AQ859" s="71"/>
      <c r="AU859" s="79"/>
      <c r="AV859" s="79"/>
    </row>
    <row r="860" spans="21:48" s="32" customFormat="1">
      <c r="U860" s="48"/>
      <c r="V860" s="48"/>
      <c r="W860" s="49"/>
      <c r="X860" s="35"/>
      <c r="Y860" s="35"/>
      <c r="Z860" s="36"/>
      <c r="AA860" s="36"/>
      <c r="AB860" s="37"/>
      <c r="AC860" s="37"/>
      <c r="AD860" s="8"/>
      <c r="AE860" s="8"/>
      <c r="AF860" s="8"/>
      <c r="AG860" s="8"/>
      <c r="AH860" s="8"/>
      <c r="AI860" s="8"/>
      <c r="AJ860" s="8"/>
      <c r="AK860" s="8"/>
      <c r="AL860" s="8"/>
      <c r="AM860" s="8"/>
      <c r="AQ860" s="71"/>
      <c r="AU860" s="79"/>
      <c r="AV860" s="79"/>
    </row>
    <row r="861" spans="21:48" s="32" customFormat="1">
      <c r="U861" s="48"/>
      <c r="V861" s="48"/>
      <c r="W861" s="49"/>
      <c r="X861" s="35"/>
      <c r="Y861" s="35"/>
      <c r="Z861" s="36"/>
      <c r="AA861" s="36"/>
      <c r="AB861" s="37"/>
      <c r="AC861" s="37"/>
      <c r="AD861" s="8"/>
      <c r="AE861" s="8"/>
      <c r="AF861" s="8"/>
      <c r="AG861" s="8"/>
      <c r="AH861" s="8"/>
      <c r="AI861" s="8"/>
      <c r="AJ861" s="8"/>
      <c r="AK861" s="8"/>
      <c r="AL861" s="8"/>
      <c r="AM861" s="8"/>
      <c r="AQ861" s="71"/>
      <c r="AU861" s="79"/>
      <c r="AV861" s="79"/>
    </row>
    <row r="862" spans="21:48" s="32" customFormat="1">
      <c r="U862" s="48"/>
      <c r="V862" s="48"/>
      <c r="W862" s="49"/>
      <c r="X862" s="35"/>
      <c r="Y862" s="35"/>
      <c r="Z862" s="36"/>
      <c r="AA862" s="36"/>
      <c r="AB862" s="37"/>
      <c r="AC862" s="37"/>
      <c r="AD862" s="8"/>
      <c r="AE862" s="8"/>
      <c r="AF862" s="8"/>
      <c r="AG862" s="8"/>
      <c r="AH862" s="8"/>
      <c r="AI862" s="8"/>
      <c r="AJ862" s="8"/>
      <c r="AK862" s="8"/>
      <c r="AL862" s="8"/>
      <c r="AM862" s="8"/>
      <c r="AQ862" s="71"/>
      <c r="AU862" s="79"/>
      <c r="AV862" s="79"/>
    </row>
    <row r="863" spans="21:48" s="32" customFormat="1">
      <c r="U863" s="48"/>
      <c r="V863" s="48"/>
      <c r="W863" s="49"/>
      <c r="X863" s="35"/>
      <c r="Y863" s="35"/>
      <c r="Z863" s="36"/>
      <c r="AA863" s="36"/>
      <c r="AB863" s="37"/>
      <c r="AC863" s="37"/>
      <c r="AD863" s="8"/>
      <c r="AE863" s="8"/>
      <c r="AF863" s="8"/>
      <c r="AG863" s="8"/>
      <c r="AH863" s="8"/>
      <c r="AI863" s="8"/>
      <c r="AJ863" s="8"/>
      <c r="AK863" s="8"/>
      <c r="AL863" s="8"/>
      <c r="AM863" s="8"/>
      <c r="AQ863" s="71"/>
      <c r="AU863" s="79"/>
      <c r="AV863" s="79"/>
    </row>
    <row r="864" spans="21:48" s="32" customFormat="1">
      <c r="U864" s="48"/>
      <c r="V864" s="48"/>
      <c r="W864" s="49"/>
      <c r="X864" s="35"/>
      <c r="Y864" s="35"/>
      <c r="Z864" s="36"/>
      <c r="AA864" s="36"/>
      <c r="AB864" s="37"/>
      <c r="AC864" s="37"/>
      <c r="AD864" s="8"/>
      <c r="AE864" s="8"/>
      <c r="AF864" s="8"/>
      <c r="AG864" s="8"/>
      <c r="AH864" s="8"/>
      <c r="AI864" s="8"/>
      <c r="AJ864" s="8"/>
      <c r="AK864" s="8"/>
      <c r="AL864" s="8"/>
      <c r="AM864" s="8"/>
      <c r="AQ864" s="71"/>
      <c r="AU864" s="79"/>
      <c r="AV864" s="79"/>
    </row>
    <row r="865" spans="21:48" s="32" customFormat="1">
      <c r="U865" s="48"/>
      <c r="V865" s="48"/>
      <c r="W865" s="49"/>
      <c r="X865" s="35"/>
      <c r="Y865" s="35"/>
      <c r="Z865" s="36"/>
      <c r="AA865" s="36"/>
      <c r="AB865" s="37"/>
      <c r="AC865" s="37"/>
      <c r="AD865" s="8"/>
      <c r="AE865" s="8"/>
      <c r="AF865" s="8"/>
      <c r="AG865" s="8"/>
      <c r="AH865" s="8"/>
      <c r="AI865" s="8"/>
      <c r="AJ865" s="8"/>
      <c r="AK865" s="8"/>
      <c r="AL865" s="8"/>
      <c r="AM865" s="8"/>
      <c r="AQ865" s="71"/>
      <c r="AU865" s="79"/>
      <c r="AV865" s="79"/>
    </row>
    <row r="866" spans="21:48" s="32" customFormat="1">
      <c r="U866" s="48"/>
      <c r="V866" s="48"/>
      <c r="W866" s="49"/>
      <c r="X866" s="35"/>
      <c r="Y866" s="35"/>
      <c r="Z866" s="36"/>
      <c r="AA866" s="36"/>
      <c r="AB866" s="37"/>
      <c r="AC866" s="37"/>
      <c r="AD866" s="8"/>
      <c r="AE866" s="8"/>
      <c r="AF866" s="8"/>
      <c r="AG866" s="8"/>
      <c r="AH866" s="8"/>
      <c r="AI866" s="8"/>
      <c r="AJ866" s="8"/>
      <c r="AK866" s="8"/>
      <c r="AL866" s="8"/>
      <c r="AM866" s="8"/>
      <c r="AQ866" s="71"/>
      <c r="AU866" s="79"/>
      <c r="AV866" s="79"/>
    </row>
    <row r="867" spans="21:48" s="32" customFormat="1">
      <c r="U867" s="48"/>
      <c r="V867" s="48"/>
      <c r="W867" s="49"/>
      <c r="X867" s="35"/>
      <c r="Y867" s="35"/>
      <c r="Z867" s="36"/>
      <c r="AA867" s="36"/>
      <c r="AB867" s="37"/>
      <c r="AC867" s="37"/>
      <c r="AD867" s="8"/>
      <c r="AE867" s="8"/>
      <c r="AF867" s="8"/>
      <c r="AG867" s="8"/>
      <c r="AH867" s="8"/>
      <c r="AI867" s="8"/>
      <c r="AJ867" s="8"/>
      <c r="AK867" s="8"/>
      <c r="AL867" s="8"/>
      <c r="AM867" s="8"/>
      <c r="AQ867" s="71"/>
      <c r="AU867" s="79"/>
      <c r="AV867" s="79"/>
    </row>
    <row r="868" spans="21:48" s="32" customFormat="1">
      <c r="U868" s="48"/>
      <c r="V868" s="48"/>
      <c r="W868" s="49"/>
      <c r="X868" s="35"/>
      <c r="Y868" s="35"/>
      <c r="Z868" s="36"/>
      <c r="AA868" s="36"/>
      <c r="AB868" s="37"/>
      <c r="AC868" s="37"/>
      <c r="AD868" s="8"/>
      <c r="AE868" s="8"/>
      <c r="AF868" s="8"/>
      <c r="AG868" s="8"/>
      <c r="AH868" s="8"/>
      <c r="AI868" s="8"/>
      <c r="AJ868" s="8"/>
      <c r="AK868" s="8"/>
      <c r="AL868" s="8"/>
      <c r="AM868" s="8"/>
      <c r="AQ868" s="71"/>
      <c r="AU868" s="79"/>
      <c r="AV868" s="79"/>
    </row>
    <row r="869" spans="21:48" s="32" customFormat="1">
      <c r="U869" s="48"/>
      <c r="V869" s="48"/>
      <c r="W869" s="49"/>
      <c r="X869" s="35"/>
      <c r="Y869" s="35"/>
      <c r="Z869" s="36"/>
      <c r="AA869" s="36"/>
      <c r="AB869" s="37"/>
      <c r="AC869" s="37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Q869" s="71"/>
      <c r="AU869" s="79"/>
      <c r="AV869" s="79"/>
    </row>
    <row r="870" spans="21:48" s="32" customFormat="1">
      <c r="U870" s="48"/>
      <c r="V870" s="48"/>
      <c r="W870" s="49"/>
      <c r="X870" s="35"/>
      <c r="Y870" s="35"/>
      <c r="Z870" s="36"/>
      <c r="AA870" s="36"/>
      <c r="AB870" s="37"/>
      <c r="AC870" s="37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Q870" s="71"/>
      <c r="AU870" s="79"/>
      <c r="AV870" s="79"/>
    </row>
    <row r="871" spans="21:48" s="32" customFormat="1">
      <c r="U871" s="48"/>
      <c r="V871" s="48"/>
      <c r="W871" s="49"/>
      <c r="X871" s="35"/>
      <c r="Y871" s="35"/>
      <c r="Z871" s="36"/>
      <c r="AA871" s="36"/>
      <c r="AB871" s="37"/>
      <c r="AC871" s="37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Q871" s="71"/>
      <c r="AU871" s="79"/>
      <c r="AV871" s="79"/>
    </row>
    <row r="872" spans="21:48" s="32" customFormat="1">
      <c r="U872" s="48"/>
      <c r="V872" s="48"/>
      <c r="W872" s="49"/>
      <c r="X872" s="35"/>
      <c r="Y872" s="35"/>
      <c r="Z872" s="36"/>
      <c r="AA872" s="36"/>
      <c r="AB872" s="37"/>
      <c r="AC872" s="37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Q872" s="71"/>
      <c r="AU872" s="79"/>
      <c r="AV872" s="79"/>
    </row>
    <row r="873" spans="21:48" s="32" customFormat="1">
      <c r="U873" s="48"/>
      <c r="V873" s="48"/>
      <c r="W873" s="49"/>
      <c r="X873" s="35"/>
      <c r="Y873" s="35"/>
      <c r="Z873" s="36"/>
      <c r="AA873" s="36"/>
      <c r="AB873" s="37"/>
      <c r="AC873" s="37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Q873" s="71"/>
      <c r="AU873" s="79"/>
      <c r="AV873" s="79"/>
    </row>
    <row r="874" spans="21:48" s="32" customFormat="1">
      <c r="U874" s="48"/>
      <c r="V874" s="48"/>
      <c r="W874" s="49"/>
      <c r="X874" s="35"/>
      <c r="Y874" s="35"/>
      <c r="Z874" s="36"/>
      <c r="AA874" s="36"/>
      <c r="AB874" s="37"/>
      <c r="AC874" s="37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Q874" s="71"/>
      <c r="AU874" s="79"/>
      <c r="AV874" s="79"/>
    </row>
    <row r="875" spans="21:48" s="32" customFormat="1">
      <c r="U875" s="48"/>
      <c r="V875" s="48"/>
      <c r="W875" s="49"/>
      <c r="X875" s="35"/>
      <c r="Y875" s="35"/>
      <c r="Z875" s="36"/>
      <c r="AA875" s="36"/>
      <c r="AB875" s="37"/>
      <c r="AC875" s="37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Q875" s="71"/>
      <c r="AU875" s="79"/>
      <c r="AV875" s="79"/>
    </row>
    <row r="876" spans="21:48" s="32" customFormat="1">
      <c r="U876" s="48"/>
      <c r="V876" s="48"/>
      <c r="W876" s="49"/>
      <c r="X876" s="35"/>
      <c r="Y876" s="35"/>
      <c r="Z876" s="36"/>
      <c r="AA876" s="36"/>
      <c r="AB876" s="37"/>
      <c r="AC876" s="37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Q876" s="71"/>
      <c r="AU876" s="79"/>
      <c r="AV876" s="79"/>
    </row>
    <row r="877" spans="21:48" s="32" customFormat="1">
      <c r="U877" s="48"/>
      <c r="V877" s="48"/>
      <c r="W877" s="49"/>
      <c r="X877" s="35"/>
      <c r="Y877" s="35"/>
      <c r="Z877" s="36"/>
      <c r="AA877" s="36"/>
      <c r="AB877" s="37"/>
      <c r="AC877" s="37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Q877" s="71"/>
      <c r="AU877" s="79"/>
      <c r="AV877" s="79"/>
    </row>
    <row r="878" spans="21:48" s="32" customFormat="1">
      <c r="U878" s="48"/>
      <c r="V878" s="48"/>
      <c r="W878" s="49"/>
      <c r="X878" s="35"/>
      <c r="Y878" s="35"/>
      <c r="Z878" s="36"/>
      <c r="AA878" s="36"/>
      <c r="AB878" s="37"/>
      <c r="AC878" s="37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Q878" s="71"/>
      <c r="AU878" s="79"/>
      <c r="AV878" s="79"/>
    </row>
    <row r="879" spans="21:48" s="32" customFormat="1">
      <c r="U879" s="48"/>
      <c r="V879" s="48"/>
      <c r="W879" s="49"/>
      <c r="X879" s="35"/>
      <c r="Y879" s="35"/>
      <c r="Z879" s="36"/>
      <c r="AA879" s="36"/>
      <c r="AB879" s="37"/>
      <c r="AC879" s="37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Q879" s="71"/>
      <c r="AU879" s="79"/>
      <c r="AV879" s="79"/>
    </row>
    <row r="880" spans="21:48" s="32" customFormat="1">
      <c r="U880" s="48"/>
      <c r="V880" s="48"/>
      <c r="W880" s="49"/>
      <c r="X880" s="35"/>
      <c r="Y880" s="35"/>
      <c r="Z880" s="36"/>
      <c r="AA880" s="36"/>
      <c r="AB880" s="37"/>
      <c r="AC880" s="37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Q880" s="71"/>
      <c r="AU880" s="79"/>
      <c r="AV880" s="79"/>
    </row>
    <row r="881" spans="21:48" s="32" customFormat="1">
      <c r="U881" s="48"/>
      <c r="V881" s="48"/>
      <c r="W881" s="49"/>
      <c r="X881" s="35"/>
      <c r="Y881" s="35"/>
      <c r="Z881" s="36"/>
      <c r="AA881" s="36"/>
      <c r="AB881" s="37"/>
      <c r="AC881" s="37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Q881" s="71"/>
      <c r="AU881" s="79"/>
      <c r="AV881" s="79"/>
    </row>
    <row r="882" spans="21:48" s="32" customFormat="1">
      <c r="U882" s="48"/>
      <c r="V882" s="48"/>
      <c r="W882" s="49"/>
      <c r="X882" s="35"/>
      <c r="Y882" s="35"/>
      <c r="Z882" s="36"/>
      <c r="AA882" s="36"/>
      <c r="AB882" s="37"/>
      <c r="AC882" s="37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Q882" s="71"/>
      <c r="AU882" s="79"/>
      <c r="AV882" s="79"/>
    </row>
    <row r="883" spans="21:48" s="32" customFormat="1">
      <c r="U883" s="48"/>
      <c r="V883" s="48"/>
      <c r="W883" s="49"/>
      <c r="X883" s="35"/>
      <c r="Y883" s="35"/>
      <c r="Z883" s="36"/>
      <c r="AA883" s="36"/>
      <c r="AB883" s="37"/>
      <c r="AC883" s="37"/>
      <c r="AD883" s="8"/>
      <c r="AE883" s="8"/>
      <c r="AF883" s="8"/>
      <c r="AG883" s="8"/>
      <c r="AH883" s="8"/>
      <c r="AI883" s="8"/>
      <c r="AJ883" s="8"/>
      <c r="AK883" s="8"/>
      <c r="AL883" s="8"/>
      <c r="AM883" s="8"/>
      <c r="AQ883" s="71"/>
      <c r="AU883" s="79"/>
      <c r="AV883" s="79"/>
    </row>
    <row r="884" spans="21:48" s="32" customFormat="1">
      <c r="U884" s="48"/>
      <c r="V884" s="48"/>
      <c r="W884" s="49"/>
      <c r="X884" s="35"/>
      <c r="Y884" s="35"/>
      <c r="Z884" s="36"/>
      <c r="AA884" s="36"/>
      <c r="AB884" s="37"/>
      <c r="AC884" s="37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Q884" s="71"/>
      <c r="AU884" s="79"/>
      <c r="AV884" s="79"/>
    </row>
    <row r="885" spans="21:48" s="32" customFormat="1">
      <c r="U885" s="48"/>
      <c r="V885" s="48"/>
      <c r="W885" s="49"/>
      <c r="X885" s="35"/>
      <c r="Y885" s="35"/>
      <c r="Z885" s="36"/>
      <c r="AA885" s="36"/>
      <c r="AB885" s="37"/>
      <c r="AC885" s="37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Q885" s="71"/>
      <c r="AU885" s="79"/>
      <c r="AV885" s="79"/>
    </row>
    <row r="886" spans="21:48" s="32" customFormat="1">
      <c r="U886" s="48"/>
      <c r="V886" s="48"/>
      <c r="W886" s="49"/>
      <c r="X886" s="35"/>
      <c r="Y886" s="35"/>
      <c r="Z886" s="36"/>
      <c r="AA886" s="36"/>
      <c r="AB886" s="37"/>
      <c r="AC886" s="37"/>
      <c r="AD886" s="8"/>
      <c r="AE886" s="8"/>
      <c r="AF886" s="8"/>
      <c r="AG886" s="8"/>
      <c r="AH886" s="8"/>
      <c r="AI886" s="8"/>
      <c r="AJ886" s="8"/>
      <c r="AK886" s="8"/>
      <c r="AL886" s="8"/>
      <c r="AM886" s="8"/>
      <c r="AQ886" s="71"/>
      <c r="AU886" s="79"/>
      <c r="AV886" s="79"/>
    </row>
    <row r="887" spans="21:48" s="32" customFormat="1">
      <c r="U887" s="48"/>
      <c r="V887" s="48"/>
      <c r="W887" s="49"/>
      <c r="X887" s="35"/>
      <c r="Y887" s="35"/>
      <c r="Z887" s="36"/>
      <c r="AA887" s="36"/>
      <c r="AB887" s="37"/>
      <c r="AC887" s="37"/>
      <c r="AD887" s="8"/>
      <c r="AE887" s="8"/>
      <c r="AF887" s="8"/>
      <c r="AG887" s="8"/>
      <c r="AH887" s="8"/>
      <c r="AI887" s="8"/>
      <c r="AJ887" s="8"/>
      <c r="AK887" s="8"/>
      <c r="AL887" s="8"/>
      <c r="AM887" s="8"/>
      <c r="AQ887" s="71"/>
      <c r="AU887" s="79"/>
      <c r="AV887" s="79"/>
    </row>
    <row r="888" spans="21:48" s="32" customFormat="1">
      <c r="U888" s="48"/>
      <c r="V888" s="48"/>
      <c r="W888" s="49"/>
      <c r="X888" s="35"/>
      <c r="Y888" s="35"/>
      <c r="Z888" s="36"/>
      <c r="AA888" s="36"/>
      <c r="AB888" s="37"/>
      <c r="AC888" s="37"/>
      <c r="AD888" s="8"/>
      <c r="AE888" s="8"/>
      <c r="AF888" s="8"/>
      <c r="AG888" s="8"/>
      <c r="AH888" s="8"/>
      <c r="AI888" s="8"/>
      <c r="AJ888" s="8"/>
      <c r="AK888" s="8"/>
      <c r="AL888" s="8"/>
      <c r="AM888" s="8"/>
      <c r="AQ888" s="71"/>
      <c r="AU888" s="79"/>
      <c r="AV888" s="79"/>
    </row>
    <row r="889" spans="21:48" s="32" customFormat="1">
      <c r="U889" s="48"/>
      <c r="V889" s="48"/>
      <c r="W889" s="49"/>
      <c r="X889" s="35"/>
      <c r="Y889" s="35"/>
      <c r="Z889" s="36"/>
      <c r="AA889" s="36"/>
      <c r="AB889" s="37"/>
      <c r="AC889" s="37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Q889" s="71"/>
      <c r="AU889" s="79"/>
      <c r="AV889" s="79"/>
    </row>
    <row r="890" spans="21:48" s="32" customFormat="1">
      <c r="U890" s="48"/>
      <c r="V890" s="48"/>
      <c r="W890" s="49"/>
      <c r="X890" s="35"/>
      <c r="Y890" s="35"/>
      <c r="Z890" s="36"/>
      <c r="AA890" s="36"/>
      <c r="AB890" s="37"/>
      <c r="AC890" s="37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Q890" s="71"/>
      <c r="AU890" s="79"/>
      <c r="AV890" s="79"/>
    </row>
    <row r="891" spans="21:48" s="32" customFormat="1">
      <c r="U891" s="48"/>
      <c r="V891" s="48"/>
      <c r="W891" s="49"/>
      <c r="X891" s="35"/>
      <c r="Y891" s="35"/>
      <c r="Z891" s="36"/>
      <c r="AA891" s="36"/>
      <c r="AB891" s="37"/>
      <c r="AC891" s="37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Q891" s="71"/>
      <c r="AU891" s="79"/>
      <c r="AV891" s="79"/>
    </row>
    <row r="892" spans="21:48" s="32" customFormat="1">
      <c r="U892" s="48"/>
      <c r="V892" s="48"/>
      <c r="W892" s="49"/>
      <c r="X892" s="35"/>
      <c r="Y892" s="35"/>
      <c r="Z892" s="36"/>
      <c r="AA892" s="36"/>
      <c r="AB892" s="37"/>
      <c r="AC892" s="37"/>
      <c r="AD892" s="8"/>
      <c r="AE892" s="8"/>
      <c r="AF892" s="8"/>
      <c r="AG892" s="8"/>
      <c r="AH892" s="8"/>
      <c r="AI892" s="8"/>
      <c r="AJ892" s="8"/>
      <c r="AK892" s="8"/>
      <c r="AL892" s="8"/>
      <c r="AM892" s="8"/>
      <c r="AQ892" s="71"/>
      <c r="AU892" s="79"/>
      <c r="AV892" s="79"/>
    </row>
    <row r="893" spans="21:48" s="32" customFormat="1">
      <c r="U893" s="48"/>
      <c r="V893" s="48"/>
      <c r="W893" s="49"/>
      <c r="X893" s="35"/>
      <c r="Y893" s="35"/>
      <c r="Z893" s="36"/>
      <c r="AA893" s="36"/>
      <c r="AB893" s="37"/>
      <c r="AC893" s="37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Q893" s="71"/>
      <c r="AU893" s="79"/>
      <c r="AV893" s="79"/>
    </row>
    <row r="894" spans="21:48" s="32" customFormat="1">
      <c r="U894" s="48"/>
      <c r="V894" s="48"/>
      <c r="W894" s="49"/>
      <c r="X894" s="35"/>
      <c r="Y894" s="35"/>
      <c r="Z894" s="36"/>
      <c r="AA894" s="36"/>
      <c r="AB894" s="37"/>
      <c r="AC894" s="37"/>
      <c r="AD894" s="8"/>
      <c r="AE894" s="8"/>
      <c r="AF894" s="8"/>
      <c r="AG894" s="8"/>
      <c r="AH894" s="8"/>
      <c r="AI894" s="8"/>
      <c r="AJ894" s="8"/>
      <c r="AK894" s="8"/>
      <c r="AL894" s="8"/>
      <c r="AM894" s="8"/>
      <c r="AQ894" s="71"/>
      <c r="AU894" s="79"/>
      <c r="AV894" s="79"/>
    </row>
    <row r="895" spans="21:48" s="32" customFormat="1">
      <c r="U895" s="48"/>
      <c r="V895" s="48"/>
      <c r="W895" s="49"/>
      <c r="X895" s="35"/>
      <c r="Y895" s="35"/>
      <c r="Z895" s="36"/>
      <c r="AA895" s="36"/>
      <c r="AB895" s="37"/>
      <c r="AC895" s="37"/>
      <c r="AD895" s="8"/>
      <c r="AE895" s="8"/>
      <c r="AF895" s="8"/>
      <c r="AG895" s="8"/>
      <c r="AH895" s="8"/>
      <c r="AI895" s="8"/>
      <c r="AJ895" s="8"/>
      <c r="AK895" s="8"/>
      <c r="AL895" s="8"/>
      <c r="AM895" s="8"/>
      <c r="AQ895" s="71"/>
      <c r="AU895" s="79"/>
      <c r="AV895" s="79"/>
    </row>
    <row r="896" spans="21:48" s="32" customFormat="1">
      <c r="U896" s="48"/>
      <c r="V896" s="48"/>
      <c r="W896" s="49"/>
      <c r="X896" s="35"/>
      <c r="Y896" s="35"/>
      <c r="Z896" s="36"/>
      <c r="AA896" s="36"/>
      <c r="AB896" s="37"/>
      <c r="AC896" s="37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Q896" s="71"/>
      <c r="AU896" s="79"/>
      <c r="AV896" s="79"/>
    </row>
    <row r="897" spans="21:48" s="32" customFormat="1">
      <c r="U897" s="48"/>
      <c r="V897" s="48"/>
      <c r="W897" s="49"/>
      <c r="X897" s="35"/>
      <c r="Y897" s="35"/>
      <c r="Z897" s="36"/>
      <c r="AA897" s="36"/>
      <c r="AB897" s="37"/>
      <c r="AC897" s="37"/>
      <c r="AD897" s="8"/>
      <c r="AE897" s="8"/>
      <c r="AF897" s="8"/>
      <c r="AG897" s="8"/>
      <c r="AH897" s="8"/>
      <c r="AI897" s="8"/>
      <c r="AJ897" s="8"/>
      <c r="AK897" s="8"/>
      <c r="AL897" s="8"/>
      <c r="AM897" s="8"/>
      <c r="AQ897" s="71"/>
      <c r="AU897" s="79"/>
      <c r="AV897" s="79"/>
    </row>
    <row r="898" spans="21:48" s="32" customFormat="1">
      <c r="U898" s="48"/>
      <c r="V898" s="48"/>
      <c r="W898" s="49"/>
      <c r="X898" s="35"/>
      <c r="Y898" s="35"/>
      <c r="Z898" s="36"/>
      <c r="AA898" s="36"/>
      <c r="AB898" s="37"/>
      <c r="AC898" s="37"/>
      <c r="AD898" s="8"/>
      <c r="AE898" s="8"/>
      <c r="AF898" s="8"/>
      <c r="AG898" s="8"/>
      <c r="AH898" s="8"/>
      <c r="AI898" s="8"/>
      <c r="AJ898" s="8"/>
      <c r="AK898" s="8"/>
      <c r="AL898" s="8"/>
      <c r="AM898" s="8"/>
      <c r="AQ898" s="71"/>
      <c r="AU898" s="79"/>
      <c r="AV898" s="79"/>
    </row>
    <row r="899" spans="21:48" s="32" customFormat="1">
      <c r="U899" s="48"/>
      <c r="V899" s="48"/>
      <c r="W899" s="49"/>
      <c r="X899" s="35"/>
      <c r="Y899" s="35"/>
      <c r="Z899" s="36"/>
      <c r="AA899" s="36"/>
      <c r="AB899" s="37"/>
      <c r="AC899" s="37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Q899" s="71"/>
      <c r="AU899" s="79"/>
      <c r="AV899" s="79"/>
    </row>
    <row r="900" spans="21:48" s="32" customFormat="1">
      <c r="U900" s="48"/>
      <c r="V900" s="48"/>
      <c r="W900" s="49"/>
      <c r="X900" s="35"/>
      <c r="Y900" s="35"/>
      <c r="Z900" s="36"/>
      <c r="AA900" s="36"/>
      <c r="AB900" s="37"/>
      <c r="AC900" s="37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Q900" s="71"/>
      <c r="AU900" s="79"/>
      <c r="AV900" s="79"/>
    </row>
    <row r="901" spans="21:48" s="32" customFormat="1">
      <c r="U901" s="48"/>
      <c r="V901" s="48"/>
      <c r="W901" s="49"/>
      <c r="X901" s="35"/>
      <c r="Y901" s="35"/>
      <c r="Z901" s="36"/>
      <c r="AA901" s="36"/>
      <c r="AB901" s="37"/>
      <c r="AC901" s="37"/>
      <c r="AD901" s="8"/>
      <c r="AE901" s="8"/>
      <c r="AF901" s="8"/>
      <c r="AG901" s="8"/>
      <c r="AH901" s="8"/>
      <c r="AI901" s="8"/>
      <c r="AJ901" s="8"/>
      <c r="AK901" s="8"/>
      <c r="AL901" s="8"/>
      <c r="AM901" s="8"/>
      <c r="AQ901" s="71"/>
      <c r="AU901" s="79"/>
      <c r="AV901" s="79"/>
    </row>
    <row r="902" spans="21:48" s="32" customFormat="1">
      <c r="U902" s="48"/>
      <c r="V902" s="48"/>
      <c r="W902" s="49"/>
      <c r="X902" s="35"/>
      <c r="Y902" s="35"/>
      <c r="Z902" s="36"/>
      <c r="AA902" s="36"/>
      <c r="AB902" s="37"/>
      <c r="AC902" s="37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Q902" s="71"/>
      <c r="AU902" s="79"/>
      <c r="AV902" s="79"/>
    </row>
    <row r="903" spans="21:48" s="32" customFormat="1">
      <c r="U903" s="48"/>
      <c r="V903" s="48"/>
      <c r="W903" s="49"/>
      <c r="X903" s="35"/>
      <c r="Y903" s="35"/>
      <c r="Z903" s="36"/>
      <c r="AA903" s="36"/>
      <c r="AB903" s="37"/>
      <c r="AC903" s="37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Q903" s="71"/>
      <c r="AU903" s="79"/>
      <c r="AV903" s="79"/>
    </row>
    <row r="904" spans="21:48" s="32" customFormat="1">
      <c r="U904" s="48"/>
      <c r="V904" s="48"/>
      <c r="W904" s="49"/>
      <c r="X904" s="35"/>
      <c r="Y904" s="35"/>
      <c r="Z904" s="36"/>
      <c r="AA904" s="36"/>
      <c r="AB904" s="37"/>
      <c r="AC904" s="37"/>
      <c r="AD904" s="8"/>
      <c r="AE904" s="8"/>
      <c r="AF904" s="8"/>
      <c r="AG904" s="8"/>
      <c r="AH904" s="8"/>
      <c r="AI904" s="8"/>
      <c r="AJ904" s="8"/>
      <c r="AK904" s="8"/>
      <c r="AL904" s="8"/>
      <c r="AM904" s="8"/>
      <c r="AQ904" s="71"/>
      <c r="AU904" s="79"/>
      <c r="AV904" s="79"/>
    </row>
    <row r="905" spans="21:48" s="32" customFormat="1">
      <c r="U905" s="48"/>
      <c r="V905" s="48"/>
      <c r="W905" s="49"/>
      <c r="X905" s="35"/>
      <c r="Y905" s="35"/>
      <c r="Z905" s="36"/>
      <c r="AA905" s="36"/>
      <c r="AB905" s="37"/>
      <c r="AC905" s="37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Q905" s="71"/>
      <c r="AU905" s="79"/>
      <c r="AV905" s="79"/>
    </row>
    <row r="906" spans="21:48" s="32" customFormat="1">
      <c r="U906" s="48"/>
      <c r="V906" s="48"/>
      <c r="W906" s="49"/>
      <c r="X906" s="35"/>
      <c r="Y906" s="35"/>
      <c r="Z906" s="36"/>
      <c r="AA906" s="36"/>
      <c r="AB906" s="37"/>
      <c r="AC906" s="37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Q906" s="71"/>
      <c r="AU906" s="79"/>
      <c r="AV906" s="79"/>
    </row>
    <row r="907" spans="21:48" s="32" customFormat="1">
      <c r="U907" s="48"/>
      <c r="V907" s="48"/>
      <c r="W907" s="49"/>
      <c r="X907" s="35"/>
      <c r="Y907" s="35"/>
      <c r="Z907" s="36"/>
      <c r="AA907" s="36"/>
      <c r="AB907" s="37"/>
      <c r="AC907" s="37"/>
      <c r="AD907" s="8"/>
      <c r="AE907" s="8"/>
      <c r="AF907" s="8"/>
      <c r="AG907" s="8"/>
      <c r="AH907" s="8"/>
      <c r="AI907" s="8"/>
      <c r="AJ907" s="8"/>
      <c r="AK907" s="8"/>
      <c r="AL907" s="8"/>
      <c r="AM907" s="8"/>
      <c r="AQ907" s="71"/>
      <c r="AU907" s="79"/>
      <c r="AV907" s="79"/>
    </row>
    <row r="908" spans="21:48" s="32" customFormat="1">
      <c r="U908" s="48"/>
      <c r="V908" s="48"/>
      <c r="W908" s="49"/>
      <c r="X908" s="35"/>
      <c r="Y908" s="35"/>
      <c r="Z908" s="36"/>
      <c r="AA908" s="36"/>
      <c r="AB908" s="37"/>
      <c r="AC908" s="37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Q908" s="71"/>
      <c r="AU908" s="79"/>
      <c r="AV908" s="79"/>
    </row>
    <row r="909" spans="21:48" s="32" customFormat="1">
      <c r="U909" s="48"/>
      <c r="V909" s="48"/>
      <c r="W909" s="49"/>
      <c r="X909" s="35"/>
      <c r="Y909" s="35"/>
      <c r="Z909" s="36"/>
      <c r="AA909" s="36"/>
      <c r="AB909" s="37"/>
      <c r="AC909" s="37"/>
      <c r="AD909" s="8"/>
      <c r="AE909" s="8"/>
      <c r="AF909" s="8"/>
      <c r="AG909" s="8"/>
      <c r="AH909" s="8"/>
      <c r="AI909" s="8"/>
      <c r="AJ909" s="8"/>
      <c r="AK909" s="8"/>
      <c r="AL909" s="8"/>
      <c r="AM909" s="8"/>
      <c r="AQ909" s="71"/>
      <c r="AU909" s="79"/>
      <c r="AV909" s="79"/>
    </row>
    <row r="910" spans="21:48" s="32" customFormat="1">
      <c r="U910" s="48"/>
      <c r="V910" s="48"/>
      <c r="W910" s="49"/>
      <c r="X910" s="35"/>
      <c r="Y910" s="35"/>
      <c r="Z910" s="36"/>
      <c r="AA910" s="36"/>
      <c r="AB910" s="37"/>
      <c r="AC910" s="37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Q910" s="71"/>
      <c r="AU910" s="79"/>
      <c r="AV910" s="79"/>
    </row>
    <row r="911" spans="21:48" s="32" customFormat="1">
      <c r="U911" s="48"/>
      <c r="V911" s="48"/>
      <c r="W911" s="49"/>
      <c r="X911" s="35"/>
      <c r="Y911" s="35"/>
      <c r="Z911" s="36"/>
      <c r="AA911" s="36"/>
      <c r="AB911" s="37"/>
      <c r="AC911" s="37"/>
      <c r="AD911" s="8"/>
      <c r="AE911" s="8"/>
      <c r="AF911" s="8"/>
      <c r="AG911" s="8"/>
      <c r="AH911" s="8"/>
      <c r="AI911" s="8"/>
      <c r="AJ911" s="8"/>
      <c r="AK911" s="8"/>
      <c r="AL911" s="8"/>
      <c r="AM911" s="8"/>
      <c r="AQ911" s="71"/>
      <c r="AU911" s="79"/>
      <c r="AV911" s="79"/>
    </row>
    <row r="912" spans="21:48" s="32" customFormat="1">
      <c r="U912" s="48"/>
      <c r="V912" s="48"/>
      <c r="W912" s="49"/>
      <c r="X912" s="35"/>
      <c r="Y912" s="35"/>
      <c r="Z912" s="36"/>
      <c r="AA912" s="36"/>
      <c r="AB912" s="37"/>
      <c r="AC912" s="37"/>
      <c r="AD912" s="8"/>
      <c r="AE912" s="8"/>
      <c r="AF912" s="8"/>
      <c r="AG912" s="8"/>
      <c r="AH912" s="8"/>
      <c r="AI912" s="8"/>
      <c r="AJ912" s="8"/>
      <c r="AK912" s="8"/>
      <c r="AL912" s="8"/>
      <c r="AM912" s="8"/>
      <c r="AQ912" s="71"/>
      <c r="AU912" s="79"/>
      <c r="AV912" s="79"/>
    </row>
    <row r="913" spans="21:48" s="32" customFormat="1">
      <c r="U913" s="48"/>
      <c r="V913" s="48"/>
      <c r="W913" s="49"/>
      <c r="X913" s="35"/>
      <c r="Y913" s="35"/>
      <c r="Z913" s="36"/>
      <c r="AA913" s="36"/>
      <c r="AB913" s="37"/>
      <c r="AC913" s="37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Q913" s="71"/>
      <c r="AU913" s="79"/>
      <c r="AV913" s="79"/>
    </row>
    <row r="914" spans="21:48" s="32" customFormat="1">
      <c r="U914" s="48"/>
      <c r="V914" s="48"/>
      <c r="W914" s="49"/>
      <c r="X914" s="35"/>
      <c r="Y914" s="35"/>
      <c r="Z914" s="36"/>
      <c r="AA914" s="36"/>
      <c r="AB914" s="37"/>
      <c r="AC914" s="37"/>
      <c r="AD914" s="8"/>
      <c r="AE914" s="8"/>
      <c r="AF914" s="8"/>
      <c r="AG914" s="8"/>
      <c r="AH914" s="8"/>
      <c r="AI914" s="8"/>
      <c r="AJ914" s="8"/>
      <c r="AK914" s="8"/>
      <c r="AL914" s="8"/>
      <c r="AM914" s="8"/>
      <c r="AQ914" s="71"/>
      <c r="AU914" s="79"/>
      <c r="AV914" s="79"/>
    </row>
    <row r="915" spans="21:48" s="32" customFormat="1">
      <c r="U915" s="48"/>
      <c r="V915" s="48"/>
      <c r="W915" s="49"/>
      <c r="X915" s="35"/>
      <c r="Y915" s="35"/>
      <c r="Z915" s="36"/>
      <c r="AA915" s="36"/>
      <c r="AB915" s="37"/>
      <c r="AC915" s="37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Q915" s="71"/>
      <c r="AU915" s="79"/>
      <c r="AV915" s="79"/>
    </row>
    <row r="916" spans="21:48" s="32" customFormat="1">
      <c r="U916" s="48"/>
      <c r="V916" s="48"/>
      <c r="W916" s="49"/>
      <c r="X916" s="35"/>
      <c r="Y916" s="35"/>
      <c r="Z916" s="36"/>
      <c r="AA916" s="36"/>
      <c r="AB916" s="37"/>
      <c r="AC916" s="37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Q916" s="71"/>
      <c r="AU916" s="79"/>
      <c r="AV916" s="79"/>
    </row>
    <row r="917" spans="21:48" s="32" customFormat="1">
      <c r="U917" s="48"/>
      <c r="V917" s="48"/>
      <c r="W917" s="49"/>
      <c r="X917" s="35"/>
      <c r="Y917" s="35"/>
      <c r="Z917" s="36"/>
      <c r="AA917" s="36"/>
      <c r="AB917" s="37"/>
      <c r="AC917" s="37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Q917" s="71"/>
      <c r="AU917" s="79"/>
      <c r="AV917" s="79"/>
    </row>
    <row r="918" spans="21:48" s="32" customFormat="1">
      <c r="U918" s="48"/>
      <c r="V918" s="48"/>
      <c r="W918" s="49"/>
      <c r="X918" s="35"/>
      <c r="Y918" s="35"/>
      <c r="Z918" s="36"/>
      <c r="AA918" s="36"/>
      <c r="AB918" s="37"/>
      <c r="AC918" s="37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Q918" s="71"/>
      <c r="AU918" s="79"/>
      <c r="AV918" s="79"/>
    </row>
    <row r="919" spans="21:48" s="32" customFormat="1">
      <c r="U919" s="48"/>
      <c r="V919" s="48"/>
      <c r="W919" s="49"/>
      <c r="X919" s="35"/>
      <c r="Y919" s="35"/>
      <c r="Z919" s="36"/>
      <c r="AA919" s="36"/>
      <c r="AB919" s="37"/>
      <c r="AC919" s="37"/>
      <c r="AD919" s="8"/>
      <c r="AE919" s="8"/>
      <c r="AF919" s="8"/>
      <c r="AG919" s="8"/>
      <c r="AH919" s="8"/>
      <c r="AI919" s="8"/>
      <c r="AJ919" s="8"/>
      <c r="AK919" s="8"/>
      <c r="AL919" s="8"/>
      <c r="AM919" s="8"/>
      <c r="AQ919" s="71"/>
      <c r="AU919" s="79"/>
      <c r="AV919" s="79"/>
    </row>
    <row r="920" spans="21:48" s="32" customFormat="1">
      <c r="U920" s="48"/>
      <c r="V920" s="48"/>
      <c r="W920" s="49"/>
      <c r="X920" s="35"/>
      <c r="Y920" s="35"/>
      <c r="Z920" s="36"/>
      <c r="AA920" s="36"/>
      <c r="AB920" s="37"/>
      <c r="AC920" s="37"/>
      <c r="AD920" s="8"/>
      <c r="AE920" s="8"/>
      <c r="AF920" s="8"/>
      <c r="AG920" s="8"/>
      <c r="AH920" s="8"/>
      <c r="AI920" s="8"/>
      <c r="AJ920" s="8"/>
      <c r="AK920" s="8"/>
      <c r="AL920" s="8"/>
      <c r="AM920" s="8"/>
      <c r="AQ920" s="71"/>
      <c r="AU920" s="79"/>
      <c r="AV920" s="79"/>
    </row>
    <row r="921" spans="21:48" s="32" customFormat="1">
      <c r="U921" s="48"/>
      <c r="V921" s="48"/>
      <c r="W921" s="49"/>
      <c r="X921" s="35"/>
      <c r="Y921" s="35"/>
      <c r="Z921" s="36"/>
      <c r="AA921" s="36"/>
      <c r="AB921" s="37"/>
      <c r="AC921" s="37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Q921" s="71"/>
      <c r="AU921" s="79"/>
      <c r="AV921" s="79"/>
    </row>
    <row r="922" spans="21:48" s="32" customFormat="1">
      <c r="U922" s="48"/>
      <c r="V922" s="48"/>
      <c r="W922" s="49"/>
      <c r="X922" s="35"/>
      <c r="Y922" s="35"/>
      <c r="Z922" s="36"/>
      <c r="AA922" s="36"/>
      <c r="AB922" s="37"/>
      <c r="AC922" s="37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Q922" s="71"/>
      <c r="AU922" s="79"/>
      <c r="AV922" s="79"/>
    </row>
    <row r="923" spans="21:48" s="32" customFormat="1">
      <c r="U923" s="48"/>
      <c r="V923" s="48"/>
      <c r="W923" s="49"/>
      <c r="X923" s="35"/>
      <c r="Y923" s="35"/>
      <c r="Z923" s="36"/>
      <c r="AA923" s="36"/>
      <c r="AB923" s="37"/>
      <c r="AC923" s="37"/>
      <c r="AD923" s="8"/>
      <c r="AE923" s="8"/>
      <c r="AF923" s="8"/>
      <c r="AG923" s="8"/>
      <c r="AH923" s="8"/>
      <c r="AI923" s="8"/>
      <c r="AJ923" s="8"/>
      <c r="AK923" s="8"/>
      <c r="AL923" s="8"/>
      <c r="AM923" s="8"/>
      <c r="AQ923" s="71"/>
      <c r="AU923" s="79"/>
      <c r="AV923" s="79"/>
    </row>
    <row r="924" spans="21:48" s="32" customFormat="1">
      <c r="U924" s="48"/>
      <c r="V924" s="48"/>
      <c r="W924" s="49"/>
      <c r="X924" s="35"/>
      <c r="Y924" s="35"/>
      <c r="Z924" s="36"/>
      <c r="AA924" s="36"/>
      <c r="AB924" s="37"/>
      <c r="AC924" s="37"/>
      <c r="AD924" s="8"/>
      <c r="AE924" s="8"/>
      <c r="AF924" s="8"/>
      <c r="AG924" s="8"/>
      <c r="AH924" s="8"/>
      <c r="AI924" s="8"/>
      <c r="AJ924" s="8"/>
      <c r="AK924" s="8"/>
      <c r="AL924" s="8"/>
      <c r="AM924" s="8"/>
      <c r="AQ924" s="71"/>
      <c r="AU924" s="79"/>
      <c r="AV924" s="79"/>
    </row>
    <row r="925" spans="21:48" s="32" customFormat="1">
      <c r="U925" s="48"/>
      <c r="V925" s="48"/>
      <c r="W925" s="49"/>
      <c r="X925" s="35"/>
      <c r="Y925" s="35"/>
      <c r="Z925" s="36"/>
      <c r="AA925" s="36"/>
      <c r="AB925" s="37"/>
      <c r="AC925" s="37"/>
      <c r="AD925" s="8"/>
      <c r="AE925" s="8"/>
      <c r="AF925" s="8"/>
      <c r="AG925" s="8"/>
      <c r="AH925" s="8"/>
      <c r="AI925" s="8"/>
      <c r="AJ925" s="8"/>
      <c r="AK925" s="8"/>
      <c r="AL925" s="8"/>
      <c r="AM925" s="8"/>
      <c r="AQ925" s="71"/>
      <c r="AU925" s="79"/>
      <c r="AV925" s="79"/>
    </row>
    <row r="926" spans="21:48" s="32" customFormat="1">
      <c r="U926" s="48"/>
      <c r="V926" s="48"/>
      <c r="W926" s="49"/>
      <c r="X926" s="35"/>
      <c r="Y926" s="35"/>
      <c r="Z926" s="36"/>
      <c r="AA926" s="36"/>
      <c r="AB926" s="37"/>
      <c r="AC926" s="37"/>
      <c r="AD926" s="8"/>
      <c r="AE926" s="8"/>
      <c r="AF926" s="8"/>
      <c r="AG926" s="8"/>
      <c r="AH926" s="8"/>
      <c r="AI926" s="8"/>
      <c r="AJ926" s="8"/>
      <c r="AK926" s="8"/>
      <c r="AL926" s="8"/>
      <c r="AM926" s="8"/>
      <c r="AQ926" s="71"/>
      <c r="AU926" s="79"/>
      <c r="AV926" s="79"/>
    </row>
    <row r="927" spans="21:48" s="32" customFormat="1">
      <c r="U927" s="48"/>
      <c r="V927" s="48"/>
      <c r="W927" s="49"/>
      <c r="X927" s="35"/>
      <c r="Y927" s="35"/>
      <c r="Z927" s="36"/>
      <c r="AA927" s="36"/>
      <c r="AB927" s="37"/>
      <c r="AC927" s="37"/>
      <c r="AD927" s="8"/>
      <c r="AE927" s="8"/>
      <c r="AF927" s="8"/>
      <c r="AG927" s="8"/>
      <c r="AH927" s="8"/>
      <c r="AI927" s="8"/>
      <c r="AJ927" s="8"/>
      <c r="AK927" s="8"/>
      <c r="AL927" s="8"/>
      <c r="AM927" s="8"/>
      <c r="AQ927" s="71"/>
      <c r="AU927" s="79"/>
      <c r="AV927" s="79"/>
    </row>
    <row r="928" spans="21:48" s="32" customFormat="1">
      <c r="U928" s="48"/>
      <c r="V928" s="48"/>
      <c r="W928" s="49"/>
      <c r="X928" s="35"/>
      <c r="Y928" s="35"/>
      <c r="Z928" s="36"/>
      <c r="AA928" s="36"/>
      <c r="AB928" s="37"/>
      <c r="AC928" s="37"/>
      <c r="AD928" s="8"/>
      <c r="AE928" s="8"/>
      <c r="AF928" s="8"/>
      <c r="AG928" s="8"/>
      <c r="AH928" s="8"/>
      <c r="AI928" s="8"/>
      <c r="AJ928" s="8"/>
      <c r="AK928" s="8"/>
      <c r="AL928" s="8"/>
      <c r="AM928" s="8"/>
      <c r="AQ928" s="71"/>
      <c r="AU928" s="79"/>
      <c r="AV928" s="79"/>
    </row>
    <row r="929" spans="21:48" s="32" customFormat="1">
      <c r="U929" s="48"/>
      <c r="V929" s="48"/>
      <c r="W929" s="49"/>
      <c r="X929" s="35"/>
      <c r="Y929" s="35"/>
      <c r="Z929" s="36"/>
      <c r="AA929" s="36"/>
      <c r="AB929" s="37"/>
      <c r="AC929" s="37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Q929" s="71"/>
      <c r="AU929" s="79"/>
      <c r="AV929" s="79"/>
    </row>
    <row r="930" spans="21:48" s="32" customFormat="1">
      <c r="U930" s="48"/>
      <c r="V930" s="48"/>
      <c r="W930" s="49"/>
      <c r="X930" s="35"/>
      <c r="Y930" s="35"/>
      <c r="Z930" s="36"/>
      <c r="AA930" s="36"/>
      <c r="AB930" s="37"/>
      <c r="AC930" s="37"/>
      <c r="AD930" s="8"/>
      <c r="AE930" s="8"/>
      <c r="AF930" s="8"/>
      <c r="AG930" s="8"/>
      <c r="AH930" s="8"/>
      <c r="AI930" s="8"/>
      <c r="AJ930" s="8"/>
      <c r="AK930" s="8"/>
      <c r="AL930" s="8"/>
      <c r="AM930" s="8"/>
      <c r="AQ930" s="71"/>
      <c r="AU930" s="79"/>
      <c r="AV930" s="79"/>
    </row>
    <row r="931" spans="21:48" s="32" customFormat="1">
      <c r="U931" s="48"/>
      <c r="V931" s="48"/>
      <c r="W931" s="49"/>
      <c r="X931" s="35"/>
      <c r="Y931" s="35"/>
      <c r="Z931" s="36"/>
      <c r="AA931" s="36"/>
      <c r="AB931" s="37"/>
      <c r="AC931" s="37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Q931" s="71"/>
      <c r="AU931" s="79"/>
      <c r="AV931" s="79"/>
    </row>
    <row r="932" spans="21:48" s="32" customFormat="1">
      <c r="U932" s="48"/>
      <c r="V932" s="48"/>
      <c r="W932" s="49"/>
      <c r="X932" s="35"/>
      <c r="Y932" s="35"/>
      <c r="Z932" s="36"/>
      <c r="AA932" s="36"/>
      <c r="AB932" s="37"/>
      <c r="AC932" s="37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Q932" s="71"/>
      <c r="AU932" s="79"/>
      <c r="AV932" s="79"/>
    </row>
    <row r="933" spans="21:48" s="32" customFormat="1">
      <c r="U933" s="48"/>
      <c r="V933" s="48"/>
      <c r="W933" s="49"/>
      <c r="X933" s="35"/>
      <c r="Y933" s="35"/>
      <c r="Z933" s="36"/>
      <c r="AA933" s="36"/>
      <c r="AB933" s="37"/>
      <c r="AC933" s="37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Q933" s="71"/>
      <c r="AU933" s="79"/>
      <c r="AV933" s="79"/>
    </row>
    <row r="934" spans="21:48" s="32" customFormat="1">
      <c r="U934" s="48"/>
      <c r="V934" s="48"/>
      <c r="W934" s="49"/>
      <c r="X934" s="35"/>
      <c r="Y934" s="35"/>
      <c r="Z934" s="36"/>
      <c r="AA934" s="36"/>
      <c r="AB934" s="37"/>
      <c r="AC934" s="37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Q934" s="71"/>
      <c r="AU934" s="79"/>
      <c r="AV934" s="79"/>
    </row>
    <row r="935" spans="21:48" s="32" customFormat="1">
      <c r="U935" s="48"/>
      <c r="V935" s="48"/>
      <c r="W935" s="49"/>
      <c r="X935" s="35"/>
      <c r="Y935" s="35"/>
      <c r="Z935" s="36"/>
      <c r="AA935" s="36"/>
      <c r="AB935" s="37"/>
      <c r="AC935" s="37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Q935" s="71"/>
      <c r="AU935" s="79"/>
      <c r="AV935" s="79"/>
    </row>
    <row r="936" spans="21:48" s="32" customFormat="1">
      <c r="U936" s="48"/>
      <c r="V936" s="48"/>
      <c r="W936" s="49"/>
      <c r="X936" s="35"/>
      <c r="Y936" s="35"/>
      <c r="Z936" s="36"/>
      <c r="AA936" s="36"/>
      <c r="AB936" s="37"/>
      <c r="AC936" s="37"/>
      <c r="AD936" s="8"/>
      <c r="AE936" s="8"/>
      <c r="AF936" s="8"/>
      <c r="AG936" s="8"/>
      <c r="AH936" s="8"/>
      <c r="AI936" s="8"/>
      <c r="AJ936" s="8"/>
      <c r="AK936" s="8"/>
      <c r="AL936" s="8"/>
      <c r="AM936" s="8"/>
      <c r="AQ936" s="71"/>
      <c r="AU936" s="79"/>
      <c r="AV936" s="79"/>
    </row>
    <row r="937" spans="21:48" s="32" customFormat="1">
      <c r="U937" s="48"/>
      <c r="V937" s="48"/>
      <c r="W937" s="49"/>
      <c r="X937" s="35"/>
      <c r="Y937" s="35"/>
      <c r="Z937" s="36"/>
      <c r="AA937" s="36"/>
      <c r="AB937" s="37"/>
      <c r="AC937" s="37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Q937" s="71"/>
      <c r="AU937" s="79"/>
      <c r="AV937" s="79"/>
    </row>
    <row r="938" spans="21:48" s="32" customFormat="1">
      <c r="U938" s="48"/>
      <c r="V938" s="48"/>
      <c r="W938" s="49"/>
      <c r="X938" s="35"/>
      <c r="Y938" s="35"/>
      <c r="Z938" s="36"/>
      <c r="AA938" s="36"/>
      <c r="AB938" s="37"/>
      <c r="AC938" s="37"/>
      <c r="AD938" s="8"/>
      <c r="AE938" s="8"/>
      <c r="AF938" s="8"/>
      <c r="AG938" s="8"/>
      <c r="AH938" s="8"/>
      <c r="AI938" s="8"/>
      <c r="AJ938" s="8"/>
      <c r="AK938" s="8"/>
      <c r="AL938" s="8"/>
      <c r="AM938" s="8"/>
      <c r="AQ938" s="71"/>
      <c r="AU938" s="79"/>
      <c r="AV938" s="79"/>
    </row>
    <row r="939" spans="21:48" s="32" customFormat="1">
      <c r="U939" s="48"/>
      <c r="V939" s="48"/>
      <c r="W939" s="49"/>
      <c r="X939" s="35"/>
      <c r="Y939" s="35"/>
      <c r="Z939" s="36"/>
      <c r="AA939" s="36"/>
      <c r="AB939" s="37"/>
      <c r="AC939" s="37"/>
      <c r="AD939" s="8"/>
      <c r="AE939" s="8"/>
      <c r="AF939" s="8"/>
      <c r="AG939" s="8"/>
      <c r="AH939" s="8"/>
      <c r="AI939" s="8"/>
      <c r="AJ939" s="8"/>
      <c r="AK939" s="8"/>
      <c r="AL939" s="8"/>
      <c r="AM939" s="8"/>
      <c r="AQ939" s="71"/>
      <c r="AU939" s="79"/>
      <c r="AV939" s="79"/>
    </row>
    <row r="940" spans="21:48" s="32" customFormat="1">
      <c r="U940" s="48"/>
      <c r="V940" s="48"/>
      <c r="W940" s="49"/>
      <c r="X940" s="35"/>
      <c r="Y940" s="35"/>
      <c r="Z940" s="36"/>
      <c r="AA940" s="36"/>
      <c r="AB940" s="37"/>
      <c r="AC940" s="37"/>
      <c r="AD940" s="8"/>
      <c r="AE940" s="8"/>
      <c r="AF940" s="8"/>
      <c r="AG940" s="8"/>
      <c r="AH940" s="8"/>
      <c r="AI940" s="8"/>
      <c r="AJ940" s="8"/>
      <c r="AK940" s="8"/>
      <c r="AL940" s="8"/>
      <c r="AM940" s="8"/>
      <c r="AQ940" s="71"/>
      <c r="AU940" s="79"/>
      <c r="AV940" s="79"/>
    </row>
    <row r="941" spans="21:48" s="32" customFormat="1">
      <c r="U941" s="48"/>
      <c r="V941" s="48"/>
      <c r="W941" s="49"/>
      <c r="X941" s="35"/>
      <c r="Y941" s="35"/>
      <c r="Z941" s="36"/>
      <c r="AA941" s="36"/>
      <c r="AB941" s="37"/>
      <c r="AC941" s="37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Q941" s="71"/>
      <c r="AU941" s="79"/>
      <c r="AV941" s="79"/>
    </row>
    <row r="942" spans="21:48" s="32" customFormat="1">
      <c r="U942" s="48"/>
      <c r="V942" s="48"/>
      <c r="W942" s="49"/>
      <c r="X942" s="35"/>
      <c r="Y942" s="35"/>
      <c r="Z942" s="36"/>
      <c r="AA942" s="36"/>
      <c r="AB942" s="37"/>
      <c r="AC942" s="37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Q942" s="71"/>
      <c r="AU942" s="79"/>
      <c r="AV942" s="79"/>
    </row>
    <row r="943" spans="21:48" s="32" customFormat="1">
      <c r="U943" s="48"/>
      <c r="V943" s="48"/>
      <c r="W943" s="49"/>
      <c r="X943" s="35"/>
      <c r="Y943" s="35"/>
      <c r="Z943" s="36"/>
      <c r="AA943" s="36"/>
      <c r="AB943" s="37"/>
      <c r="AC943" s="37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Q943" s="71"/>
      <c r="AU943" s="79"/>
      <c r="AV943" s="79"/>
    </row>
    <row r="944" spans="21:48" s="32" customFormat="1">
      <c r="U944" s="48"/>
      <c r="V944" s="48"/>
      <c r="W944" s="49"/>
      <c r="X944" s="35"/>
      <c r="Y944" s="35"/>
      <c r="Z944" s="36"/>
      <c r="AA944" s="36"/>
      <c r="AB944" s="37"/>
      <c r="AC944" s="37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Q944" s="71"/>
      <c r="AU944" s="79"/>
      <c r="AV944" s="79"/>
    </row>
    <row r="945" spans="21:48" s="32" customFormat="1">
      <c r="U945" s="48"/>
      <c r="V945" s="48"/>
      <c r="W945" s="49"/>
      <c r="X945" s="35"/>
      <c r="Y945" s="35"/>
      <c r="Z945" s="36"/>
      <c r="AA945" s="36"/>
      <c r="AB945" s="37"/>
      <c r="AC945" s="37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Q945" s="71"/>
      <c r="AU945" s="79"/>
      <c r="AV945" s="79"/>
    </row>
    <row r="946" spans="21:48" s="32" customFormat="1">
      <c r="U946" s="48"/>
      <c r="V946" s="48"/>
      <c r="W946" s="49"/>
      <c r="X946" s="35"/>
      <c r="Y946" s="35"/>
      <c r="Z946" s="36"/>
      <c r="AA946" s="36"/>
      <c r="AB946" s="37"/>
      <c r="AC946" s="37"/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Q946" s="71"/>
      <c r="AU946" s="79"/>
      <c r="AV946" s="79"/>
    </row>
    <row r="947" spans="21:48" s="32" customFormat="1">
      <c r="U947" s="48"/>
      <c r="V947" s="48"/>
      <c r="W947" s="49"/>
      <c r="X947" s="35"/>
      <c r="Y947" s="35"/>
      <c r="Z947" s="36"/>
      <c r="AA947" s="36"/>
      <c r="AB947" s="37"/>
      <c r="AC947" s="37"/>
      <c r="AD947" s="8"/>
      <c r="AE947" s="8"/>
      <c r="AF947" s="8"/>
      <c r="AG947" s="8"/>
      <c r="AH947" s="8"/>
      <c r="AI947" s="8"/>
      <c r="AJ947" s="8"/>
      <c r="AK947" s="8"/>
      <c r="AL947" s="8"/>
      <c r="AM947" s="8"/>
      <c r="AQ947" s="71"/>
      <c r="AU947" s="79"/>
      <c r="AV947" s="79"/>
    </row>
    <row r="948" spans="21:48" s="32" customFormat="1">
      <c r="U948" s="48"/>
      <c r="V948" s="48"/>
      <c r="W948" s="49"/>
      <c r="X948" s="35"/>
      <c r="Y948" s="35"/>
      <c r="Z948" s="36"/>
      <c r="AA948" s="36"/>
      <c r="AB948" s="37"/>
      <c r="AC948" s="37"/>
      <c r="AD948" s="8"/>
      <c r="AE948" s="8"/>
      <c r="AF948" s="8"/>
      <c r="AG948" s="8"/>
      <c r="AH948" s="8"/>
      <c r="AI948" s="8"/>
      <c r="AJ948" s="8"/>
      <c r="AK948" s="8"/>
      <c r="AL948" s="8"/>
      <c r="AM948" s="8"/>
      <c r="AQ948" s="71"/>
      <c r="AU948" s="79"/>
      <c r="AV948" s="79"/>
    </row>
    <row r="949" spans="21:48" s="32" customFormat="1">
      <c r="U949" s="48"/>
      <c r="V949" s="48"/>
      <c r="W949" s="49"/>
      <c r="X949" s="35"/>
      <c r="Y949" s="35"/>
      <c r="Z949" s="36"/>
      <c r="AA949" s="36"/>
      <c r="AB949" s="37"/>
      <c r="AC949" s="37"/>
      <c r="AD949" s="8"/>
      <c r="AE949" s="8"/>
      <c r="AF949" s="8"/>
      <c r="AG949" s="8"/>
      <c r="AH949" s="8"/>
      <c r="AI949" s="8"/>
      <c r="AJ949" s="8"/>
      <c r="AK949" s="8"/>
      <c r="AL949" s="8"/>
      <c r="AM949" s="8"/>
      <c r="AQ949" s="71"/>
      <c r="AU949" s="79"/>
      <c r="AV949" s="79"/>
    </row>
    <row r="950" spans="21:48" s="32" customFormat="1">
      <c r="U950" s="48"/>
      <c r="V950" s="48"/>
      <c r="W950" s="49"/>
      <c r="X950" s="35"/>
      <c r="Y950" s="35"/>
      <c r="Z950" s="36"/>
      <c r="AA950" s="36"/>
      <c r="AB950" s="37"/>
      <c r="AC950" s="37"/>
      <c r="AD950" s="8"/>
      <c r="AE950" s="8"/>
      <c r="AF950" s="8"/>
      <c r="AG950" s="8"/>
      <c r="AH950" s="8"/>
      <c r="AI950" s="8"/>
      <c r="AJ950" s="8"/>
      <c r="AK950" s="8"/>
      <c r="AL950" s="8"/>
      <c r="AM950" s="8"/>
      <c r="AQ950" s="71"/>
      <c r="AU950" s="79"/>
      <c r="AV950" s="79"/>
    </row>
    <row r="951" spans="21:48" s="32" customFormat="1">
      <c r="U951" s="48"/>
      <c r="V951" s="48"/>
      <c r="W951" s="49"/>
      <c r="X951" s="35"/>
      <c r="Y951" s="35"/>
      <c r="Z951" s="36"/>
      <c r="AA951" s="36"/>
      <c r="AB951" s="37"/>
      <c r="AC951" s="37"/>
      <c r="AD951" s="8"/>
      <c r="AE951" s="8"/>
      <c r="AF951" s="8"/>
      <c r="AG951" s="8"/>
      <c r="AH951" s="8"/>
      <c r="AI951" s="8"/>
      <c r="AJ951" s="8"/>
      <c r="AK951" s="8"/>
      <c r="AL951" s="8"/>
      <c r="AM951" s="8"/>
      <c r="AQ951" s="71"/>
      <c r="AU951" s="79"/>
      <c r="AV951" s="79"/>
    </row>
    <row r="952" spans="21:48" s="32" customFormat="1">
      <c r="U952" s="48"/>
      <c r="V952" s="48"/>
      <c r="W952" s="49"/>
      <c r="X952" s="35"/>
      <c r="Y952" s="35"/>
      <c r="Z952" s="36"/>
      <c r="AA952" s="36"/>
      <c r="AB952" s="37"/>
      <c r="AC952" s="37"/>
      <c r="AD952" s="8"/>
      <c r="AE952" s="8"/>
      <c r="AF952" s="8"/>
      <c r="AG952" s="8"/>
      <c r="AH952" s="8"/>
      <c r="AI952" s="8"/>
      <c r="AJ952" s="8"/>
      <c r="AK952" s="8"/>
      <c r="AL952" s="8"/>
      <c r="AM952" s="8"/>
      <c r="AQ952" s="71"/>
      <c r="AU952" s="79"/>
      <c r="AV952" s="79"/>
    </row>
    <row r="953" spans="21:48" s="32" customFormat="1">
      <c r="U953" s="48"/>
      <c r="V953" s="48"/>
      <c r="W953" s="49"/>
      <c r="X953" s="35"/>
      <c r="Y953" s="35"/>
      <c r="Z953" s="36"/>
      <c r="AA953" s="36"/>
      <c r="AB953" s="37"/>
      <c r="AC953" s="37"/>
      <c r="AD953" s="8"/>
      <c r="AE953" s="8"/>
      <c r="AF953" s="8"/>
      <c r="AG953" s="8"/>
      <c r="AH953" s="8"/>
      <c r="AI953" s="8"/>
      <c r="AJ953" s="8"/>
      <c r="AK953" s="8"/>
      <c r="AL953" s="8"/>
      <c r="AM953" s="8"/>
      <c r="AQ953" s="71"/>
      <c r="AU953" s="79"/>
      <c r="AV953" s="79"/>
    </row>
    <row r="954" spans="21:48" s="32" customFormat="1">
      <c r="U954" s="48"/>
      <c r="V954" s="48"/>
      <c r="W954" s="49"/>
      <c r="X954" s="35"/>
      <c r="Y954" s="35"/>
      <c r="Z954" s="36"/>
      <c r="AA954" s="36"/>
      <c r="AB954" s="37"/>
      <c r="AC954" s="37"/>
      <c r="AD954" s="8"/>
      <c r="AE954" s="8"/>
      <c r="AF954" s="8"/>
      <c r="AG954" s="8"/>
      <c r="AH954" s="8"/>
      <c r="AI954" s="8"/>
      <c r="AJ954" s="8"/>
      <c r="AK954" s="8"/>
      <c r="AL954" s="8"/>
      <c r="AM954" s="8"/>
      <c r="AQ954" s="71"/>
      <c r="AU954" s="79"/>
      <c r="AV954" s="79"/>
    </row>
    <row r="955" spans="21:48" s="32" customFormat="1">
      <c r="U955" s="48"/>
      <c r="V955" s="48"/>
      <c r="W955" s="49"/>
      <c r="X955" s="35"/>
      <c r="Y955" s="35"/>
      <c r="Z955" s="36"/>
      <c r="AA955" s="36"/>
      <c r="AB955" s="37"/>
      <c r="AC955" s="37"/>
      <c r="AD955" s="8"/>
      <c r="AE955" s="8"/>
      <c r="AF955" s="8"/>
      <c r="AG955" s="8"/>
      <c r="AH955" s="8"/>
      <c r="AI955" s="8"/>
      <c r="AJ955" s="8"/>
      <c r="AK955" s="8"/>
      <c r="AL955" s="8"/>
      <c r="AM955" s="8"/>
      <c r="AQ955" s="71"/>
      <c r="AU955" s="79"/>
      <c r="AV955" s="79"/>
    </row>
    <row r="956" spans="21:48" s="32" customFormat="1">
      <c r="U956" s="48"/>
      <c r="V956" s="48"/>
      <c r="W956" s="49"/>
      <c r="X956" s="35"/>
      <c r="Y956" s="35"/>
      <c r="Z956" s="36"/>
      <c r="AA956" s="36"/>
      <c r="AB956" s="37"/>
      <c r="AC956" s="37"/>
      <c r="AD956" s="8"/>
      <c r="AE956" s="8"/>
      <c r="AF956" s="8"/>
      <c r="AG956" s="8"/>
      <c r="AH956" s="8"/>
      <c r="AI956" s="8"/>
      <c r="AJ956" s="8"/>
      <c r="AK956" s="8"/>
      <c r="AL956" s="8"/>
      <c r="AM956" s="8"/>
      <c r="AQ956" s="71"/>
      <c r="AU956" s="79"/>
      <c r="AV956" s="79"/>
    </row>
    <row r="957" spans="21:48" s="32" customFormat="1">
      <c r="U957" s="48"/>
      <c r="V957" s="48"/>
      <c r="W957" s="49"/>
      <c r="X957" s="35"/>
      <c r="Y957" s="35"/>
      <c r="Z957" s="36"/>
      <c r="AA957" s="36"/>
      <c r="AB957" s="37"/>
      <c r="AC957" s="37"/>
      <c r="AD957" s="8"/>
      <c r="AE957" s="8"/>
      <c r="AF957" s="8"/>
      <c r="AG957" s="8"/>
      <c r="AH957" s="8"/>
      <c r="AI957" s="8"/>
      <c r="AJ957" s="8"/>
      <c r="AK957" s="8"/>
      <c r="AL957" s="8"/>
      <c r="AM957" s="8"/>
      <c r="AQ957" s="71"/>
      <c r="AU957" s="79"/>
      <c r="AV957" s="79"/>
    </row>
    <row r="958" spans="21:48" s="32" customFormat="1">
      <c r="U958" s="48"/>
      <c r="V958" s="48"/>
      <c r="W958" s="49"/>
      <c r="X958" s="35"/>
      <c r="Y958" s="35"/>
      <c r="Z958" s="36"/>
      <c r="AA958" s="36"/>
      <c r="AB958" s="37"/>
      <c r="AC958" s="37"/>
      <c r="AD958" s="8"/>
      <c r="AE958" s="8"/>
      <c r="AF958" s="8"/>
      <c r="AG958" s="8"/>
      <c r="AH958" s="8"/>
      <c r="AI958" s="8"/>
      <c r="AJ958" s="8"/>
      <c r="AK958" s="8"/>
      <c r="AL958" s="8"/>
      <c r="AM958" s="8"/>
      <c r="AQ958" s="71"/>
      <c r="AU958" s="79"/>
      <c r="AV958" s="79"/>
    </row>
    <row r="959" spans="21:48" s="32" customFormat="1">
      <c r="U959" s="48"/>
      <c r="V959" s="48"/>
      <c r="W959" s="49"/>
      <c r="X959" s="35"/>
      <c r="Y959" s="35"/>
      <c r="Z959" s="36"/>
      <c r="AA959" s="36"/>
      <c r="AB959" s="37"/>
      <c r="AC959" s="37"/>
      <c r="AD959" s="8"/>
      <c r="AE959" s="8"/>
      <c r="AF959" s="8"/>
      <c r="AG959" s="8"/>
      <c r="AH959" s="8"/>
      <c r="AI959" s="8"/>
      <c r="AJ959" s="8"/>
      <c r="AK959" s="8"/>
      <c r="AL959" s="8"/>
      <c r="AM959" s="8"/>
      <c r="AQ959" s="71"/>
      <c r="AU959" s="79"/>
      <c r="AV959" s="79"/>
    </row>
    <row r="960" spans="21:48" s="32" customFormat="1">
      <c r="U960" s="48"/>
      <c r="V960" s="48"/>
      <c r="W960" s="49"/>
      <c r="X960" s="35"/>
      <c r="Y960" s="35"/>
      <c r="Z960" s="36"/>
      <c r="AA960" s="36"/>
      <c r="AB960" s="37"/>
      <c r="AC960" s="37"/>
      <c r="AD960" s="8"/>
      <c r="AE960" s="8"/>
      <c r="AF960" s="8"/>
      <c r="AG960" s="8"/>
      <c r="AH960" s="8"/>
      <c r="AI960" s="8"/>
      <c r="AJ960" s="8"/>
      <c r="AK960" s="8"/>
      <c r="AL960" s="8"/>
      <c r="AM960" s="8"/>
      <c r="AQ960" s="71"/>
      <c r="AU960" s="79"/>
      <c r="AV960" s="79"/>
    </row>
    <row r="961" spans="21:48" s="32" customFormat="1">
      <c r="U961" s="48"/>
      <c r="V961" s="48"/>
      <c r="W961" s="49"/>
      <c r="X961" s="35"/>
      <c r="Y961" s="35"/>
      <c r="Z961" s="36"/>
      <c r="AA961" s="36"/>
      <c r="AB961" s="37"/>
      <c r="AC961" s="37"/>
      <c r="AD961" s="8"/>
      <c r="AE961" s="8"/>
      <c r="AF961" s="8"/>
      <c r="AG961" s="8"/>
      <c r="AH961" s="8"/>
      <c r="AI961" s="8"/>
      <c r="AJ961" s="8"/>
      <c r="AK961" s="8"/>
      <c r="AL961" s="8"/>
      <c r="AM961" s="8"/>
      <c r="AQ961" s="71"/>
      <c r="AU961" s="79"/>
      <c r="AV961" s="79"/>
    </row>
    <row r="962" spans="21:48" s="32" customFormat="1">
      <c r="U962" s="48"/>
      <c r="V962" s="48"/>
      <c r="W962" s="49"/>
      <c r="X962" s="35"/>
      <c r="Y962" s="35"/>
      <c r="Z962" s="36"/>
      <c r="AA962" s="36"/>
      <c r="AB962" s="37"/>
      <c r="AC962" s="37"/>
      <c r="AD962" s="8"/>
      <c r="AE962" s="8"/>
      <c r="AF962" s="8"/>
      <c r="AG962" s="8"/>
      <c r="AH962" s="8"/>
      <c r="AI962" s="8"/>
      <c r="AJ962" s="8"/>
      <c r="AK962" s="8"/>
      <c r="AL962" s="8"/>
      <c r="AM962" s="8"/>
      <c r="AQ962" s="71"/>
      <c r="AU962" s="79"/>
      <c r="AV962" s="79"/>
    </row>
    <row r="963" spans="21:48" s="32" customFormat="1">
      <c r="U963" s="48"/>
      <c r="V963" s="48"/>
      <c r="W963" s="49"/>
      <c r="X963" s="35"/>
      <c r="Y963" s="35"/>
      <c r="Z963" s="36"/>
      <c r="AA963" s="36"/>
      <c r="AB963" s="37"/>
      <c r="AC963" s="37"/>
      <c r="AD963" s="8"/>
      <c r="AE963" s="8"/>
      <c r="AF963" s="8"/>
      <c r="AG963" s="8"/>
      <c r="AH963" s="8"/>
      <c r="AI963" s="8"/>
      <c r="AJ963" s="8"/>
      <c r="AK963" s="8"/>
      <c r="AL963" s="8"/>
      <c r="AM963" s="8"/>
      <c r="AQ963" s="71"/>
      <c r="AU963" s="79"/>
      <c r="AV963" s="79"/>
    </row>
    <row r="964" spans="21:48" s="32" customFormat="1">
      <c r="U964" s="48"/>
      <c r="V964" s="48"/>
      <c r="W964" s="49"/>
      <c r="X964" s="35"/>
      <c r="Y964" s="35"/>
      <c r="Z964" s="36"/>
      <c r="AA964" s="36"/>
      <c r="AB964" s="37"/>
      <c r="AC964" s="37"/>
      <c r="AD964" s="8"/>
      <c r="AE964" s="8"/>
      <c r="AF964" s="8"/>
      <c r="AG964" s="8"/>
      <c r="AH964" s="8"/>
      <c r="AI964" s="8"/>
      <c r="AJ964" s="8"/>
      <c r="AK964" s="8"/>
      <c r="AL964" s="8"/>
      <c r="AM964" s="8"/>
      <c r="AQ964" s="71"/>
      <c r="AU964" s="79"/>
      <c r="AV964" s="79"/>
    </row>
    <row r="965" spans="21:48" s="32" customFormat="1">
      <c r="U965" s="48"/>
      <c r="V965" s="48"/>
      <c r="W965" s="49"/>
      <c r="X965" s="35"/>
      <c r="Y965" s="35"/>
      <c r="Z965" s="36"/>
      <c r="AA965" s="36"/>
      <c r="AB965" s="37"/>
      <c r="AC965" s="37"/>
      <c r="AD965" s="8"/>
      <c r="AE965" s="8"/>
      <c r="AF965" s="8"/>
      <c r="AG965" s="8"/>
      <c r="AH965" s="8"/>
      <c r="AI965" s="8"/>
      <c r="AJ965" s="8"/>
      <c r="AK965" s="8"/>
      <c r="AL965" s="8"/>
      <c r="AM965" s="8"/>
      <c r="AQ965" s="71"/>
      <c r="AU965" s="79"/>
      <c r="AV965" s="79"/>
    </row>
    <row r="966" spans="21:48" s="32" customFormat="1">
      <c r="U966" s="48"/>
      <c r="V966" s="48"/>
      <c r="W966" s="49"/>
      <c r="X966" s="35"/>
      <c r="Y966" s="35"/>
      <c r="Z966" s="36"/>
      <c r="AA966" s="36"/>
      <c r="AB966" s="37"/>
      <c r="AC966" s="37"/>
      <c r="AD966" s="8"/>
      <c r="AE966" s="8"/>
      <c r="AF966" s="8"/>
      <c r="AG966" s="8"/>
      <c r="AH966" s="8"/>
      <c r="AI966" s="8"/>
      <c r="AJ966" s="8"/>
      <c r="AK966" s="8"/>
      <c r="AL966" s="8"/>
      <c r="AM966" s="8"/>
      <c r="AQ966" s="71"/>
      <c r="AU966" s="79"/>
      <c r="AV966" s="79"/>
    </row>
    <row r="967" spans="21:48" s="32" customFormat="1">
      <c r="U967" s="48"/>
      <c r="V967" s="48"/>
      <c r="W967" s="49"/>
      <c r="X967" s="35"/>
      <c r="Y967" s="35"/>
      <c r="Z967" s="36"/>
      <c r="AA967" s="36"/>
      <c r="AB967" s="37"/>
      <c r="AC967" s="37"/>
      <c r="AD967" s="8"/>
      <c r="AE967" s="8"/>
      <c r="AF967" s="8"/>
      <c r="AG967" s="8"/>
      <c r="AH967" s="8"/>
      <c r="AI967" s="8"/>
      <c r="AJ967" s="8"/>
      <c r="AK967" s="8"/>
      <c r="AL967" s="8"/>
      <c r="AM967" s="8"/>
      <c r="AQ967" s="71"/>
      <c r="AU967" s="79"/>
      <c r="AV967" s="79"/>
    </row>
    <row r="968" spans="21:48" s="32" customFormat="1">
      <c r="U968" s="48"/>
      <c r="V968" s="48"/>
      <c r="W968" s="49"/>
      <c r="X968" s="35"/>
      <c r="Y968" s="35"/>
      <c r="Z968" s="36"/>
      <c r="AA968" s="36"/>
      <c r="AB968" s="37"/>
      <c r="AC968" s="37"/>
      <c r="AD968" s="8"/>
      <c r="AE968" s="8"/>
      <c r="AF968" s="8"/>
      <c r="AG968" s="8"/>
      <c r="AH968" s="8"/>
      <c r="AI968" s="8"/>
      <c r="AJ968" s="8"/>
      <c r="AK968" s="8"/>
      <c r="AL968" s="8"/>
      <c r="AM968" s="8"/>
      <c r="AQ968" s="71"/>
      <c r="AU968" s="79"/>
      <c r="AV968" s="79"/>
    </row>
    <row r="969" spans="21:48" s="32" customFormat="1">
      <c r="U969" s="48"/>
      <c r="V969" s="48"/>
      <c r="W969" s="49"/>
      <c r="X969" s="35"/>
      <c r="Y969" s="35"/>
      <c r="Z969" s="36"/>
      <c r="AA969" s="36"/>
      <c r="AB969" s="37"/>
      <c r="AC969" s="37"/>
      <c r="AD969" s="8"/>
      <c r="AE969" s="8"/>
      <c r="AF969" s="8"/>
      <c r="AG969" s="8"/>
      <c r="AH969" s="8"/>
      <c r="AI969" s="8"/>
      <c r="AJ969" s="8"/>
      <c r="AK969" s="8"/>
      <c r="AL969" s="8"/>
      <c r="AM969" s="8"/>
      <c r="AQ969" s="71"/>
      <c r="AU969" s="79"/>
      <c r="AV969" s="79"/>
    </row>
    <row r="970" spans="21:48" s="32" customFormat="1">
      <c r="U970" s="48"/>
      <c r="V970" s="48"/>
      <c r="W970" s="49"/>
      <c r="X970" s="35"/>
      <c r="Y970" s="35"/>
      <c r="Z970" s="36"/>
      <c r="AA970" s="36"/>
      <c r="AB970" s="37"/>
      <c r="AC970" s="37"/>
      <c r="AD970" s="8"/>
      <c r="AE970" s="8"/>
      <c r="AF970" s="8"/>
      <c r="AG970" s="8"/>
      <c r="AH970" s="8"/>
      <c r="AI970" s="8"/>
      <c r="AJ970" s="8"/>
      <c r="AK970" s="8"/>
      <c r="AL970" s="8"/>
      <c r="AM970" s="8"/>
      <c r="AQ970" s="71"/>
      <c r="AU970" s="79"/>
      <c r="AV970" s="79"/>
    </row>
    <row r="971" spans="21:48" s="32" customFormat="1">
      <c r="U971" s="48"/>
      <c r="V971" s="48"/>
      <c r="W971" s="49"/>
      <c r="X971" s="35"/>
      <c r="Y971" s="35"/>
      <c r="Z971" s="36"/>
      <c r="AA971" s="36"/>
      <c r="AB971" s="37"/>
      <c r="AC971" s="37"/>
      <c r="AD971" s="8"/>
      <c r="AE971" s="8"/>
      <c r="AF971" s="8"/>
      <c r="AG971" s="8"/>
      <c r="AH971" s="8"/>
      <c r="AI971" s="8"/>
      <c r="AJ971" s="8"/>
      <c r="AK971" s="8"/>
      <c r="AL971" s="8"/>
      <c r="AM971" s="8"/>
      <c r="AQ971" s="71"/>
      <c r="AU971" s="79"/>
      <c r="AV971" s="79"/>
    </row>
    <row r="972" spans="21:48" s="32" customFormat="1">
      <c r="U972" s="48"/>
      <c r="V972" s="48"/>
      <c r="W972" s="49"/>
      <c r="X972" s="35"/>
      <c r="Y972" s="35"/>
      <c r="Z972" s="36"/>
      <c r="AA972" s="36"/>
      <c r="AB972" s="37"/>
      <c r="AC972" s="37"/>
      <c r="AD972" s="8"/>
      <c r="AE972" s="8"/>
      <c r="AF972" s="8"/>
      <c r="AG972" s="8"/>
      <c r="AH972" s="8"/>
      <c r="AI972" s="8"/>
      <c r="AJ972" s="8"/>
      <c r="AK972" s="8"/>
      <c r="AL972" s="8"/>
      <c r="AM972" s="8"/>
      <c r="AQ972" s="71"/>
      <c r="AU972" s="79"/>
      <c r="AV972" s="79"/>
    </row>
    <row r="973" spans="21:48" s="32" customFormat="1">
      <c r="U973" s="48"/>
      <c r="V973" s="48"/>
      <c r="W973" s="49"/>
      <c r="X973" s="35"/>
      <c r="Y973" s="35"/>
      <c r="Z973" s="36"/>
      <c r="AA973" s="36"/>
      <c r="AB973" s="37"/>
      <c r="AC973" s="37"/>
      <c r="AD973" s="8"/>
      <c r="AE973" s="8"/>
      <c r="AF973" s="8"/>
      <c r="AG973" s="8"/>
      <c r="AH973" s="8"/>
      <c r="AI973" s="8"/>
      <c r="AJ973" s="8"/>
      <c r="AK973" s="8"/>
      <c r="AL973" s="8"/>
      <c r="AM973" s="8"/>
      <c r="AQ973" s="71"/>
      <c r="AU973" s="79"/>
      <c r="AV973" s="79"/>
    </row>
    <row r="974" spans="21:48" s="32" customFormat="1">
      <c r="U974" s="48"/>
      <c r="V974" s="48"/>
      <c r="W974" s="49"/>
      <c r="X974" s="35"/>
      <c r="Y974" s="35"/>
      <c r="Z974" s="36"/>
      <c r="AA974" s="36"/>
      <c r="AB974" s="37"/>
      <c r="AC974" s="37"/>
      <c r="AD974" s="8"/>
      <c r="AE974" s="8"/>
      <c r="AF974" s="8"/>
      <c r="AG974" s="8"/>
      <c r="AH974" s="8"/>
      <c r="AI974" s="8"/>
      <c r="AJ974" s="8"/>
      <c r="AK974" s="8"/>
      <c r="AL974" s="8"/>
      <c r="AM974" s="8"/>
      <c r="AQ974" s="71"/>
      <c r="AU974" s="79"/>
      <c r="AV974" s="79"/>
    </row>
    <row r="975" spans="21:48" s="32" customFormat="1">
      <c r="U975" s="48"/>
      <c r="V975" s="48"/>
      <c r="W975" s="49"/>
      <c r="X975" s="35"/>
      <c r="Y975" s="35"/>
      <c r="Z975" s="36"/>
      <c r="AA975" s="36"/>
      <c r="AB975" s="37"/>
      <c r="AC975" s="37"/>
      <c r="AD975" s="8"/>
      <c r="AE975" s="8"/>
      <c r="AF975" s="8"/>
      <c r="AG975" s="8"/>
      <c r="AH975" s="8"/>
      <c r="AI975" s="8"/>
      <c r="AJ975" s="8"/>
      <c r="AK975" s="8"/>
      <c r="AL975" s="8"/>
      <c r="AM975" s="8"/>
      <c r="AQ975" s="71"/>
      <c r="AU975" s="79"/>
      <c r="AV975" s="79"/>
    </row>
    <row r="976" spans="21:48" s="32" customFormat="1">
      <c r="U976" s="48"/>
      <c r="V976" s="48"/>
      <c r="W976" s="49"/>
      <c r="X976" s="35"/>
      <c r="Y976" s="35"/>
      <c r="Z976" s="36"/>
      <c r="AA976" s="36"/>
      <c r="AB976" s="37"/>
      <c r="AC976" s="37"/>
      <c r="AD976" s="8"/>
      <c r="AE976" s="8"/>
      <c r="AF976" s="8"/>
      <c r="AG976" s="8"/>
      <c r="AH976" s="8"/>
      <c r="AI976" s="8"/>
      <c r="AJ976" s="8"/>
      <c r="AK976" s="8"/>
      <c r="AL976" s="8"/>
      <c r="AM976" s="8"/>
      <c r="AQ976" s="71"/>
      <c r="AU976" s="79"/>
      <c r="AV976" s="79"/>
    </row>
    <row r="977" spans="21:48" s="32" customFormat="1">
      <c r="U977" s="48"/>
      <c r="V977" s="48"/>
      <c r="W977" s="49"/>
      <c r="X977" s="35"/>
      <c r="Y977" s="35"/>
      <c r="Z977" s="36"/>
      <c r="AA977" s="36"/>
      <c r="AB977" s="37"/>
      <c r="AC977" s="37"/>
      <c r="AD977" s="8"/>
      <c r="AE977" s="8"/>
      <c r="AF977" s="8"/>
      <c r="AG977" s="8"/>
      <c r="AH977" s="8"/>
      <c r="AI977" s="8"/>
      <c r="AJ977" s="8"/>
      <c r="AK977" s="8"/>
      <c r="AL977" s="8"/>
      <c r="AM977" s="8"/>
      <c r="AQ977" s="71"/>
      <c r="AU977" s="79"/>
      <c r="AV977" s="79"/>
    </row>
    <row r="978" spans="21:48" s="32" customFormat="1">
      <c r="U978" s="48"/>
      <c r="V978" s="48"/>
      <c r="W978" s="49"/>
      <c r="X978" s="35"/>
      <c r="Y978" s="35"/>
      <c r="Z978" s="36"/>
      <c r="AA978" s="36"/>
      <c r="AB978" s="37"/>
      <c r="AC978" s="37"/>
      <c r="AD978" s="8"/>
      <c r="AE978" s="8"/>
      <c r="AF978" s="8"/>
      <c r="AG978" s="8"/>
      <c r="AH978" s="8"/>
      <c r="AI978" s="8"/>
      <c r="AJ978" s="8"/>
      <c r="AK978" s="8"/>
      <c r="AL978" s="8"/>
      <c r="AM978" s="8"/>
      <c r="AQ978" s="71"/>
      <c r="AU978" s="79"/>
      <c r="AV978" s="79"/>
    </row>
    <row r="979" spans="21:48" s="32" customFormat="1">
      <c r="U979" s="48"/>
      <c r="V979" s="48"/>
      <c r="W979" s="49"/>
      <c r="X979" s="35"/>
      <c r="Y979" s="35"/>
      <c r="Z979" s="36"/>
      <c r="AA979" s="36"/>
      <c r="AB979" s="37"/>
      <c r="AC979" s="37"/>
      <c r="AD979" s="8"/>
      <c r="AE979" s="8"/>
      <c r="AF979" s="8"/>
      <c r="AG979" s="8"/>
      <c r="AH979" s="8"/>
      <c r="AI979" s="8"/>
      <c r="AJ979" s="8"/>
      <c r="AK979" s="8"/>
      <c r="AL979" s="8"/>
      <c r="AM979" s="8"/>
      <c r="AQ979" s="71"/>
      <c r="AU979" s="79"/>
      <c r="AV979" s="79"/>
    </row>
    <row r="980" spans="21:48" s="32" customFormat="1">
      <c r="U980" s="48"/>
      <c r="V980" s="48"/>
      <c r="W980" s="49"/>
      <c r="X980" s="35"/>
      <c r="Y980" s="35"/>
      <c r="Z980" s="36"/>
      <c r="AA980" s="36"/>
      <c r="AB980" s="37"/>
      <c r="AC980" s="37"/>
      <c r="AD980" s="8"/>
      <c r="AE980" s="8"/>
      <c r="AF980" s="8"/>
      <c r="AG980" s="8"/>
      <c r="AH980" s="8"/>
      <c r="AI980" s="8"/>
      <c r="AJ980" s="8"/>
      <c r="AK980" s="8"/>
      <c r="AL980" s="8"/>
      <c r="AM980" s="8"/>
      <c r="AQ980" s="71"/>
      <c r="AU980" s="79"/>
      <c r="AV980" s="79"/>
    </row>
    <row r="981" spans="21:48" s="32" customFormat="1">
      <c r="U981" s="48"/>
      <c r="V981" s="48"/>
      <c r="W981" s="49"/>
      <c r="X981" s="35"/>
      <c r="Y981" s="35"/>
      <c r="Z981" s="36"/>
      <c r="AA981" s="36"/>
      <c r="AB981" s="37"/>
      <c r="AC981" s="37"/>
      <c r="AD981" s="8"/>
      <c r="AE981" s="8"/>
      <c r="AF981" s="8"/>
      <c r="AG981" s="8"/>
      <c r="AH981" s="8"/>
      <c r="AI981" s="8"/>
      <c r="AJ981" s="8"/>
      <c r="AK981" s="8"/>
      <c r="AL981" s="8"/>
      <c r="AM981" s="8"/>
      <c r="AQ981" s="71"/>
      <c r="AU981" s="79"/>
      <c r="AV981" s="79"/>
    </row>
    <row r="982" spans="21:48" s="32" customFormat="1">
      <c r="U982" s="48"/>
      <c r="V982" s="48"/>
      <c r="W982" s="49"/>
      <c r="X982" s="35"/>
      <c r="Y982" s="35"/>
      <c r="Z982" s="36"/>
      <c r="AA982" s="36"/>
      <c r="AB982" s="37"/>
      <c r="AC982" s="37"/>
      <c r="AD982" s="8"/>
      <c r="AE982" s="8"/>
      <c r="AF982" s="8"/>
      <c r="AG982" s="8"/>
      <c r="AH982" s="8"/>
      <c r="AI982" s="8"/>
      <c r="AJ982" s="8"/>
      <c r="AK982" s="8"/>
      <c r="AL982" s="8"/>
      <c r="AM982" s="8"/>
      <c r="AQ982" s="71"/>
      <c r="AU982" s="79"/>
      <c r="AV982" s="79"/>
    </row>
    <row r="983" spans="21:48" s="32" customFormat="1">
      <c r="U983" s="48"/>
      <c r="V983" s="48"/>
      <c r="W983" s="49"/>
      <c r="X983" s="35"/>
      <c r="Y983" s="35"/>
      <c r="Z983" s="36"/>
      <c r="AA983" s="36"/>
      <c r="AB983" s="37"/>
      <c r="AC983" s="37"/>
      <c r="AD983" s="8"/>
      <c r="AE983" s="8"/>
      <c r="AF983" s="8"/>
      <c r="AG983" s="8"/>
      <c r="AH983" s="8"/>
      <c r="AI983" s="8"/>
      <c r="AJ983" s="8"/>
      <c r="AK983" s="8"/>
      <c r="AL983" s="8"/>
      <c r="AM983" s="8"/>
      <c r="AQ983" s="71"/>
      <c r="AU983" s="79"/>
      <c r="AV983" s="79"/>
    </row>
    <row r="984" spans="21:48" s="32" customFormat="1">
      <c r="U984" s="48"/>
      <c r="V984" s="48"/>
      <c r="W984" s="49"/>
      <c r="X984" s="35"/>
      <c r="Y984" s="35"/>
      <c r="Z984" s="36"/>
      <c r="AA984" s="36"/>
      <c r="AB984" s="37"/>
      <c r="AC984" s="37"/>
      <c r="AD984" s="8"/>
      <c r="AE984" s="8"/>
      <c r="AF984" s="8"/>
      <c r="AG984" s="8"/>
      <c r="AH984" s="8"/>
      <c r="AI984" s="8"/>
      <c r="AJ984" s="8"/>
      <c r="AK984" s="8"/>
      <c r="AL984" s="8"/>
      <c r="AM984" s="8"/>
      <c r="AQ984" s="71"/>
      <c r="AU984" s="79"/>
      <c r="AV984" s="79"/>
    </row>
    <row r="985" spans="21:48" s="32" customFormat="1">
      <c r="U985" s="48"/>
      <c r="V985" s="48"/>
      <c r="W985" s="49"/>
      <c r="X985" s="35"/>
      <c r="Y985" s="35"/>
      <c r="Z985" s="36"/>
      <c r="AA985" s="36"/>
      <c r="AB985" s="37"/>
      <c r="AC985" s="37"/>
      <c r="AD985" s="8"/>
      <c r="AE985" s="8"/>
      <c r="AF985" s="8"/>
      <c r="AG985" s="8"/>
      <c r="AH985" s="8"/>
      <c r="AI985" s="8"/>
      <c r="AJ985" s="8"/>
      <c r="AK985" s="8"/>
      <c r="AL985" s="8"/>
      <c r="AM985" s="8"/>
      <c r="AQ985" s="71"/>
      <c r="AU985" s="79"/>
      <c r="AV985" s="79"/>
    </row>
    <row r="986" spans="21:48" s="32" customFormat="1">
      <c r="U986" s="48"/>
      <c r="V986" s="48"/>
      <c r="W986" s="49"/>
      <c r="X986" s="35"/>
      <c r="Y986" s="35"/>
      <c r="Z986" s="36"/>
      <c r="AA986" s="36"/>
      <c r="AB986" s="37"/>
      <c r="AC986" s="37"/>
      <c r="AD986" s="8"/>
      <c r="AE986" s="8"/>
      <c r="AF986" s="8"/>
      <c r="AG986" s="8"/>
      <c r="AH986" s="8"/>
      <c r="AI986" s="8"/>
      <c r="AJ986" s="8"/>
      <c r="AK986" s="8"/>
      <c r="AL986" s="8"/>
      <c r="AM986" s="8"/>
      <c r="AQ986" s="71"/>
      <c r="AU986" s="79"/>
      <c r="AV986" s="79"/>
    </row>
    <row r="987" spans="21:48" s="32" customFormat="1">
      <c r="U987" s="48"/>
      <c r="V987" s="48"/>
      <c r="W987" s="49"/>
      <c r="X987" s="35"/>
      <c r="Y987" s="35"/>
      <c r="Z987" s="36"/>
      <c r="AA987" s="36"/>
      <c r="AB987" s="37"/>
      <c r="AC987" s="37"/>
      <c r="AD987" s="8"/>
      <c r="AE987" s="8"/>
      <c r="AF987" s="8"/>
      <c r="AG987" s="8"/>
      <c r="AH987" s="8"/>
      <c r="AI987" s="8"/>
      <c r="AJ987" s="8"/>
      <c r="AK987" s="8"/>
      <c r="AL987" s="8"/>
      <c r="AM987" s="8"/>
      <c r="AQ987" s="71"/>
      <c r="AU987" s="79"/>
      <c r="AV987" s="79"/>
    </row>
    <row r="988" spans="21:48" s="32" customFormat="1">
      <c r="U988" s="48"/>
      <c r="V988" s="48"/>
      <c r="W988" s="49"/>
      <c r="X988" s="35"/>
      <c r="Y988" s="35"/>
      <c r="Z988" s="36"/>
      <c r="AA988" s="36"/>
      <c r="AB988" s="37"/>
      <c r="AC988" s="37"/>
      <c r="AD988" s="8"/>
      <c r="AE988" s="8"/>
      <c r="AF988" s="8"/>
      <c r="AG988" s="8"/>
      <c r="AH988" s="8"/>
      <c r="AI988" s="8"/>
      <c r="AJ988" s="8"/>
      <c r="AK988" s="8"/>
      <c r="AL988" s="8"/>
      <c r="AM988" s="8"/>
      <c r="AQ988" s="71"/>
      <c r="AU988" s="79"/>
      <c r="AV988" s="79"/>
    </row>
    <row r="989" spans="21:48" s="32" customFormat="1">
      <c r="U989" s="48"/>
      <c r="V989" s="48"/>
      <c r="W989" s="49"/>
      <c r="X989" s="35"/>
      <c r="Y989" s="35"/>
      <c r="Z989" s="36"/>
      <c r="AA989" s="36"/>
      <c r="AB989" s="37"/>
      <c r="AC989" s="37"/>
      <c r="AD989" s="8"/>
      <c r="AE989" s="8"/>
      <c r="AF989" s="8"/>
      <c r="AG989" s="8"/>
      <c r="AH989" s="8"/>
      <c r="AI989" s="8"/>
      <c r="AJ989" s="8"/>
      <c r="AK989" s="8"/>
      <c r="AL989" s="8"/>
      <c r="AM989" s="8"/>
      <c r="AQ989" s="71"/>
      <c r="AU989" s="79"/>
      <c r="AV989" s="79"/>
    </row>
    <row r="990" spans="21:48" s="32" customFormat="1">
      <c r="U990" s="48"/>
      <c r="V990" s="48"/>
      <c r="W990" s="49"/>
      <c r="X990" s="35"/>
      <c r="Y990" s="35"/>
      <c r="Z990" s="36"/>
      <c r="AA990" s="36"/>
      <c r="AB990" s="37"/>
      <c r="AC990" s="37"/>
      <c r="AD990" s="8"/>
      <c r="AE990" s="8"/>
      <c r="AF990" s="8"/>
      <c r="AG990" s="8"/>
      <c r="AH990" s="8"/>
      <c r="AI990" s="8"/>
      <c r="AJ990" s="8"/>
      <c r="AK990" s="8"/>
      <c r="AL990" s="8"/>
      <c r="AM990" s="8"/>
      <c r="AQ990" s="71"/>
      <c r="AU990" s="79"/>
      <c r="AV990" s="79"/>
    </row>
    <row r="991" spans="21:48" s="32" customFormat="1">
      <c r="U991" s="48"/>
      <c r="V991" s="48"/>
      <c r="W991" s="49"/>
      <c r="X991" s="35"/>
      <c r="Y991" s="35"/>
      <c r="Z991" s="36"/>
      <c r="AA991" s="36"/>
      <c r="AB991" s="37"/>
      <c r="AC991" s="37"/>
      <c r="AD991" s="8"/>
      <c r="AE991" s="8"/>
      <c r="AF991" s="8"/>
      <c r="AG991" s="8"/>
      <c r="AH991" s="8"/>
      <c r="AI991" s="8"/>
      <c r="AJ991" s="8"/>
      <c r="AK991" s="8"/>
      <c r="AL991" s="8"/>
      <c r="AM991" s="8"/>
      <c r="AQ991" s="71"/>
      <c r="AU991" s="79"/>
      <c r="AV991" s="79"/>
    </row>
    <row r="992" spans="21:48" s="32" customFormat="1">
      <c r="U992" s="48"/>
      <c r="V992" s="48"/>
      <c r="W992" s="49"/>
      <c r="X992" s="35"/>
      <c r="Y992" s="35"/>
      <c r="Z992" s="36"/>
      <c r="AA992" s="36"/>
      <c r="AB992" s="37"/>
      <c r="AC992" s="37"/>
      <c r="AD992" s="8"/>
      <c r="AE992" s="8"/>
      <c r="AF992" s="8"/>
      <c r="AG992" s="8"/>
      <c r="AH992" s="8"/>
      <c r="AI992" s="8"/>
      <c r="AJ992" s="8"/>
      <c r="AK992" s="8"/>
      <c r="AL992" s="8"/>
      <c r="AM992" s="8"/>
      <c r="AQ992" s="71"/>
      <c r="AU992" s="79"/>
      <c r="AV992" s="79"/>
    </row>
    <row r="993" spans="21:48" s="32" customFormat="1">
      <c r="U993" s="48"/>
      <c r="V993" s="48"/>
      <c r="W993" s="49"/>
      <c r="X993" s="35"/>
      <c r="Y993" s="35"/>
      <c r="Z993" s="36"/>
      <c r="AA993" s="36"/>
      <c r="AB993" s="37"/>
      <c r="AC993" s="37"/>
      <c r="AD993" s="8"/>
      <c r="AE993" s="8"/>
      <c r="AF993" s="8"/>
      <c r="AG993" s="8"/>
      <c r="AH993" s="8"/>
      <c r="AI993" s="8"/>
      <c r="AJ993" s="8"/>
      <c r="AK993" s="8"/>
      <c r="AL993" s="8"/>
      <c r="AM993" s="8"/>
      <c r="AQ993" s="71"/>
      <c r="AU993" s="79"/>
      <c r="AV993" s="79"/>
    </row>
    <row r="994" spans="21:48" s="32" customFormat="1">
      <c r="U994" s="48"/>
      <c r="V994" s="48"/>
      <c r="W994" s="49"/>
      <c r="X994" s="35"/>
      <c r="Y994" s="35"/>
      <c r="Z994" s="36"/>
      <c r="AA994" s="36"/>
      <c r="AB994" s="37"/>
      <c r="AC994" s="37"/>
      <c r="AD994" s="8"/>
      <c r="AE994" s="8"/>
      <c r="AF994" s="8"/>
      <c r="AG994" s="8"/>
      <c r="AH994" s="8"/>
      <c r="AI994" s="8"/>
      <c r="AJ994" s="8"/>
      <c r="AK994" s="8"/>
      <c r="AL994" s="8"/>
      <c r="AM994" s="8"/>
      <c r="AQ994" s="71"/>
      <c r="AU994" s="79"/>
      <c r="AV994" s="79"/>
    </row>
    <row r="995" spans="21:48" s="32" customFormat="1">
      <c r="U995" s="48"/>
      <c r="V995" s="48"/>
      <c r="W995" s="49"/>
      <c r="X995" s="35"/>
      <c r="Y995" s="35"/>
      <c r="Z995" s="36"/>
      <c r="AA995" s="36"/>
      <c r="AB995" s="37"/>
      <c r="AC995" s="37"/>
      <c r="AD995" s="8"/>
      <c r="AE995" s="8"/>
      <c r="AF995" s="8"/>
      <c r="AG995" s="8"/>
      <c r="AH995" s="8"/>
      <c r="AI995" s="8"/>
      <c r="AJ995" s="8"/>
      <c r="AK995" s="8"/>
      <c r="AL995" s="8"/>
      <c r="AM995" s="8"/>
      <c r="AQ995" s="71"/>
      <c r="AU995" s="79"/>
      <c r="AV995" s="79"/>
    </row>
    <row r="996" spans="21:48" s="32" customFormat="1">
      <c r="U996" s="48"/>
      <c r="V996" s="48"/>
      <c r="W996" s="49"/>
      <c r="X996" s="35"/>
      <c r="Y996" s="35"/>
      <c r="Z996" s="36"/>
      <c r="AA996" s="36"/>
      <c r="AB996" s="37"/>
      <c r="AC996" s="37"/>
      <c r="AD996" s="8"/>
      <c r="AE996" s="8"/>
      <c r="AF996" s="8"/>
      <c r="AG996" s="8"/>
      <c r="AH996" s="8"/>
      <c r="AI996" s="8"/>
      <c r="AJ996" s="8"/>
      <c r="AK996" s="8"/>
      <c r="AL996" s="8"/>
      <c r="AM996" s="8"/>
      <c r="AQ996" s="71"/>
      <c r="AU996" s="79"/>
      <c r="AV996" s="79"/>
    </row>
    <row r="997" spans="21:48" s="32" customFormat="1">
      <c r="U997" s="48"/>
      <c r="V997" s="48"/>
      <c r="W997" s="49"/>
      <c r="X997" s="35"/>
      <c r="Y997" s="35"/>
      <c r="Z997" s="36"/>
      <c r="AA997" s="36"/>
      <c r="AB997" s="37"/>
      <c r="AC997" s="37"/>
      <c r="AD997" s="8"/>
      <c r="AE997" s="8"/>
      <c r="AF997" s="8"/>
      <c r="AG997" s="8"/>
      <c r="AH997" s="8"/>
      <c r="AI997" s="8"/>
      <c r="AJ997" s="8"/>
      <c r="AK997" s="8"/>
      <c r="AL997" s="8"/>
      <c r="AM997" s="8"/>
      <c r="AQ997" s="71"/>
      <c r="AU997" s="79"/>
      <c r="AV997" s="79"/>
    </row>
    <row r="998" spans="21:48" s="32" customFormat="1">
      <c r="U998" s="48"/>
      <c r="V998" s="48"/>
      <c r="W998" s="49"/>
      <c r="X998" s="35"/>
      <c r="Y998" s="35"/>
      <c r="Z998" s="36"/>
      <c r="AA998" s="36"/>
      <c r="AB998" s="37"/>
      <c r="AC998" s="37"/>
      <c r="AD998" s="8"/>
      <c r="AE998" s="8"/>
      <c r="AF998" s="8"/>
      <c r="AG998" s="8"/>
      <c r="AH998" s="8"/>
      <c r="AI998" s="8"/>
      <c r="AJ998" s="8"/>
      <c r="AK998" s="8"/>
      <c r="AL998" s="8"/>
      <c r="AM998" s="8"/>
      <c r="AQ998" s="71"/>
      <c r="AU998" s="79"/>
      <c r="AV998" s="79"/>
    </row>
    <row r="999" spans="21:48" s="32" customFormat="1">
      <c r="U999" s="48"/>
      <c r="V999" s="48"/>
      <c r="W999" s="49"/>
      <c r="X999" s="35"/>
      <c r="Y999" s="35"/>
      <c r="Z999" s="36"/>
      <c r="AA999" s="36"/>
      <c r="AB999" s="37"/>
      <c r="AC999" s="37"/>
      <c r="AD999" s="8"/>
      <c r="AE999" s="8"/>
      <c r="AF999" s="8"/>
      <c r="AG999" s="8"/>
      <c r="AH999" s="8"/>
      <c r="AI999" s="8"/>
      <c r="AJ999" s="8"/>
      <c r="AK999" s="8"/>
      <c r="AL999" s="8"/>
      <c r="AM999" s="8"/>
      <c r="AQ999" s="71"/>
      <c r="AU999" s="79"/>
      <c r="AV999" s="79"/>
    </row>
    <row r="1000" spans="21:48" s="32" customFormat="1">
      <c r="U1000" s="48"/>
      <c r="V1000" s="48"/>
      <c r="W1000" s="49"/>
      <c r="X1000" s="35"/>
      <c r="Y1000" s="35"/>
      <c r="Z1000" s="36"/>
      <c r="AA1000" s="36"/>
      <c r="AB1000" s="37"/>
      <c r="AC1000" s="37"/>
      <c r="AD1000" s="8"/>
      <c r="AE1000" s="8"/>
      <c r="AF1000" s="8"/>
      <c r="AG1000" s="8"/>
      <c r="AH1000" s="8"/>
      <c r="AI1000" s="8"/>
      <c r="AJ1000" s="8"/>
      <c r="AK1000" s="8"/>
      <c r="AL1000" s="8"/>
      <c r="AM1000" s="8"/>
      <c r="AQ1000" s="71"/>
      <c r="AU1000" s="79"/>
      <c r="AV1000" s="79"/>
    </row>
    <row r="1001" spans="21:48" s="32" customFormat="1">
      <c r="U1001" s="48"/>
      <c r="V1001" s="48"/>
      <c r="W1001" s="49"/>
      <c r="X1001" s="35"/>
      <c r="Y1001" s="35"/>
      <c r="Z1001" s="36"/>
      <c r="AA1001" s="36"/>
      <c r="AB1001" s="37"/>
      <c r="AC1001" s="37"/>
      <c r="AD1001" s="8"/>
      <c r="AE1001" s="8"/>
      <c r="AF1001" s="8"/>
      <c r="AG1001" s="8"/>
      <c r="AH1001" s="8"/>
      <c r="AI1001" s="8"/>
      <c r="AJ1001" s="8"/>
      <c r="AK1001" s="8"/>
      <c r="AL1001" s="8"/>
      <c r="AM1001" s="8"/>
      <c r="AQ1001" s="71"/>
      <c r="AU1001" s="79"/>
      <c r="AV1001" s="79"/>
    </row>
    <row r="1002" spans="21:48" s="32" customFormat="1">
      <c r="U1002" s="48"/>
      <c r="V1002" s="48"/>
      <c r="W1002" s="49"/>
      <c r="X1002" s="35"/>
      <c r="Y1002" s="35"/>
      <c r="Z1002" s="36"/>
      <c r="AA1002" s="36"/>
      <c r="AB1002" s="37"/>
      <c r="AC1002" s="37"/>
      <c r="AD1002" s="8"/>
      <c r="AE1002" s="8"/>
      <c r="AF1002" s="8"/>
      <c r="AG1002" s="8"/>
      <c r="AH1002" s="8"/>
      <c r="AI1002" s="8"/>
      <c r="AJ1002" s="8"/>
      <c r="AK1002" s="8"/>
      <c r="AL1002" s="8"/>
      <c r="AM1002" s="8"/>
      <c r="AQ1002" s="71"/>
      <c r="AU1002" s="79"/>
      <c r="AV1002" s="79"/>
    </row>
    <row r="1003" spans="21:48" s="32" customFormat="1">
      <c r="U1003" s="48"/>
      <c r="V1003" s="48"/>
      <c r="W1003" s="49"/>
      <c r="X1003" s="35"/>
      <c r="Y1003" s="35"/>
      <c r="Z1003" s="36"/>
      <c r="AA1003" s="36"/>
      <c r="AB1003" s="37"/>
      <c r="AC1003" s="37"/>
      <c r="AD1003" s="8"/>
      <c r="AE1003" s="8"/>
      <c r="AF1003" s="8"/>
      <c r="AG1003" s="8"/>
      <c r="AH1003" s="8"/>
      <c r="AI1003" s="8"/>
      <c r="AJ1003" s="8"/>
      <c r="AK1003" s="8"/>
      <c r="AL1003" s="8"/>
      <c r="AM1003" s="8"/>
      <c r="AQ1003" s="71"/>
      <c r="AU1003" s="79"/>
      <c r="AV1003" s="79"/>
    </row>
    <row r="1004" spans="21:48" s="32" customFormat="1">
      <c r="U1004" s="48"/>
      <c r="V1004" s="48"/>
      <c r="W1004" s="49"/>
      <c r="X1004" s="35"/>
      <c r="Y1004" s="35"/>
      <c r="Z1004" s="36"/>
      <c r="AA1004" s="36"/>
      <c r="AB1004" s="37"/>
      <c r="AC1004" s="37"/>
      <c r="AD1004" s="8"/>
      <c r="AE1004" s="8"/>
      <c r="AF1004" s="8"/>
      <c r="AG1004" s="8"/>
      <c r="AH1004" s="8"/>
      <c r="AI1004" s="8"/>
      <c r="AJ1004" s="8"/>
      <c r="AK1004" s="8"/>
      <c r="AL1004" s="8"/>
      <c r="AM1004" s="8"/>
      <c r="AQ1004" s="71"/>
      <c r="AU1004" s="79"/>
      <c r="AV1004" s="79"/>
    </row>
    <row r="1005" spans="21:48" s="32" customFormat="1">
      <c r="U1005" s="48"/>
      <c r="V1005" s="48"/>
      <c r="W1005" s="49"/>
      <c r="X1005" s="35"/>
      <c r="Y1005" s="35"/>
      <c r="Z1005" s="36"/>
      <c r="AA1005" s="36"/>
      <c r="AB1005" s="37"/>
      <c r="AC1005" s="37"/>
      <c r="AD1005" s="8"/>
      <c r="AE1005" s="8"/>
      <c r="AF1005" s="8"/>
      <c r="AG1005" s="8"/>
      <c r="AH1005" s="8"/>
      <c r="AI1005" s="8"/>
      <c r="AJ1005" s="8"/>
      <c r="AK1005" s="8"/>
      <c r="AL1005" s="8"/>
      <c r="AM1005" s="8"/>
      <c r="AQ1005" s="71"/>
      <c r="AU1005" s="79"/>
      <c r="AV1005" s="79"/>
    </row>
    <row r="1006" spans="21:48" s="32" customFormat="1">
      <c r="U1006" s="48"/>
      <c r="V1006" s="48"/>
      <c r="W1006" s="49"/>
      <c r="X1006" s="35"/>
      <c r="Y1006" s="35"/>
      <c r="Z1006" s="36"/>
      <c r="AA1006" s="36"/>
      <c r="AB1006" s="37"/>
      <c r="AC1006" s="37"/>
      <c r="AD1006" s="8"/>
      <c r="AE1006" s="8"/>
      <c r="AF1006" s="8"/>
      <c r="AG1006" s="8"/>
      <c r="AH1006" s="8"/>
      <c r="AI1006" s="8"/>
      <c r="AJ1006" s="8"/>
      <c r="AK1006" s="8"/>
      <c r="AL1006" s="8"/>
      <c r="AM1006" s="8"/>
      <c r="AQ1006" s="71"/>
      <c r="AU1006" s="79"/>
      <c r="AV1006" s="79"/>
    </row>
    <row r="1007" spans="21:48" s="32" customFormat="1">
      <c r="U1007" s="48"/>
      <c r="V1007" s="48"/>
      <c r="W1007" s="49"/>
      <c r="X1007" s="35"/>
      <c r="Y1007" s="35"/>
      <c r="Z1007" s="36"/>
      <c r="AA1007" s="36"/>
      <c r="AB1007" s="37"/>
      <c r="AC1007" s="37"/>
      <c r="AD1007" s="8"/>
      <c r="AE1007" s="8"/>
      <c r="AF1007" s="8"/>
      <c r="AG1007" s="8"/>
      <c r="AH1007" s="8"/>
      <c r="AI1007" s="8"/>
      <c r="AJ1007" s="8"/>
      <c r="AK1007" s="8"/>
      <c r="AL1007" s="8"/>
      <c r="AM1007" s="8"/>
      <c r="AQ1007" s="71"/>
      <c r="AU1007" s="79"/>
      <c r="AV1007" s="79"/>
    </row>
    <row r="1008" spans="21:48" s="32" customFormat="1">
      <c r="U1008" s="48"/>
      <c r="V1008" s="48"/>
      <c r="W1008" s="49"/>
      <c r="X1008" s="35"/>
      <c r="Y1008" s="35"/>
      <c r="Z1008" s="36"/>
      <c r="AA1008" s="36"/>
      <c r="AB1008" s="37"/>
      <c r="AC1008" s="37"/>
      <c r="AD1008" s="8"/>
      <c r="AE1008" s="8"/>
      <c r="AF1008" s="8"/>
      <c r="AG1008" s="8"/>
      <c r="AH1008" s="8"/>
      <c r="AI1008" s="8"/>
      <c r="AJ1008" s="8"/>
      <c r="AK1008" s="8"/>
      <c r="AL1008" s="8"/>
      <c r="AM1008" s="8"/>
      <c r="AQ1008" s="71"/>
      <c r="AU1008" s="79"/>
      <c r="AV1008" s="79"/>
    </row>
    <row r="1009" spans="21:48" s="32" customFormat="1">
      <c r="U1009" s="48"/>
      <c r="V1009" s="48"/>
      <c r="W1009" s="49"/>
      <c r="X1009" s="35"/>
      <c r="Y1009" s="35"/>
      <c r="Z1009" s="36"/>
      <c r="AA1009" s="36"/>
      <c r="AB1009" s="37"/>
      <c r="AC1009" s="37"/>
      <c r="AD1009" s="8"/>
      <c r="AE1009" s="8"/>
      <c r="AF1009" s="8"/>
      <c r="AG1009" s="8"/>
      <c r="AH1009" s="8"/>
      <c r="AI1009" s="8"/>
      <c r="AJ1009" s="8"/>
      <c r="AK1009" s="8"/>
      <c r="AL1009" s="8"/>
      <c r="AM1009" s="8"/>
      <c r="AQ1009" s="71"/>
      <c r="AU1009" s="79"/>
      <c r="AV1009" s="79"/>
    </row>
    <row r="1010" spans="21:48" s="32" customFormat="1">
      <c r="U1010" s="48"/>
      <c r="V1010" s="48"/>
      <c r="W1010" s="49"/>
      <c r="X1010" s="35"/>
      <c r="Y1010" s="35"/>
      <c r="Z1010" s="36"/>
      <c r="AA1010" s="36"/>
      <c r="AB1010" s="37"/>
      <c r="AC1010" s="37"/>
      <c r="AD1010" s="8"/>
      <c r="AE1010" s="8"/>
      <c r="AF1010" s="8"/>
      <c r="AG1010" s="8"/>
      <c r="AH1010" s="8"/>
      <c r="AI1010" s="8"/>
      <c r="AJ1010" s="8"/>
      <c r="AK1010" s="8"/>
      <c r="AL1010" s="8"/>
      <c r="AM1010" s="8"/>
      <c r="AQ1010" s="71"/>
      <c r="AU1010" s="79"/>
      <c r="AV1010" s="79"/>
    </row>
    <row r="1011" spans="21:48" s="32" customFormat="1">
      <c r="U1011" s="48"/>
      <c r="V1011" s="48"/>
      <c r="W1011" s="49"/>
      <c r="X1011" s="35"/>
      <c r="Y1011" s="35"/>
      <c r="Z1011" s="36"/>
      <c r="AA1011" s="36"/>
      <c r="AB1011" s="37"/>
      <c r="AC1011" s="37"/>
      <c r="AD1011" s="8"/>
      <c r="AE1011" s="8"/>
      <c r="AF1011" s="8"/>
      <c r="AG1011" s="8"/>
      <c r="AH1011" s="8"/>
      <c r="AI1011" s="8"/>
      <c r="AJ1011" s="8"/>
      <c r="AK1011" s="8"/>
      <c r="AL1011" s="8"/>
      <c r="AM1011" s="8"/>
      <c r="AQ1011" s="71"/>
      <c r="AU1011" s="79"/>
      <c r="AV1011" s="79"/>
    </row>
    <row r="1012" spans="21:48" s="32" customFormat="1">
      <c r="U1012" s="48"/>
      <c r="V1012" s="48"/>
      <c r="W1012" s="49"/>
      <c r="X1012" s="35"/>
      <c r="Y1012" s="35"/>
      <c r="Z1012" s="36"/>
      <c r="AA1012" s="36"/>
      <c r="AB1012" s="37"/>
      <c r="AC1012" s="37"/>
      <c r="AD1012" s="8"/>
      <c r="AE1012" s="8"/>
      <c r="AF1012" s="8"/>
      <c r="AG1012" s="8"/>
      <c r="AH1012" s="8"/>
      <c r="AI1012" s="8"/>
      <c r="AJ1012" s="8"/>
      <c r="AK1012" s="8"/>
      <c r="AL1012" s="8"/>
      <c r="AM1012" s="8"/>
      <c r="AQ1012" s="71"/>
      <c r="AU1012" s="79"/>
      <c r="AV1012" s="79"/>
    </row>
    <row r="1013" spans="21:48" s="32" customFormat="1">
      <c r="U1013" s="48"/>
      <c r="V1013" s="48"/>
      <c r="W1013" s="49"/>
      <c r="X1013" s="35"/>
      <c r="Y1013" s="35"/>
      <c r="Z1013" s="36"/>
      <c r="AA1013" s="36"/>
      <c r="AB1013" s="37"/>
      <c r="AC1013" s="37"/>
      <c r="AD1013" s="8"/>
      <c r="AE1013" s="8"/>
      <c r="AF1013" s="8"/>
      <c r="AG1013" s="8"/>
      <c r="AH1013" s="8"/>
      <c r="AI1013" s="8"/>
      <c r="AJ1013" s="8"/>
      <c r="AK1013" s="8"/>
      <c r="AL1013" s="8"/>
      <c r="AM1013" s="8"/>
      <c r="AQ1013" s="71"/>
      <c r="AU1013" s="79"/>
      <c r="AV1013" s="79"/>
    </row>
    <row r="1014" spans="21:48" s="32" customFormat="1">
      <c r="U1014" s="48"/>
      <c r="V1014" s="48"/>
      <c r="W1014" s="49"/>
      <c r="X1014" s="35"/>
      <c r="Y1014" s="35"/>
      <c r="Z1014" s="36"/>
      <c r="AA1014" s="36"/>
      <c r="AB1014" s="37"/>
      <c r="AC1014" s="37"/>
      <c r="AD1014" s="8"/>
      <c r="AE1014" s="8"/>
      <c r="AF1014" s="8"/>
      <c r="AG1014" s="8"/>
      <c r="AH1014" s="8"/>
      <c r="AI1014" s="8"/>
      <c r="AJ1014" s="8"/>
      <c r="AK1014" s="8"/>
      <c r="AL1014" s="8"/>
      <c r="AM1014" s="8"/>
      <c r="AQ1014" s="71"/>
      <c r="AU1014" s="79"/>
      <c r="AV1014" s="79"/>
    </row>
    <row r="1015" spans="21:48" s="32" customFormat="1">
      <c r="U1015" s="48"/>
      <c r="V1015" s="48"/>
      <c r="W1015" s="49"/>
      <c r="X1015" s="35"/>
      <c r="Y1015" s="35"/>
      <c r="Z1015" s="36"/>
      <c r="AA1015" s="36"/>
      <c r="AB1015" s="37"/>
      <c r="AC1015" s="37"/>
      <c r="AD1015" s="8"/>
      <c r="AE1015" s="8"/>
      <c r="AF1015" s="8"/>
      <c r="AG1015" s="8"/>
      <c r="AH1015" s="8"/>
      <c r="AI1015" s="8"/>
      <c r="AJ1015" s="8"/>
      <c r="AK1015" s="8"/>
      <c r="AL1015" s="8"/>
      <c r="AM1015" s="8"/>
      <c r="AQ1015" s="71"/>
      <c r="AU1015" s="79"/>
      <c r="AV1015" s="79"/>
    </row>
    <row r="1016" spans="21:48" s="32" customFormat="1">
      <c r="U1016" s="48"/>
      <c r="V1016" s="48"/>
      <c r="W1016" s="49"/>
      <c r="X1016" s="35"/>
      <c r="Y1016" s="35"/>
      <c r="Z1016" s="36"/>
      <c r="AA1016" s="36"/>
      <c r="AB1016" s="37"/>
      <c r="AC1016" s="37"/>
      <c r="AD1016" s="8"/>
      <c r="AE1016" s="8"/>
      <c r="AF1016" s="8"/>
      <c r="AG1016" s="8"/>
      <c r="AH1016" s="8"/>
      <c r="AI1016" s="8"/>
      <c r="AJ1016" s="8"/>
      <c r="AK1016" s="8"/>
      <c r="AL1016" s="8"/>
      <c r="AM1016" s="8"/>
      <c r="AQ1016" s="71"/>
      <c r="AU1016" s="79"/>
      <c r="AV1016" s="79"/>
    </row>
    <row r="1017" spans="21:48" s="32" customFormat="1">
      <c r="U1017" s="48"/>
      <c r="V1017" s="48"/>
      <c r="W1017" s="49"/>
      <c r="X1017" s="35"/>
      <c r="Y1017" s="35"/>
      <c r="Z1017" s="36"/>
      <c r="AA1017" s="36"/>
      <c r="AB1017" s="37"/>
      <c r="AC1017" s="37"/>
      <c r="AD1017" s="8"/>
      <c r="AE1017" s="8"/>
      <c r="AF1017" s="8"/>
      <c r="AG1017" s="8"/>
      <c r="AH1017" s="8"/>
      <c r="AI1017" s="8"/>
      <c r="AJ1017" s="8"/>
      <c r="AK1017" s="8"/>
      <c r="AL1017" s="8"/>
      <c r="AM1017" s="8"/>
      <c r="AQ1017" s="71"/>
      <c r="AU1017" s="79"/>
      <c r="AV1017" s="79"/>
    </row>
    <row r="1018" spans="21:48" s="32" customFormat="1">
      <c r="U1018" s="48"/>
      <c r="V1018" s="48"/>
      <c r="W1018" s="49"/>
      <c r="X1018" s="35"/>
      <c r="Y1018" s="35"/>
      <c r="Z1018" s="36"/>
      <c r="AA1018" s="36"/>
      <c r="AB1018" s="37"/>
      <c r="AC1018" s="37"/>
      <c r="AD1018" s="8"/>
      <c r="AE1018" s="8"/>
      <c r="AF1018" s="8"/>
      <c r="AG1018" s="8"/>
      <c r="AH1018" s="8"/>
      <c r="AI1018" s="8"/>
      <c r="AJ1018" s="8"/>
      <c r="AK1018" s="8"/>
      <c r="AL1018" s="8"/>
      <c r="AM1018" s="8"/>
      <c r="AQ1018" s="71"/>
      <c r="AU1018" s="79"/>
      <c r="AV1018" s="79"/>
    </row>
    <row r="1019" spans="21:48" s="32" customFormat="1">
      <c r="U1019" s="48"/>
      <c r="V1019" s="48"/>
      <c r="W1019" s="49"/>
      <c r="X1019" s="35"/>
      <c r="Y1019" s="35"/>
      <c r="Z1019" s="36"/>
      <c r="AA1019" s="36"/>
      <c r="AB1019" s="37"/>
      <c r="AC1019" s="37"/>
      <c r="AD1019" s="8"/>
      <c r="AE1019" s="8"/>
      <c r="AF1019" s="8"/>
      <c r="AG1019" s="8"/>
      <c r="AH1019" s="8"/>
      <c r="AI1019" s="8"/>
      <c r="AJ1019" s="8"/>
      <c r="AK1019" s="8"/>
      <c r="AL1019" s="8"/>
      <c r="AM1019" s="8"/>
      <c r="AQ1019" s="71"/>
      <c r="AU1019" s="79"/>
      <c r="AV1019" s="79"/>
    </row>
    <row r="1020" spans="21:48" s="32" customFormat="1">
      <c r="U1020" s="48"/>
      <c r="V1020" s="48"/>
      <c r="W1020" s="49"/>
      <c r="X1020" s="35"/>
      <c r="Y1020" s="35"/>
      <c r="Z1020" s="36"/>
      <c r="AA1020" s="36"/>
      <c r="AB1020" s="37"/>
      <c r="AC1020" s="37"/>
      <c r="AD1020" s="8"/>
      <c r="AE1020" s="8"/>
      <c r="AF1020" s="8"/>
      <c r="AG1020" s="8"/>
      <c r="AH1020" s="8"/>
      <c r="AI1020" s="8"/>
      <c r="AJ1020" s="8"/>
      <c r="AK1020" s="8"/>
      <c r="AL1020" s="8"/>
      <c r="AM1020" s="8"/>
      <c r="AQ1020" s="71"/>
      <c r="AU1020" s="79"/>
      <c r="AV1020" s="79"/>
    </row>
    <row r="1021" spans="21:48" s="32" customFormat="1">
      <c r="U1021" s="48"/>
      <c r="V1021" s="48"/>
      <c r="W1021" s="49"/>
      <c r="X1021" s="35"/>
      <c r="Y1021" s="35"/>
      <c r="Z1021" s="36"/>
      <c r="AA1021" s="36"/>
      <c r="AB1021" s="37"/>
      <c r="AC1021" s="37"/>
      <c r="AD1021" s="8"/>
      <c r="AE1021" s="8"/>
      <c r="AF1021" s="8"/>
      <c r="AG1021" s="8"/>
      <c r="AH1021" s="8"/>
      <c r="AI1021" s="8"/>
      <c r="AJ1021" s="8"/>
      <c r="AK1021" s="8"/>
      <c r="AL1021" s="8"/>
      <c r="AM1021" s="8"/>
      <c r="AQ1021" s="71"/>
      <c r="AU1021" s="79"/>
      <c r="AV1021" s="79"/>
    </row>
    <row r="1022" spans="21:48" s="32" customFormat="1">
      <c r="U1022" s="48"/>
      <c r="V1022" s="48"/>
      <c r="W1022" s="49"/>
      <c r="X1022" s="35"/>
      <c r="Y1022" s="35"/>
      <c r="Z1022" s="36"/>
      <c r="AA1022" s="36"/>
      <c r="AB1022" s="37"/>
      <c r="AC1022" s="37"/>
      <c r="AD1022" s="8"/>
      <c r="AE1022" s="8"/>
      <c r="AF1022" s="8"/>
      <c r="AG1022" s="8"/>
      <c r="AH1022" s="8"/>
      <c r="AI1022" s="8"/>
      <c r="AJ1022" s="8"/>
      <c r="AK1022" s="8"/>
      <c r="AL1022" s="8"/>
      <c r="AM1022" s="8"/>
      <c r="AQ1022" s="71"/>
      <c r="AU1022" s="79"/>
      <c r="AV1022" s="79"/>
    </row>
    <row r="1023" spans="21:48" s="32" customFormat="1">
      <c r="U1023" s="48"/>
      <c r="V1023" s="48"/>
      <c r="W1023" s="49"/>
      <c r="X1023" s="35"/>
      <c r="Y1023" s="35"/>
      <c r="Z1023" s="36"/>
      <c r="AA1023" s="36"/>
      <c r="AB1023" s="37"/>
      <c r="AC1023" s="37"/>
      <c r="AD1023" s="8"/>
      <c r="AE1023" s="8"/>
      <c r="AF1023" s="8"/>
      <c r="AG1023" s="8"/>
      <c r="AH1023" s="8"/>
      <c r="AI1023" s="8"/>
      <c r="AJ1023" s="8"/>
      <c r="AK1023" s="8"/>
      <c r="AL1023" s="8"/>
      <c r="AM1023" s="8"/>
      <c r="AQ1023" s="71"/>
      <c r="AU1023" s="79"/>
      <c r="AV1023" s="79"/>
    </row>
    <row r="1024" spans="21:48" s="32" customFormat="1">
      <c r="U1024" s="48"/>
      <c r="V1024" s="48"/>
      <c r="W1024" s="49"/>
      <c r="X1024" s="35"/>
      <c r="Y1024" s="35"/>
      <c r="Z1024" s="36"/>
      <c r="AA1024" s="36"/>
      <c r="AB1024" s="37"/>
      <c r="AC1024" s="37"/>
      <c r="AD1024" s="8"/>
      <c r="AE1024" s="8"/>
      <c r="AF1024" s="8"/>
      <c r="AG1024" s="8"/>
      <c r="AH1024" s="8"/>
      <c r="AI1024" s="8"/>
      <c r="AJ1024" s="8"/>
      <c r="AK1024" s="8"/>
      <c r="AL1024" s="8"/>
      <c r="AM1024" s="8"/>
      <c r="AQ1024" s="71"/>
      <c r="AU1024" s="79"/>
      <c r="AV1024" s="79"/>
    </row>
    <row r="1025" spans="21:48" s="32" customFormat="1">
      <c r="U1025" s="48"/>
      <c r="V1025" s="48"/>
      <c r="W1025" s="49"/>
      <c r="X1025" s="35"/>
      <c r="Y1025" s="35"/>
      <c r="Z1025" s="36"/>
      <c r="AA1025" s="36"/>
      <c r="AB1025" s="37"/>
      <c r="AC1025" s="37"/>
      <c r="AD1025" s="8"/>
      <c r="AE1025" s="8"/>
      <c r="AF1025" s="8"/>
      <c r="AG1025" s="8"/>
      <c r="AH1025" s="8"/>
      <c r="AI1025" s="8"/>
      <c r="AJ1025" s="8"/>
      <c r="AK1025" s="8"/>
      <c r="AL1025" s="8"/>
      <c r="AM1025" s="8"/>
      <c r="AQ1025" s="71"/>
      <c r="AU1025" s="79"/>
      <c r="AV1025" s="79"/>
    </row>
    <row r="1026" spans="21:48" s="32" customFormat="1">
      <c r="U1026" s="48"/>
      <c r="V1026" s="48"/>
      <c r="W1026" s="49"/>
      <c r="X1026" s="35"/>
      <c r="Y1026" s="35"/>
      <c r="Z1026" s="36"/>
      <c r="AA1026" s="36"/>
      <c r="AB1026" s="37"/>
      <c r="AC1026" s="37"/>
      <c r="AD1026" s="8"/>
      <c r="AE1026" s="8"/>
      <c r="AF1026" s="8"/>
      <c r="AG1026" s="8"/>
      <c r="AH1026" s="8"/>
      <c r="AI1026" s="8"/>
      <c r="AJ1026" s="8"/>
      <c r="AK1026" s="8"/>
      <c r="AL1026" s="8"/>
      <c r="AM1026" s="8"/>
      <c r="AQ1026" s="71"/>
      <c r="AU1026" s="79"/>
      <c r="AV1026" s="79"/>
    </row>
    <row r="1027" spans="21:48" s="32" customFormat="1">
      <c r="U1027" s="48"/>
      <c r="V1027" s="48"/>
      <c r="W1027" s="49"/>
      <c r="X1027" s="35"/>
      <c r="Y1027" s="35"/>
      <c r="Z1027" s="36"/>
      <c r="AA1027" s="36"/>
      <c r="AB1027" s="37"/>
      <c r="AC1027" s="37"/>
      <c r="AD1027" s="8"/>
      <c r="AE1027" s="8"/>
      <c r="AF1027" s="8"/>
      <c r="AG1027" s="8"/>
      <c r="AH1027" s="8"/>
      <c r="AI1027" s="8"/>
      <c r="AJ1027" s="8"/>
      <c r="AK1027" s="8"/>
      <c r="AL1027" s="8"/>
      <c r="AM1027" s="8"/>
      <c r="AQ1027" s="71"/>
      <c r="AU1027" s="79"/>
      <c r="AV1027" s="79"/>
    </row>
    <row r="1028" spans="21:48" s="32" customFormat="1">
      <c r="U1028" s="48"/>
      <c r="V1028" s="48"/>
      <c r="W1028" s="49"/>
      <c r="X1028" s="35"/>
      <c r="Y1028" s="35"/>
      <c r="Z1028" s="36"/>
      <c r="AA1028" s="36"/>
      <c r="AB1028" s="37"/>
      <c r="AC1028" s="37"/>
      <c r="AD1028" s="8"/>
      <c r="AE1028" s="8"/>
      <c r="AF1028" s="8"/>
      <c r="AG1028" s="8"/>
      <c r="AH1028" s="8"/>
      <c r="AI1028" s="8"/>
      <c r="AJ1028" s="8"/>
      <c r="AK1028" s="8"/>
      <c r="AL1028" s="8"/>
      <c r="AM1028" s="8"/>
      <c r="AQ1028" s="71"/>
      <c r="AU1028" s="79"/>
      <c r="AV1028" s="79"/>
    </row>
    <row r="1029" spans="21:48" s="32" customFormat="1">
      <c r="U1029" s="48"/>
      <c r="V1029" s="48"/>
      <c r="W1029" s="49"/>
      <c r="X1029" s="35"/>
      <c r="Y1029" s="35"/>
      <c r="Z1029" s="36"/>
      <c r="AA1029" s="36"/>
      <c r="AB1029" s="37"/>
      <c r="AC1029" s="37"/>
      <c r="AD1029" s="8"/>
      <c r="AE1029" s="8"/>
      <c r="AF1029" s="8"/>
      <c r="AG1029" s="8"/>
      <c r="AH1029" s="8"/>
      <c r="AI1029" s="8"/>
      <c r="AJ1029" s="8"/>
      <c r="AK1029" s="8"/>
      <c r="AL1029" s="8"/>
      <c r="AM1029" s="8"/>
      <c r="AQ1029" s="71"/>
      <c r="AU1029" s="79"/>
      <c r="AV1029" s="79"/>
    </row>
    <row r="1030" spans="21:48" s="32" customFormat="1">
      <c r="U1030" s="48"/>
      <c r="V1030" s="48"/>
      <c r="W1030" s="49"/>
      <c r="X1030" s="35"/>
      <c r="Y1030" s="35"/>
      <c r="Z1030" s="36"/>
      <c r="AA1030" s="36"/>
      <c r="AB1030" s="37"/>
      <c r="AC1030" s="37"/>
      <c r="AD1030" s="8"/>
      <c r="AE1030" s="8"/>
      <c r="AF1030" s="8"/>
      <c r="AG1030" s="8"/>
      <c r="AH1030" s="8"/>
      <c r="AI1030" s="8"/>
      <c r="AJ1030" s="8"/>
      <c r="AK1030" s="8"/>
      <c r="AL1030" s="8"/>
      <c r="AM1030" s="8"/>
      <c r="AQ1030" s="71"/>
      <c r="AU1030" s="79"/>
      <c r="AV1030" s="79"/>
    </row>
    <row r="1031" spans="21:48" s="32" customFormat="1">
      <c r="U1031" s="48"/>
      <c r="V1031" s="48"/>
      <c r="W1031" s="49"/>
      <c r="X1031" s="35"/>
      <c r="Y1031" s="35"/>
      <c r="Z1031" s="36"/>
      <c r="AA1031" s="36"/>
      <c r="AB1031" s="37"/>
      <c r="AC1031" s="37"/>
      <c r="AD1031" s="8"/>
      <c r="AE1031" s="8"/>
      <c r="AF1031" s="8"/>
      <c r="AG1031" s="8"/>
      <c r="AH1031" s="8"/>
      <c r="AI1031" s="8"/>
      <c r="AJ1031" s="8"/>
      <c r="AK1031" s="8"/>
      <c r="AL1031" s="8"/>
      <c r="AM1031" s="8"/>
      <c r="AQ1031" s="71"/>
      <c r="AU1031" s="79"/>
      <c r="AV1031" s="79"/>
    </row>
    <row r="1032" spans="21:48" s="32" customFormat="1">
      <c r="U1032" s="48"/>
      <c r="V1032" s="48"/>
      <c r="W1032" s="49"/>
      <c r="X1032" s="35"/>
      <c r="Y1032" s="35"/>
      <c r="Z1032" s="36"/>
      <c r="AA1032" s="36"/>
      <c r="AB1032" s="37"/>
      <c r="AC1032" s="37"/>
      <c r="AD1032" s="8"/>
      <c r="AE1032" s="8"/>
      <c r="AF1032" s="8"/>
      <c r="AG1032" s="8"/>
      <c r="AH1032" s="8"/>
      <c r="AI1032" s="8"/>
      <c r="AJ1032" s="8"/>
      <c r="AK1032" s="8"/>
      <c r="AL1032" s="8"/>
      <c r="AM1032" s="8"/>
      <c r="AQ1032" s="71"/>
      <c r="AU1032" s="79"/>
      <c r="AV1032" s="79"/>
    </row>
    <row r="1033" spans="21:48" s="32" customFormat="1">
      <c r="U1033" s="48"/>
      <c r="V1033" s="48"/>
      <c r="W1033" s="49"/>
      <c r="X1033" s="35"/>
      <c r="Y1033" s="35"/>
      <c r="Z1033" s="36"/>
      <c r="AA1033" s="36"/>
      <c r="AB1033" s="37"/>
      <c r="AC1033" s="37"/>
      <c r="AD1033" s="8"/>
      <c r="AE1033" s="8"/>
      <c r="AF1033" s="8"/>
      <c r="AG1033" s="8"/>
      <c r="AH1033" s="8"/>
      <c r="AI1033" s="8"/>
      <c r="AJ1033" s="8"/>
      <c r="AK1033" s="8"/>
      <c r="AL1033" s="8"/>
      <c r="AM1033" s="8"/>
      <c r="AQ1033" s="71"/>
      <c r="AU1033" s="79"/>
      <c r="AV1033" s="79"/>
    </row>
    <row r="1034" spans="21:48" s="32" customFormat="1">
      <c r="U1034" s="48"/>
      <c r="V1034" s="48"/>
      <c r="W1034" s="49"/>
      <c r="X1034" s="35"/>
      <c r="Y1034" s="35"/>
      <c r="Z1034" s="36"/>
      <c r="AA1034" s="36"/>
      <c r="AB1034" s="37"/>
      <c r="AC1034" s="37"/>
      <c r="AD1034" s="8"/>
      <c r="AE1034" s="8"/>
      <c r="AF1034" s="8"/>
      <c r="AG1034" s="8"/>
      <c r="AH1034" s="8"/>
      <c r="AI1034" s="8"/>
      <c r="AJ1034" s="8"/>
      <c r="AK1034" s="8"/>
      <c r="AL1034" s="8"/>
      <c r="AM1034" s="8"/>
      <c r="AQ1034" s="71"/>
      <c r="AU1034" s="79"/>
      <c r="AV1034" s="79"/>
    </row>
    <row r="1035" spans="21:48" s="32" customFormat="1">
      <c r="U1035" s="48"/>
      <c r="V1035" s="48"/>
      <c r="W1035" s="49"/>
      <c r="X1035" s="35"/>
      <c r="Y1035" s="35"/>
      <c r="Z1035" s="36"/>
      <c r="AA1035" s="36"/>
      <c r="AB1035" s="37"/>
      <c r="AC1035" s="37"/>
      <c r="AD1035" s="8"/>
      <c r="AE1035" s="8"/>
      <c r="AF1035" s="8"/>
      <c r="AG1035" s="8"/>
      <c r="AH1035" s="8"/>
      <c r="AI1035" s="8"/>
      <c r="AJ1035" s="8"/>
      <c r="AK1035" s="8"/>
      <c r="AL1035" s="8"/>
      <c r="AM1035" s="8"/>
      <c r="AQ1035" s="71"/>
      <c r="AU1035" s="79"/>
      <c r="AV1035" s="79"/>
    </row>
    <row r="1036" spans="21:48" s="32" customFormat="1">
      <c r="U1036" s="48"/>
      <c r="V1036" s="48"/>
      <c r="W1036" s="49"/>
      <c r="X1036" s="35"/>
      <c r="Y1036" s="35"/>
      <c r="Z1036" s="36"/>
      <c r="AA1036" s="36"/>
      <c r="AB1036" s="37"/>
      <c r="AC1036" s="37"/>
      <c r="AD1036" s="8"/>
      <c r="AE1036" s="8"/>
      <c r="AF1036" s="8"/>
      <c r="AG1036" s="8"/>
      <c r="AH1036" s="8"/>
      <c r="AI1036" s="8"/>
      <c r="AJ1036" s="8"/>
      <c r="AK1036" s="8"/>
      <c r="AL1036" s="8"/>
      <c r="AM1036" s="8"/>
      <c r="AQ1036" s="71"/>
      <c r="AU1036" s="79"/>
      <c r="AV1036" s="79"/>
    </row>
    <row r="1037" spans="21:48" s="32" customFormat="1">
      <c r="U1037" s="48"/>
      <c r="V1037" s="48"/>
      <c r="W1037" s="49"/>
      <c r="X1037" s="35"/>
      <c r="Y1037" s="35"/>
      <c r="Z1037" s="36"/>
      <c r="AA1037" s="36"/>
      <c r="AB1037" s="37"/>
      <c r="AC1037" s="37"/>
      <c r="AD1037" s="8"/>
      <c r="AE1037" s="8"/>
      <c r="AF1037" s="8"/>
      <c r="AG1037" s="8"/>
      <c r="AH1037" s="8"/>
      <c r="AI1037" s="8"/>
      <c r="AJ1037" s="8"/>
      <c r="AK1037" s="8"/>
      <c r="AL1037" s="8"/>
      <c r="AM1037" s="8"/>
      <c r="AQ1037" s="71"/>
      <c r="AU1037" s="79"/>
      <c r="AV1037" s="79"/>
    </row>
    <row r="1038" spans="21:48" s="32" customFormat="1">
      <c r="U1038" s="48"/>
      <c r="V1038" s="48"/>
      <c r="W1038" s="49"/>
      <c r="X1038" s="35"/>
      <c r="Y1038" s="35"/>
      <c r="Z1038" s="36"/>
      <c r="AA1038" s="36"/>
      <c r="AB1038" s="37"/>
      <c r="AC1038" s="37"/>
      <c r="AD1038" s="8"/>
      <c r="AE1038" s="8"/>
      <c r="AF1038" s="8"/>
      <c r="AG1038" s="8"/>
      <c r="AH1038" s="8"/>
      <c r="AI1038" s="8"/>
      <c r="AJ1038" s="8"/>
      <c r="AK1038" s="8"/>
      <c r="AL1038" s="8"/>
      <c r="AM1038" s="8"/>
      <c r="AQ1038" s="71"/>
      <c r="AU1038" s="79"/>
      <c r="AV1038" s="79"/>
    </row>
    <row r="1039" spans="21:48" s="32" customFormat="1">
      <c r="U1039" s="48"/>
      <c r="V1039" s="48"/>
      <c r="W1039" s="49"/>
      <c r="X1039" s="35"/>
      <c r="Y1039" s="35"/>
      <c r="Z1039" s="36"/>
      <c r="AA1039" s="36"/>
      <c r="AB1039" s="37"/>
      <c r="AC1039" s="37"/>
      <c r="AD1039" s="8"/>
      <c r="AE1039" s="8"/>
      <c r="AF1039" s="8"/>
      <c r="AG1039" s="8"/>
      <c r="AH1039" s="8"/>
      <c r="AI1039" s="8"/>
      <c r="AJ1039" s="8"/>
      <c r="AK1039" s="8"/>
      <c r="AL1039" s="8"/>
      <c r="AM1039" s="8"/>
      <c r="AQ1039" s="71"/>
      <c r="AU1039" s="79"/>
      <c r="AV1039" s="79"/>
    </row>
    <row r="1040" spans="21:48" s="32" customFormat="1">
      <c r="U1040" s="48"/>
      <c r="V1040" s="48"/>
      <c r="W1040" s="49"/>
      <c r="X1040" s="35"/>
      <c r="Y1040" s="35"/>
      <c r="Z1040" s="36"/>
      <c r="AA1040" s="36"/>
      <c r="AB1040" s="37"/>
      <c r="AC1040" s="37"/>
      <c r="AD1040" s="8"/>
      <c r="AE1040" s="8"/>
      <c r="AF1040" s="8"/>
      <c r="AG1040" s="8"/>
      <c r="AH1040" s="8"/>
      <c r="AI1040" s="8"/>
      <c r="AJ1040" s="8"/>
      <c r="AK1040" s="8"/>
      <c r="AL1040" s="8"/>
      <c r="AM1040" s="8"/>
      <c r="AQ1040" s="71"/>
      <c r="AU1040" s="79"/>
      <c r="AV1040" s="79"/>
    </row>
    <row r="1041" spans="21:48" s="32" customFormat="1">
      <c r="U1041" s="48"/>
      <c r="V1041" s="48"/>
      <c r="W1041" s="49"/>
      <c r="X1041" s="35"/>
      <c r="Y1041" s="35"/>
      <c r="Z1041" s="36"/>
      <c r="AA1041" s="36"/>
      <c r="AB1041" s="37"/>
      <c r="AC1041" s="37"/>
      <c r="AD1041" s="8"/>
      <c r="AE1041" s="8"/>
      <c r="AF1041" s="8"/>
      <c r="AG1041" s="8"/>
      <c r="AH1041" s="8"/>
      <c r="AI1041" s="8"/>
      <c r="AJ1041" s="8"/>
      <c r="AK1041" s="8"/>
      <c r="AL1041" s="8"/>
      <c r="AM1041" s="8"/>
      <c r="AQ1041" s="71"/>
      <c r="AU1041" s="79"/>
      <c r="AV1041" s="79"/>
    </row>
    <row r="1042" spans="21:48" s="32" customFormat="1">
      <c r="U1042" s="48"/>
      <c r="V1042" s="48"/>
      <c r="W1042" s="49"/>
      <c r="X1042" s="35"/>
      <c r="Y1042" s="35"/>
      <c r="Z1042" s="36"/>
      <c r="AA1042" s="36"/>
      <c r="AB1042" s="37"/>
      <c r="AC1042" s="37"/>
      <c r="AD1042" s="8"/>
      <c r="AE1042" s="8"/>
      <c r="AF1042" s="8"/>
      <c r="AG1042" s="8"/>
      <c r="AH1042" s="8"/>
      <c r="AI1042" s="8"/>
      <c r="AJ1042" s="8"/>
      <c r="AK1042" s="8"/>
      <c r="AL1042" s="8"/>
      <c r="AM1042" s="8"/>
      <c r="AQ1042" s="71"/>
      <c r="AU1042" s="79"/>
      <c r="AV1042" s="79"/>
    </row>
    <row r="1043" spans="21:48" s="32" customFormat="1">
      <c r="U1043" s="48"/>
      <c r="V1043" s="48"/>
      <c r="W1043" s="49"/>
      <c r="X1043" s="35"/>
      <c r="Y1043" s="35"/>
      <c r="Z1043" s="36"/>
      <c r="AA1043" s="36"/>
      <c r="AB1043" s="37"/>
      <c r="AC1043" s="37"/>
      <c r="AD1043" s="8"/>
      <c r="AE1043" s="8"/>
      <c r="AF1043" s="8"/>
      <c r="AG1043" s="8"/>
      <c r="AH1043" s="8"/>
      <c r="AI1043" s="8"/>
      <c r="AJ1043" s="8"/>
      <c r="AK1043" s="8"/>
      <c r="AL1043" s="8"/>
      <c r="AM1043" s="8"/>
      <c r="AQ1043" s="71"/>
      <c r="AU1043" s="79"/>
      <c r="AV1043" s="79"/>
    </row>
    <row r="1044" spans="21:48" s="32" customFormat="1">
      <c r="U1044" s="48"/>
      <c r="V1044" s="48"/>
      <c r="W1044" s="49"/>
      <c r="X1044" s="35"/>
      <c r="Y1044" s="35"/>
      <c r="Z1044" s="36"/>
      <c r="AA1044" s="36"/>
      <c r="AB1044" s="37"/>
      <c r="AC1044" s="37"/>
      <c r="AD1044" s="8"/>
      <c r="AE1044" s="8"/>
      <c r="AF1044" s="8"/>
      <c r="AG1044" s="8"/>
      <c r="AH1044" s="8"/>
      <c r="AI1044" s="8"/>
      <c r="AJ1044" s="8"/>
      <c r="AK1044" s="8"/>
      <c r="AL1044" s="8"/>
      <c r="AM1044" s="8"/>
      <c r="AQ1044" s="71"/>
      <c r="AU1044" s="79"/>
      <c r="AV1044" s="79"/>
    </row>
    <row r="1045" spans="21:48" s="32" customFormat="1">
      <c r="U1045" s="48"/>
      <c r="V1045" s="48"/>
      <c r="W1045" s="49"/>
      <c r="X1045" s="35"/>
      <c r="Y1045" s="35"/>
      <c r="Z1045" s="36"/>
      <c r="AA1045" s="36"/>
      <c r="AB1045" s="37"/>
      <c r="AC1045" s="37"/>
      <c r="AD1045" s="8"/>
      <c r="AE1045" s="8"/>
      <c r="AF1045" s="8"/>
      <c r="AG1045" s="8"/>
      <c r="AH1045" s="8"/>
      <c r="AI1045" s="8"/>
      <c r="AJ1045" s="8"/>
      <c r="AK1045" s="8"/>
      <c r="AL1045" s="8"/>
      <c r="AM1045" s="8"/>
      <c r="AQ1045" s="71"/>
      <c r="AU1045" s="79"/>
      <c r="AV1045" s="79"/>
    </row>
    <row r="1046" spans="21:48" s="32" customFormat="1">
      <c r="U1046" s="48"/>
      <c r="V1046" s="48"/>
      <c r="W1046" s="49"/>
      <c r="X1046" s="35"/>
      <c r="Y1046" s="35"/>
      <c r="Z1046" s="36"/>
      <c r="AA1046" s="36"/>
      <c r="AB1046" s="37"/>
      <c r="AC1046" s="37"/>
      <c r="AD1046" s="8"/>
      <c r="AE1046" s="8"/>
      <c r="AF1046" s="8"/>
      <c r="AG1046" s="8"/>
      <c r="AH1046" s="8"/>
      <c r="AI1046" s="8"/>
      <c r="AJ1046" s="8"/>
      <c r="AK1046" s="8"/>
      <c r="AL1046" s="8"/>
      <c r="AM1046" s="8"/>
      <c r="AQ1046" s="71"/>
      <c r="AU1046" s="79"/>
      <c r="AV1046" s="79"/>
    </row>
    <row r="1047" spans="21:48" s="32" customFormat="1">
      <c r="U1047" s="48"/>
      <c r="V1047" s="48"/>
      <c r="W1047" s="49"/>
      <c r="X1047" s="35"/>
      <c r="Y1047" s="35"/>
      <c r="Z1047" s="36"/>
      <c r="AA1047" s="36"/>
      <c r="AB1047" s="37"/>
      <c r="AC1047" s="37"/>
      <c r="AD1047" s="8"/>
      <c r="AE1047" s="8"/>
      <c r="AF1047" s="8"/>
      <c r="AG1047" s="8"/>
      <c r="AH1047" s="8"/>
      <c r="AI1047" s="8"/>
      <c r="AJ1047" s="8"/>
      <c r="AK1047" s="8"/>
      <c r="AL1047" s="8"/>
      <c r="AM1047" s="8"/>
      <c r="AQ1047" s="71"/>
      <c r="AU1047" s="79"/>
      <c r="AV1047" s="79"/>
    </row>
    <row r="1048" spans="21:48" s="32" customFormat="1">
      <c r="U1048" s="48"/>
      <c r="V1048" s="48"/>
      <c r="W1048" s="49"/>
      <c r="X1048" s="35"/>
      <c r="Y1048" s="35"/>
      <c r="Z1048" s="36"/>
      <c r="AA1048" s="36"/>
      <c r="AB1048" s="37"/>
      <c r="AC1048" s="37"/>
      <c r="AD1048" s="8"/>
      <c r="AE1048" s="8"/>
      <c r="AF1048" s="8"/>
      <c r="AG1048" s="8"/>
      <c r="AH1048" s="8"/>
      <c r="AI1048" s="8"/>
      <c r="AJ1048" s="8"/>
      <c r="AK1048" s="8"/>
      <c r="AL1048" s="8"/>
      <c r="AM1048" s="8"/>
      <c r="AQ1048" s="71"/>
      <c r="AU1048" s="79"/>
      <c r="AV1048" s="79"/>
    </row>
    <row r="1049" spans="21:48" s="32" customFormat="1">
      <c r="U1049" s="48"/>
      <c r="V1049" s="48"/>
      <c r="W1049" s="49"/>
      <c r="X1049" s="35"/>
      <c r="Y1049" s="35"/>
      <c r="Z1049" s="36"/>
      <c r="AA1049" s="36"/>
      <c r="AB1049" s="37"/>
      <c r="AC1049" s="37"/>
      <c r="AD1049" s="8"/>
      <c r="AE1049" s="8"/>
      <c r="AF1049" s="8"/>
      <c r="AG1049" s="8"/>
      <c r="AH1049" s="8"/>
      <c r="AI1049" s="8"/>
      <c r="AJ1049" s="8"/>
      <c r="AK1049" s="8"/>
      <c r="AL1049" s="8"/>
      <c r="AM1049" s="8"/>
      <c r="AQ1049" s="71"/>
      <c r="AU1049" s="79"/>
      <c r="AV1049" s="79"/>
    </row>
    <row r="1050" spans="21:48" s="32" customFormat="1">
      <c r="U1050" s="48"/>
      <c r="V1050" s="48"/>
      <c r="W1050" s="49"/>
      <c r="X1050" s="35"/>
      <c r="Y1050" s="35"/>
      <c r="Z1050" s="36"/>
      <c r="AA1050" s="36"/>
      <c r="AB1050" s="37"/>
      <c r="AC1050" s="37"/>
      <c r="AD1050" s="8"/>
      <c r="AE1050" s="8"/>
      <c r="AF1050" s="8"/>
      <c r="AG1050" s="8"/>
      <c r="AH1050" s="8"/>
      <c r="AI1050" s="8"/>
      <c r="AJ1050" s="8"/>
      <c r="AK1050" s="8"/>
      <c r="AL1050" s="8"/>
      <c r="AM1050" s="8"/>
      <c r="AQ1050" s="71"/>
      <c r="AU1050" s="79"/>
      <c r="AV1050" s="79"/>
    </row>
    <row r="1051" spans="21:48" s="32" customFormat="1">
      <c r="U1051" s="48"/>
      <c r="V1051" s="48"/>
      <c r="W1051" s="49"/>
      <c r="X1051" s="35"/>
      <c r="Y1051" s="35"/>
      <c r="Z1051" s="36"/>
      <c r="AA1051" s="36"/>
      <c r="AB1051" s="37"/>
      <c r="AC1051" s="37"/>
      <c r="AD1051" s="8"/>
      <c r="AE1051" s="8"/>
      <c r="AF1051" s="8"/>
      <c r="AG1051" s="8"/>
      <c r="AH1051" s="8"/>
      <c r="AI1051" s="8"/>
      <c r="AJ1051" s="8"/>
      <c r="AK1051" s="8"/>
      <c r="AL1051" s="8"/>
      <c r="AM1051" s="8"/>
      <c r="AQ1051" s="71"/>
      <c r="AU1051" s="79"/>
      <c r="AV1051" s="79"/>
    </row>
    <row r="1052" spans="21:48" s="32" customFormat="1">
      <c r="U1052" s="48"/>
      <c r="V1052" s="48"/>
      <c r="W1052" s="49"/>
      <c r="X1052" s="35"/>
      <c r="Y1052" s="35"/>
      <c r="Z1052" s="36"/>
      <c r="AA1052" s="36"/>
      <c r="AB1052" s="37"/>
      <c r="AC1052" s="37"/>
      <c r="AD1052" s="8"/>
      <c r="AE1052" s="8"/>
      <c r="AF1052" s="8"/>
      <c r="AG1052" s="8"/>
      <c r="AH1052" s="8"/>
      <c r="AI1052" s="8"/>
      <c r="AJ1052" s="8"/>
      <c r="AK1052" s="8"/>
      <c r="AL1052" s="8"/>
      <c r="AM1052" s="8"/>
      <c r="AQ1052" s="71"/>
      <c r="AU1052" s="79"/>
      <c r="AV1052" s="79"/>
    </row>
    <row r="1053" spans="21:48" s="32" customFormat="1">
      <c r="U1053" s="48"/>
      <c r="V1053" s="48"/>
      <c r="W1053" s="49"/>
      <c r="X1053" s="35"/>
      <c r="Y1053" s="35"/>
      <c r="Z1053" s="36"/>
      <c r="AA1053" s="36"/>
      <c r="AB1053" s="37"/>
      <c r="AC1053" s="37"/>
      <c r="AD1053" s="8"/>
      <c r="AE1053" s="8"/>
      <c r="AF1053" s="8"/>
      <c r="AG1053" s="8"/>
      <c r="AH1053" s="8"/>
      <c r="AI1053" s="8"/>
      <c r="AJ1053" s="8"/>
      <c r="AK1053" s="8"/>
      <c r="AL1053" s="8"/>
      <c r="AM1053" s="8"/>
      <c r="AQ1053" s="71"/>
      <c r="AU1053" s="79"/>
      <c r="AV1053" s="79"/>
    </row>
    <row r="1054" spans="21:48" s="32" customFormat="1">
      <c r="U1054" s="48"/>
      <c r="V1054" s="48"/>
      <c r="W1054" s="49"/>
      <c r="X1054" s="35"/>
      <c r="Y1054" s="35"/>
      <c r="Z1054" s="36"/>
      <c r="AA1054" s="36"/>
      <c r="AB1054" s="37"/>
      <c r="AC1054" s="37"/>
      <c r="AD1054" s="8"/>
      <c r="AE1054" s="8"/>
      <c r="AF1054" s="8"/>
      <c r="AG1054" s="8"/>
      <c r="AH1054" s="8"/>
      <c r="AI1054" s="8"/>
      <c r="AJ1054" s="8"/>
      <c r="AK1054" s="8"/>
      <c r="AL1054" s="8"/>
      <c r="AM1054" s="8"/>
      <c r="AQ1054" s="71"/>
      <c r="AU1054" s="79"/>
      <c r="AV1054" s="79"/>
    </row>
    <row r="1055" spans="21:48" s="32" customFormat="1">
      <c r="U1055" s="48"/>
      <c r="V1055" s="48"/>
      <c r="W1055" s="49"/>
      <c r="X1055" s="35"/>
      <c r="Y1055" s="35"/>
      <c r="Z1055" s="36"/>
      <c r="AA1055" s="36"/>
      <c r="AB1055" s="37"/>
      <c r="AC1055" s="37"/>
      <c r="AD1055" s="8"/>
      <c r="AE1055" s="8"/>
      <c r="AF1055" s="8"/>
      <c r="AG1055" s="8"/>
      <c r="AH1055" s="8"/>
      <c r="AI1055" s="8"/>
      <c r="AJ1055" s="8"/>
      <c r="AK1055" s="8"/>
      <c r="AL1055" s="8"/>
      <c r="AM1055" s="8"/>
      <c r="AQ1055" s="71"/>
      <c r="AU1055" s="79"/>
      <c r="AV1055" s="79"/>
    </row>
    <row r="1056" spans="21:48" s="32" customFormat="1">
      <c r="U1056" s="48"/>
      <c r="V1056" s="48"/>
      <c r="W1056" s="49"/>
      <c r="X1056" s="35"/>
      <c r="Y1056" s="35"/>
      <c r="Z1056" s="36"/>
      <c r="AA1056" s="36"/>
      <c r="AB1056" s="37"/>
      <c r="AC1056" s="37"/>
      <c r="AD1056" s="8"/>
      <c r="AE1056" s="8"/>
      <c r="AF1056" s="8"/>
      <c r="AG1056" s="8"/>
      <c r="AH1056" s="8"/>
      <c r="AI1056" s="8"/>
      <c r="AJ1056" s="8"/>
      <c r="AK1056" s="8"/>
      <c r="AL1056" s="8"/>
      <c r="AM1056" s="8"/>
      <c r="AQ1056" s="71"/>
      <c r="AU1056" s="79"/>
      <c r="AV1056" s="79"/>
    </row>
    <row r="1057" spans="21:48" s="32" customFormat="1">
      <c r="U1057" s="48"/>
      <c r="V1057" s="48"/>
      <c r="W1057" s="49"/>
      <c r="X1057" s="35"/>
      <c r="Y1057" s="35"/>
      <c r="Z1057" s="36"/>
      <c r="AA1057" s="36"/>
      <c r="AB1057" s="37"/>
      <c r="AC1057" s="37"/>
      <c r="AD1057" s="8"/>
      <c r="AE1057" s="8"/>
      <c r="AF1057" s="8"/>
      <c r="AG1057" s="8"/>
      <c r="AH1057" s="8"/>
      <c r="AI1057" s="8"/>
      <c r="AJ1057" s="8"/>
      <c r="AK1057" s="8"/>
      <c r="AL1057" s="8"/>
      <c r="AM1057" s="8"/>
      <c r="AQ1057" s="71"/>
      <c r="AU1057" s="79"/>
      <c r="AV1057" s="79"/>
    </row>
    <row r="1058" spans="21:48" s="32" customFormat="1">
      <c r="U1058" s="48"/>
      <c r="V1058" s="48"/>
      <c r="W1058" s="49"/>
      <c r="X1058" s="35"/>
      <c r="Y1058" s="35"/>
      <c r="Z1058" s="36"/>
      <c r="AA1058" s="36"/>
      <c r="AB1058" s="37"/>
      <c r="AC1058" s="37"/>
      <c r="AD1058" s="8"/>
      <c r="AE1058" s="8"/>
      <c r="AF1058" s="8"/>
      <c r="AG1058" s="8"/>
      <c r="AH1058" s="8"/>
      <c r="AI1058" s="8"/>
      <c r="AJ1058" s="8"/>
      <c r="AK1058" s="8"/>
      <c r="AL1058" s="8"/>
      <c r="AM1058" s="8"/>
      <c r="AQ1058" s="71"/>
      <c r="AU1058" s="79"/>
      <c r="AV1058" s="79"/>
    </row>
    <row r="1059" spans="21:48" s="32" customFormat="1">
      <c r="U1059" s="48"/>
      <c r="V1059" s="48"/>
      <c r="W1059" s="49"/>
      <c r="X1059" s="35"/>
      <c r="Y1059" s="35"/>
      <c r="Z1059" s="36"/>
      <c r="AA1059" s="36"/>
      <c r="AB1059" s="37"/>
      <c r="AC1059" s="37"/>
      <c r="AD1059" s="8"/>
      <c r="AE1059" s="8"/>
      <c r="AF1059" s="8"/>
      <c r="AG1059" s="8"/>
      <c r="AH1059" s="8"/>
      <c r="AI1059" s="8"/>
      <c r="AJ1059" s="8"/>
      <c r="AK1059" s="8"/>
      <c r="AL1059" s="8"/>
      <c r="AM1059" s="8"/>
      <c r="AQ1059" s="71"/>
      <c r="AU1059" s="79"/>
      <c r="AV1059" s="79"/>
    </row>
    <row r="1060" spans="21:48" s="32" customFormat="1">
      <c r="U1060" s="48"/>
      <c r="V1060" s="48"/>
      <c r="W1060" s="49"/>
      <c r="X1060" s="35"/>
      <c r="Y1060" s="35"/>
      <c r="Z1060" s="36"/>
      <c r="AA1060" s="36"/>
      <c r="AB1060" s="37"/>
      <c r="AC1060" s="37"/>
      <c r="AD1060" s="8"/>
      <c r="AE1060" s="8"/>
      <c r="AF1060" s="8"/>
      <c r="AG1060" s="8"/>
      <c r="AH1060" s="8"/>
      <c r="AI1060" s="8"/>
      <c r="AJ1060" s="8"/>
      <c r="AK1060" s="8"/>
      <c r="AL1060" s="8"/>
      <c r="AM1060" s="8"/>
      <c r="AQ1060" s="71"/>
      <c r="AU1060" s="79"/>
      <c r="AV1060" s="79"/>
    </row>
    <row r="1061" spans="21:48" s="32" customFormat="1">
      <c r="U1061" s="48"/>
      <c r="V1061" s="48"/>
      <c r="W1061" s="49"/>
      <c r="X1061" s="35"/>
      <c r="Y1061" s="35"/>
      <c r="Z1061" s="36"/>
      <c r="AA1061" s="36"/>
      <c r="AB1061" s="37"/>
      <c r="AC1061" s="37"/>
      <c r="AD1061" s="8"/>
      <c r="AE1061" s="8"/>
      <c r="AF1061" s="8"/>
      <c r="AG1061" s="8"/>
      <c r="AH1061" s="8"/>
      <c r="AI1061" s="8"/>
      <c r="AJ1061" s="8"/>
      <c r="AK1061" s="8"/>
      <c r="AL1061" s="8"/>
      <c r="AM1061" s="8"/>
      <c r="AQ1061" s="71"/>
      <c r="AU1061" s="79"/>
      <c r="AV1061" s="79"/>
    </row>
    <row r="1062" spans="21:48" s="32" customFormat="1">
      <c r="U1062" s="48"/>
      <c r="V1062" s="48"/>
      <c r="W1062" s="49"/>
      <c r="X1062" s="35"/>
      <c r="Y1062" s="35"/>
      <c r="Z1062" s="36"/>
      <c r="AA1062" s="36"/>
      <c r="AB1062" s="37"/>
      <c r="AC1062" s="37"/>
      <c r="AD1062" s="8"/>
      <c r="AE1062" s="8"/>
      <c r="AF1062" s="8"/>
      <c r="AG1062" s="8"/>
      <c r="AH1062" s="8"/>
      <c r="AI1062" s="8"/>
      <c r="AJ1062" s="8"/>
      <c r="AK1062" s="8"/>
      <c r="AL1062" s="8"/>
      <c r="AM1062" s="8"/>
      <c r="AQ1062" s="71"/>
      <c r="AU1062" s="79"/>
      <c r="AV1062" s="79"/>
    </row>
    <row r="1063" spans="21:48" s="32" customFormat="1">
      <c r="U1063" s="48"/>
      <c r="V1063" s="48"/>
      <c r="W1063" s="49"/>
      <c r="X1063" s="35"/>
      <c r="Y1063" s="35"/>
      <c r="Z1063" s="36"/>
      <c r="AA1063" s="36"/>
      <c r="AB1063" s="37"/>
      <c r="AC1063" s="37"/>
      <c r="AD1063" s="8"/>
      <c r="AE1063" s="8"/>
      <c r="AF1063" s="8"/>
      <c r="AG1063" s="8"/>
      <c r="AH1063" s="8"/>
      <c r="AI1063" s="8"/>
      <c r="AJ1063" s="8"/>
      <c r="AK1063" s="8"/>
      <c r="AL1063" s="8"/>
      <c r="AM1063" s="8"/>
      <c r="AQ1063" s="71"/>
      <c r="AU1063" s="79"/>
      <c r="AV1063" s="79"/>
    </row>
    <row r="1064" spans="21:48" s="32" customFormat="1">
      <c r="U1064" s="48"/>
      <c r="V1064" s="48"/>
      <c r="W1064" s="49"/>
      <c r="X1064" s="35"/>
      <c r="Y1064" s="35"/>
      <c r="Z1064" s="36"/>
      <c r="AA1064" s="36"/>
      <c r="AB1064" s="37"/>
      <c r="AC1064" s="37"/>
      <c r="AD1064" s="8"/>
      <c r="AE1064" s="8"/>
      <c r="AF1064" s="8"/>
      <c r="AG1064" s="8"/>
      <c r="AH1064" s="8"/>
      <c r="AI1064" s="8"/>
      <c r="AJ1064" s="8"/>
      <c r="AK1064" s="8"/>
      <c r="AL1064" s="8"/>
      <c r="AM1064" s="8"/>
      <c r="AQ1064" s="71"/>
      <c r="AU1064" s="79"/>
      <c r="AV1064" s="79"/>
    </row>
    <row r="1065" spans="21:48" s="32" customFormat="1">
      <c r="U1065" s="48"/>
      <c r="V1065" s="48"/>
      <c r="W1065" s="49"/>
      <c r="X1065" s="35"/>
      <c r="Y1065" s="35"/>
      <c r="Z1065" s="36"/>
      <c r="AA1065" s="36"/>
      <c r="AB1065" s="37"/>
      <c r="AC1065" s="37"/>
      <c r="AD1065" s="8"/>
      <c r="AE1065" s="8"/>
      <c r="AF1065" s="8"/>
      <c r="AG1065" s="8"/>
      <c r="AH1065" s="8"/>
      <c r="AI1065" s="8"/>
      <c r="AJ1065" s="8"/>
      <c r="AK1065" s="8"/>
      <c r="AL1065" s="8"/>
      <c r="AM1065" s="8"/>
      <c r="AQ1065" s="71"/>
      <c r="AU1065" s="79"/>
      <c r="AV1065" s="79"/>
    </row>
    <row r="1066" spans="21:48" s="32" customFormat="1">
      <c r="U1066" s="48"/>
      <c r="V1066" s="48"/>
      <c r="W1066" s="49"/>
      <c r="X1066" s="35"/>
      <c r="Y1066" s="35"/>
      <c r="Z1066" s="36"/>
      <c r="AA1066" s="36"/>
      <c r="AB1066" s="37"/>
      <c r="AC1066" s="37"/>
      <c r="AD1066" s="8"/>
      <c r="AE1066" s="8"/>
      <c r="AF1066" s="8"/>
      <c r="AG1066" s="8"/>
      <c r="AH1066" s="8"/>
      <c r="AI1066" s="8"/>
      <c r="AJ1066" s="8"/>
      <c r="AK1066" s="8"/>
      <c r="AL1066" s="8"/>
      <c r="AM1066" s="8"/>
      <c r="AQ1066" s="71"/>
      <c r="AU1066" s="79"/>
      <c r="AV1066" s="79"/>
    </row>
    <row r="1067" spans="21:48" s="32" customFormat="1">
      <c r="U1067" s="48"/>
      <c r="V1067" s="48"/>
      <c r="W1067" s="49"/>
      <c r="X1067" s="35"/>
      <c r="Y1067" s="35"/>
      <c r="Z1067" s="36"/>
      <c r="AA1067" s="36"/>
      <c r="AB1067" s="37"/>
      <c r="AC1067" s="37"/>
      <c r="AD1067" s="8"/>
      <c r="AE1067" s="8"/>
      <c r="AF1067" s="8"/>
      <c r="AG1067" s="8"/>
      <c r="AH1067" s="8"/>
      <c r="AI1067" s="8"/>
      <c r="AJ1067" s="8"/>
      <c r="AK1067" s="8"/>
      <c r="AL1067" s="8"/>
      <c r="AM1067" s="8"/>
      <c r="AQ1067" s="71"/>
      <c r="AU1067" s="79"/>
      <c r="AV1067" s="79"/>
    </row>
    <row r="1068" spans="21:48" s="32" customFormat="1">
      <c r="U1068" s="48"/>
      <c r="V1068" s="48"/>
      <c r="W1068" s="49"/>
      <c r="X1068" s="35"/>
      <c r="Y1068" s="35"/>
      <c r="Z1068" s="36"/>
      <c r="AA1068" s="36"/>
      <c r="AB1068" s="37"/>
      <c r="AC1068" s="37"/>
      <c r="AD1068" s="8"/>
      <c r="AE1068" s="8"/>
      <c r="AF1068" s="8"/>
      <c r="AG1068" s="8"/>
      <c r="AH1068" s="8"/>
      <c r="AI1068" s="8"/>
      <c r="AJ1068" s="8"/>
      <c r="AK1068" s="8"/>
      <c r="AL1068" s="8"/>
      <c r="AM1068" s="8"/>
      <c r="AQ1068" s="71"/>
      <c r="AU1068" s="79"/>
      <c r="AV1068" s="79"/>
    </row>
    <row r="1069" spans="21:48" s="32" customFormat="1">
      <c r="U1069" s="48"/>
      <c r="V1069" s="48"/>
      <c r="W1069" s="49"/>
      <c r="X1069" s="35"/>
      <c r="Y1069" s="35"/>
      <c r="Z1069" s="36"/>
      <c r="AA1069" s="36"/>
      <c r="AB1069" s="37"/>
      <c r="AC1069" s="37"/>
      <c r="AD1069" s="8"/>
      <c r="AE1069" s="8"/>
      <c r="AF1069" s="8"/>
      <c r="AG1069" s="8"/>
      <c r="AH1069" s="8"/>
      <c r="AI1069" s="8"/>
      <c r="AJ1069" s="8"/>
      <c r="AK1069" s="8"/>
      <c r="AL1069" s="8"/>
      <c r="AM1069" s="8"/>
      <c r="AQ1069" s="71"/>
      <c r="AU1069" s="79"/>
      <c r="AV1069" s="79"/>
    </row>
    <row r="1070" spans="21:48" s="32" customFormat="1">
      <c r="U1070" s="48"/>
      <c r="V1070" s="48"/>
      <c r="W1070" s="49"/>
      <c r="X1070" s="35"/>
      <c r="Y1070" s="35"/>
      <c r="Z1070" s="36"/>
      <c r="AA1070" s="36"/>
      <c r="AB1070" s="37"/>
      <c r="AC1070" s="37"/>
      <c r="AD1070" s="8"/>
      <c r="AE1070" s="8"/>
      <c r="AF1070" s="8"/>
      <c r="AG1070" s="8"/>
      <c r="AH1070" s="8"/>
      <c r="AI1070" s="8"/>
      <c r="AJ1070" s="8"/>
      <c r="AK1070" s="8"/>
      <c r="AL1070" s="8"/>
      <c r="AM1070" s="8"/>
      <c r="AQ1070" s="71"/>
      <c r="AU1070" s="79"/>
      <c r="AV1070" s="79"/>
    </row>
    <row r="1071" spans="21:48" s="32" customFormat="1">
      <c r="U1071" s="48"/>
      <c r="V1071" s="48"/>
      <c r="W1071" s="49"/>
      <c r="X1071" s="35"/>
      <c r="Y1071" s="35"/>
      <c r="Z1071" s="36"/>
      <c r="AA1071" s="36"/>
      <c r="AB1071" s="37"/>
      <c r="AC1071" s="37"/>
      <c r="AD1071" s="8"/>
      <c r="AE1071" s="8"/>
      <c r="AF1071" s="8"/>
      <c r="AG1071" s="8"/>
      <c r="AH1071" s="8"/>
      <c r="AI1071" s="8"/>
      <c r="AJ1071" s="8"/>
      <c r="AK1071" s="8"/>
      <c r="AL1071" s="8"/>
      <c r="AM1071" s="8"/>
      <c r="AQ1071" s="71"/>
      <c r="AU1071" s="79"/>
      <c r="AV1071" s="79"/>
    </row>
    <row r="1072" spans="21:48" s="32" customFormat="1">
      <c r="U1072" s="48"/>
      <c r="V1072" s="48"/>
      <c r="W1072" s="49"/>
      <c r="X1072" s="35"/>
      <c r="Y1072" s="35"/>
      <c r="Z1072" s="36"/>
      <c r="AA1072" s="36"/>
      <c r="AB1072" s="37"/>
      <c r="AC1072" s="37"/>
      <c r="AD1072" s="8"/>
      <c r="AE1072" s="8"/>
      <c r="AF1072" s="8"/>
      <c r="AG1072" s="8"/>
      <c r="AH1072" s="8"/>
      <c r="AI1072" s="8"/>
      <c r="AJ1072" s="8"/>
      <c r="AK1072" s="8"/>
      <c r="AL1072" s="8"/>
      <c r="AM1072" s="8"/>
      <c r="AQ1072" s="71"/>
      <c r="AU1072" s="79"/>
      <c r="AV1072" s="79"/>
    </row>
    <row r="1073" spans="21:48" s="32" customFormat="1">
      <c r="U1073" s="48"/>
      <c r="V1073" s="48"/>
      <c r="W1073" s="49"/>
      <c r="X1073" s="35"/>
      <c r="Y1073" s="35"/>
      <c r="Z1073" s="36"/>
      <c r="AA1073" s="36"/>
      <c r="AB1073" s="37"/>
      <c r="AC1073" s="37"/>
      <c r="AD1073" s="8"/>
      <c r="AE1073" s="8"/>
      <c r="AF1073" s="8"/>
      <c r="AG1073" s="8"/>
      <c r="AH1073" s="8"/>
      <c r="AI1073" s="8"/>
      <c r="AJ1073" s="8"/>
      <c r="AK1073" s="8"/>
      <c r="AL1073" s="8"/>
      <c r="AM1073" s="8"/>
      <c r="AQ1073" s="71"/>
      <c r="AU1073" s="79"/>
      <c r="AV1073" s="79"/>
    </row>
    <row r="1074" spans="21:48" s="32" customFormat="1">
      <c r="U1074" s="48"/>
      <c r="V1074" s="48"/>
      <c r="W1074" s="49"/>
      <c r="X1074" s="35"/>
      <c r="Y1074" s="35"/>
      <c r="Z1074" s="36"/>
      <c r="AA1074" s="36"/>
      <c r="AB1074" s="37"/>
      <c r="AC1074" s="37"/>
      <c r="AD1074" s="8"/>
      <c r="AE1074" s="8"/>
      <c r="AF1074" s="8"/>
      <c r="AG1074" s="8"/>
      <c r="AH1074" s="8"/>
      <c r="AI1074" s="8"/>
      <c r="AJ1074" s="8"/>
      <c r="AK1074" s="8"/>
      <c r="AL1074" s="8"/>
      <c r="AM1074" s="8"/>
      <c r="AQ1074" s="71"/>
      <c r="AU1074" s="79"/>
      <c r="AV1074" s="79"/>
    </row>
    <row r="1075" spans="21:48" s="32" customFormat="1">
      <c r="U1075" s="48"/>
      <c r="V1075" s="48"/>
      <c r="W1075" s="49"/>
      <c r="X1075" s="35"/>
      <c r="Y1075" s="35"/>
      <c r="Z1075" s="36"/>
      <c r="AA1075" s="36"/>
      <c r="AB1075" s="37"/>
      <c r="AC1075" s="37"/>
      <c r="AD1075" s="8"/>
      <c r="AE1075" s="8"/>
      <c r="AF1075" s="8"/>
      <c r="AG1075" s="8"/>
      <c r="AH1075" s="8"/>
      <c r="AI1075" s="8"/>
      <c r="AJ1075" s="8"/>
      <c r="AK1075" s="8"/>
      <c r="AL1075" s="8"/>
      <c r="AM1075" s="8"/>
      <c r="AQ1075" s="71"/>
      <c r="AU1075" s="79"/>
      <c r="AV1075" s="79"/>
    </row>
    <row r="1076" spans="21:48" s="32" customFormat="1">
      <c r="U1076" s="48"/>
      <c r="V1076" s="48"/>
      <c r="W1076" s="49"/>
      <c r="X1076" s="35"/>
      <c r="Y1076" s="35"/>
      <c r="Z1076" s="36"/>
      <c r="AA1076" s="36"/>
      <c r="AB1076" s="37"/>
      <c r="AC1076" s="37"/>
      <c r="AD1076" s="8"/>
      <c r="AE1076" s="8"/>
      <c r="AF1076" s="8"/>
      <c r="AG1076" s="8"/>
      <c r="AH1076" s="8"/>
      <c r="AI1076" s="8"/>
      <c r="AJ1076" s="8"/>
      <c r="AK1076" s="8"/>
      <c r="AL1076" s="8"/>
      <c r="AM1076" s="8"/>
      <c r="AQ1076" s="71"/>
      <c r="AU1076" s="79"/>
      <c r="AV1076" s="79"/>
    </row>
    <row r="1077" spans="21:48" s="32" customFormat="1">
      <c r="U1077" s="48"/>
      <c r="V1077" s="48"/>
      <c r="W1077" s="49"/>
      <c r="X1077" s="35"/>
      <c r="Y1077" s="35"/>
      <c r="Z1077" s="36"/>
      <c r="AA1077" s="36"/>
      <c r="AB1077" s="37"/>
      <c r="AC1077" s="37"/>
      <c r="AD1077" s="8"/>
      <c r="AE1077" s="8"/>
      <c r="AF1077" s="8"/>
      <c r="AG1077" s="8"/>
      <c r="AH1077" s="8"/>
      <c r="AI1077" s="8"/>
      <c r="AJ1077" s="8"/>
      <c r="AK1077" s="8"/>
      <c r="AL1077" s="8"/>
      <c r="AM1077" s="8"/>
      <c r="AQ1077" s="71"/>
      <c r="AU1077" s="79"/>
      <c r="AV1077" s="79"/>
    </row>
    <row r="1078" spans="21:48" s="32" customFormat="1">
      <c r="U1078" s="48"/>
      <c r="V1078" s="48"/>
      <c r="W1078" s="49"/>
      <c r="X1078" s="35"/>
      <c r="Y1078" s="35"/>
      <c r="Z1078" s="36"/>
      <c r="AA1078" s="36"/>
      <c r="AB1078" s="37"/>
      <c r="AC1078" s="37"/>
      <c r="AD1078" s="8"/>
      <c r="AE1078" s="8"/>
      <c r="AF1078" s="8"/>
      <c r="AG1078" s="8"/>
      <c r="AH1078" s="8"/>
      <c r="AI1078" s="8"/>
      <c r="AJ1078" s="8"/>
      <c r="AK1078" s="8"/>
      <c r="AL1078" s="8"/>
      <c r="AM1078" s="8"/>
      <c r="AQ1078" s="71"/>
      <c r="AU1078" s="79"/>
      <c r="AV1078" s="79"/>
    </row>
    <row r="1079" spans="21:48" s="32" customFormat="1">
      <c r="U1079" s="48"/>
      <c r="V1079" s="48"/>
      <c r="W1079" s="49"/>
      <c r="X1079" s="35"/>
      <c r="Y1079" s="35"/>
      <c r="Z1079" s="36"/>
      <c r="AA1079" s="36"/>
      <c r="AB1079" s="37"/>
      <c r="AC1079" s="37"/>
      <c r="AD1079" s="8"/>
      <c r="AE1079" s="8"/>
      <c r="AF1079" s="8"/>
      <c r="AG1079" s="8"/>
      <c r="AH1079" s="8"/>
      <c r="AI1079" s="8"/>
      <c r="AJ1079" s="8"/>
      <c r="AK1079" s="8"/>
      <c r="AL1079" s="8"/>
      <c r="AM1079" s="8"/>
      <c r="AQ1079" s="71"/>
      <c r="AU1079" s="79"/>
      <c r="AV1079" s="79"/>
    </row>
    <row r="1080" spans="21:48" s="32" customFormat="1">
      <c r="U1080" s="48"/>
      <c r="V1080" s="48"/>
      <c r="W1080" s="49"/>
      <c r="X1080" s="35"/>
      <c r="Y1080" s="35"/>
      <c r="Z1080" s="36"/>
      <c r="AA1080" s="36"/>
      <c r="AB1080" s="37"/>
      <c r="AC1080" s="37"/>
      <c r="AD1080" s="8"/>
      <c r="AE1080" s="8"/>
      <c r="AF1080" s="8"/>
      <c r="AG1080" s="8"/>
      <c r="AH1080" s="8"/>
      <c r="AI1080" s="8"/>
      <c r="AJ1080" s="8"/>
      <c r="AK1080" s="8"/>
      <c r="AL1080" s="8"/>
      <c r="AM1080" s="8"/>
      <c r="AQ1080" s="71"/>
      <c r="AU1080" s="79"/>
      <c r="AV1080" s="79"/>
    </row>
    <row r="1081" spans="21:48" s="32" customFormat="1">
      <c r="U1081" s="48"/>
      <c r="V1081" s="48"/>
      <c r="W1081" s="49"/>
      <c r="X1081" s="35"/>
      <c r="Y1081" s="35"/>
      <c r="Z1081" s="36"/>
      <c r="AA1081" s="36"/>
      <c r="AB1081" s="37"/>
      <c r="AC1081" s="37"/>
      <c r="AD1081" s="8"/>
      <c r="AE1081" s="8"/>
      <c r="AF1081" s="8"/>
      <c r="AG1081" s="8"/>
      <c r="AH1081" s="8"/>
      <c r="AI1081" s="8"/>
      <c r="AJ1081" s="8"/>
      <c r="AK1081" s="8"/>
      <c r="AL1081" s="8"/>
      <c r="AM1081" s="8"/>
      <c r="AQ1081" s="71"/>
      <c r="AU1081" s="79"/>
      <c r="AV1081" s="79"/>
    </row>
    <row r="1082" spans="21:48" s="32" customFormat="1">
      <c r="U1082" s="48"/>
      <c r="V1082" s="48"/>
      <c r="W1082" s="49"/>
      <c r="X1082" s="35"/>
      <c r="Y1082" s="35"/>
      <c r="Z1082" s="36"/>
      <c r="AA1082" s="36"/>
      <c r="AB1082" s="37"/>
      <c r="AC1082" s="37"/>
      <c r="AD1082" s="8"/>
      <c r="AE1082" s="8"/>
      <c r="AF1082" s="8"/>
      <c r="AG1082" s="8"/>
      <c r="AH1082" s="8"/>
      <c r="AI1082" s="8"/>
      <c r="AJ1082" s="8"/>
      <c r="AK1082" s="8"/>
      <c r="AL1082" s="8"/>
      <c r="AM1082" s="8"/>
      <c r="AQ1082" s="71"/>
      <c r="AU1082" s="79"/>
      <c r="AV1082" s="79"/>
    </row>
    <row r="1083" spans="21:48" s="32" customFormat="1">
      <c r="U1083" s="48"/>
      <c r="V1083" s="48"/>
      <c r="W1083" s="49"/>
      <c r="X1083" s="35"/>
      <c r="Y1083" s="35"/>
      <c r="Z1083" s="36"/>
      <c r="AA1083" s="36"/>
      <c r="AB1083" s="37"/>
      <c r="AC1083" s="37"/>
      <c r="AD1083" s="8"/>
      <c r="AE1083" s="8"/>
      <c r="AF1083" s="8"/>
      <c r="AG1083" s="8"/>
      <c r="AH1083" s="8"/>
      <c r="AI1083" s="8"/>
      <c r="AJ1083" s="8"/>
      <c r="AK1083" s="8"/>
      <c r="AL1083" s="8"/>
      <c r="AM1083" s="8"/>
      <c r="AQ1083" s="71"/>
      <c r="AU1083" s="79"/>
      <c r="AV1083" s="79"/>
    </row>
    <row r="1084" spans="21:48" s="32" customFormat="1">
      <c r="U1084" s="48"/>
      <c r="V1084" s="48"/>
      <c r="W1084" s="49"/>
      <c r="X1084" s="35"/>
      <c r="Y1084" s="35"/>
      <c r="Z1084" s="36"/>
      <c r="AA1084" s="36"/>
      <c r="AB1084" s="37"/>
      <c r="AC1084" s="37"/>
      <c r="AD1084" s="8"/>
      <c r="AE1084" s="8"/>
      <c r="AF1084" s="8"/>
      <c r="AG1084" s="8"/>
      <c r="AH1084" s="8"/>
      <c r="AI1084" s="8"/>
      <c r="AJ1084" s="8"/>
      <c r="AK1084" s="8"/>
      <c r="AL1084" s="8"/>
      <c r="AM1084" s="8"/>
      <c r="AQ1084" s="71"/>
      <c r="AU1084" s="79"/>
      <c r="AV1084" s="79"/>
    </row>
    <row r="1085" spans="21:48" s="32" customFormat="1">
      <c r="U1085" s="48"/>
      <c r="V1085" s="48"/>
      <c r="W1085" s="49"/>
      <c r="X1085" s="35"/>
      <c r="Y1085" s="35"/>
      <c r="Z1085" s="36"/>
      <c r="AA1085" s="36"/>
      <c r="AB1085" s="37"/>
      <c r="AC1085" s="37"/>
      <c r="AD1085" s="8"/>
      <c r="AE1085" s="8"/>
      <c r="AF1085" s="8"/>
      <c r="AG1085" s="8"/>
      <c r="AH1085" s="8"/>
      <c r="AI1085" s="8"/>
      <c r="AJ1085" s="8"/>
      <c r="AK1085" s="8"/>
      <c r="AL1085" s="8"/>
      <c r="AM1085" s="8"/>
      <c r="AQ1085" s="71"/>
      <c r="AU1085" s="79"/>
      <c r="AV1085" s="79"/>
    </row>
    <row r="1086" spans="21:48" s="32" customFormat="1">
      <c r="U1086" s="48"/>
      <c r="V1086" s="48"/>
      <c r="W1086" s="49"/>
      <c r="X1086" s="35"/>
      <c r="Y1086" s="35"/>
      <c r="Z1086" s="36"/>
      <c r="AA1086" s="36"/>
      <c r="AB1086" s="37"/>
      <c r="AC1086" s="37"/>
      <c r="AD1086" s="8"/>
      <c r="AE1086" s="8"/>
      <c r="AF1086" s="8"/>
      <c r="AG1086" s="8"/>
      <c r="AH1086" s="8"/>
      <c r="AI1086" s="8"/>
      <c r="AJ1086" s="8"/>
      <c r="AK1086" s="8"/>
      <c r="AL1086" s="8"/>
      <c r="AM1086" s="8"/>
      <c r="AQ1086" s="71"/>
      <c r="AU1086" s="79"/>
      <c r="AV1086" s="79"/>
    </row>
    <row r="1087" spans="21:48" s="32" customFormat="1">
      <c r="U1087" s="48"/>
      <c r="V1087" s="48"/>
      <c r="W1087" s="49"/>
      <c r="X1087" s="35"/>
      <c r="Y1087" s="35"/>
      <c r="Z1087" s="36"/>
      <c r="AA1087" s="36"/>
      <c r="AB1087" s="37"/>
      <c r="AC1087" s="37"/>
      <c r="AD1087" s="8"/>
      <c r="AE1087" s="8"/>
      <c r="AF1087" s="8"/>
      <c r="AG1087" s="8"/>
      <c r="AH1087" s="8"/>
      <c r="AI1087" s="8"/>
      <c r="AJ1087" s="8"/>
      <c r="AK1087" s="8"/>
      <c r="AL1087" s="8"/>
      <c r="AM1087" s="8"/>
      <c r="AQ1087" s="71"/>
      <c r="AU1087" s="79"/>
      <c r="AV1087" s="79"/>
    </row>
    <row r="1088" spans="21:48" s="32" customFormat="1">
      <c r="U1088" s="48"/>
      <c r="V1088" s="48"/>
      <c r="W1088" s="49"/>
      <c r="X1088" s="35"/>
      <c r="Y1088" s="35"/>
      <c r="Z1088" s="36"/>
      <c r="AA1088" s="36"/>
      <c r="AB1088" s="37"/>
      <c r="AC1088" s="37"/>
      <c r="AD1088" s="8"/>
      <c r="AE1088" s="8"/>
      <c r="AF1088" s="8"/>
      <c r="AG1088" s="8"/>
      <c r="AH1088" s="8"/>
      <c r="AI1088" s="8"/>
      <c r="AJ1088" s="8"/>
      <c r="AK1088" s="8"/>
      <c r="AL1088" s="8"/>
      <c r="AM1088" s="8"/>
      <c r="AQ1088" s="71"/>
      <c r="AU1088" s="79"/>
      <c r="AV1088" s="79"/>
    </row>
    <row r="1089" spans="21:48" s="32" customFormat="1">
      <c r="U1089" s="48"/>
      <c r="V1089" s="48"/>
      <c r="W1089" s="49"/>
      <c r="X1089" s="35"/>
      <c r="Y1089" s="35"/>
      <c r="Z1089" s="36"/>
      <c r="AA1089" s="36"/>
      <c r="AB1089" s="37"/>
      <c r="AC1089" s="37"/>
      <c r="AD1089" s="8"/>
      <c r="AE1089" s="8"/>
      <c r="AF1089" s="8"/>
      <c r="AG1089" s="8"/>
      <c r="AH1089" s="8"/>
      <c r="AI1089" s="8"/>
      <c r="AJ1089" s="8"/>
      <c r="AK1089" s="8"/>
      <c r="AL1089" s="8"/>
      <c r="AM1089" s="8"/>
      <c r="AQ1089" s="71"/>
      <c r="AU1089" s="79"/>
      <c r="AV1089" s="79"/>
    </row>
    <row r="1090" spans="21:48" s="32" customFormat="1">
      <c r="U1090" s="48"/>
      <c r="V1090" s="48"/>
      <c r="W1090" s="49"/>
      <c r="X1090" s="35"/>
      <c r="Y1090" s="35"/>
      <c r="Z1090" s="36"/>
      <c r="AA1090" s="36"/>
      <c r="AB1090" s="37"/>
      <c r="AC1090" s="37"/>
      <c r="AD1090" s="8"/>
      <c r="AE1090" s="8"/>
      <c r="AF1090" s="8"/>
      <c r="AG1090" s="8"/>
      <c r="AH1090" s="8"/>
      <c r="AI1090" s="8"/>
      <c r="AJ1090" s="8"/>
      <c r="AK1090" s="8"/>
      <c r="AL1090" s="8"/>
      <c r="AM1090" s="8"/>
      <c r="AQ1090" s="71"/>
      <c r="AU1090" s="79"/>
      <c r="AV1090" s="79"/>
    </row>
    <row r="1091" spans="21:48" s="32" customFormat="1">
      <c r="U1091" s="48"/>
      <c r="V1091" s="48"/>
      <c r="W1091" s="49"/>
      <c r="X1091" s="35"/>
      <c r="Y1091" s="35"/>
      <c r="Z1091" s="36"/>
      <c r="AA1091" s="36"/>
      <c r="AB1091" s="37"/>
      <c r="AC1091" s="37"/>
      <c r="AD1091" s="8"/>
      <c r="AE1091" s="8"/>
      <c r="AF1091" s="8"/>
      <c r="AG1091" s="8"/>
      <c r="AH1091" s="8"/>
      <c r="AI1091" s="8"/>
      <c r="AJ1091" s="8"/>
      <c r="AK1091" s="8"/>
      <c r="AL1091" s="8"/>
      <c r="AM1091" s="8"/>
      <c r="AQ1091" s="71"/>
      <c r="AU1091" s="79"/>
      <c r="AV1091" s="79"/>
    </row>
    <row r="1092" spans="21:48" s="32" customFormat="1">
      <c r="U1092" s="48"/>
      <c r="V1092" s="48"/>
      <c r="W1092" s="49"/>
      <c r="X1092" s="35"/>
      <c r="Y1092" s="35"/>
      <c r="Z1092" s="36"/>
      <c r="AA1092" s="36"/>
      <c r="AB1092" s="37"/>
      <c r="AC1092" s="37"/>
      <c r="AD1092" s="8"/>
      <c r="AE1092" s="8"/>
      <c r="AF1092" s="8"/>
      <c r="AG1092" s="8"/>
      <c r="AH1092" s="8"/>
      <c r="AI1092" s="8"/>
      <c r="AJ1092" s="8"/>
      <c r="AK1092" s="8"/>
      <c r="AL1092" s="8"/>
      <c r="AM1092" s="8"/>
      <c r="AQ1092" s="71"/>
      <c r="AU1092" s="79"/>
      <c r="AV1092" s="79"/>
    </row>
    <row r="1093" spans="21:48" s="32" customFormat="1">
      <c r="U1093" s="48"/>
      <c r="V1093" s="48"/>
      <c r="W1093" s="49"/>
      <c r="X1093" s="35"/>
      <c r="Y1093" s="35"/>
      <c r="Z1093" s="36"/>
      <c r="AA1093" s="36"/>
      <c r="AB1093" s="37"/>
      <c r="AC1093" s="37"/>
      <c r="AD1093" s="8"/>
      <c r="AE1093" s="8"/>
      <c r="AF1093" s="8"/>
      <c r="AG1093" s="8"/>
      <c r="AH1093" s="8"/>
      <c r="AI1093" s="8"/>
      <c r="AJ1093" s="8"/>
      <c r="AK1093" s="8"/>
      <c r="AL1093" s="8"/>
      <c r="AM1093" s="8"/>
      <c r="AQ1093" s="71"/>
      <c r="AU1093" s="79"/>
      <c r="AV1093" s="79"/>
    </row>
    <row r="1094" spans="21:48" s="32" customFormat="1">
      <c r="U1094" s="48"/>
      <c r="V1094" s="48"/>
      <c r="W1094" s="49"/>
      <c r="X1094" s="35"/>
      <c r="Y1094" s="35"/>
      <c r="Z1094" s="36"/>
      <c r="AA1094" s="36"/>
      <c r="AB1094" s="37"/>
      <c r="AC1094" s="37"/>
      <c r="AD1094" s="8"/>
      <c r="AE1094" s="8"/>
      <c r="AF1094" s="8"/>
      <c r="AG1094" s="8"/>
      <c r="AH1094" s="8"/>
      <c r="AI1094" s="8"/>
      <c r="AJ1094" s="8"/>
      <c r="AK1094" s="8"/>
      <c r="AL1094" s="8"/>
      <c r="AM1094" s="8"/>
      <c r="AQ1094" s="71"/>
      <c r="AU1094" s="79"/>
      <c r="AV1094" s="79"/>
    </row>
    <row r="1095" spans="21:48" s="32" customFormat="1">
      <c r="U1095" s="48"/>
      <c r="V1095" s="48"/>
      <c r="W1095" s="49"/>
      <c r="X1095" s="35"/>
      <c r="Y1095" s="35"/>
      <c r="Z1095" s="36"/>
      <c r="AA1095" s="36"/>
      <c r="AB1095" s="37"/>
      <c r="AC1095" s="37"/>
      <c r="AD1095" s="8"/>
      <c r="AE1095" s="8"/>
      <c r="AF1095" s="8"/>
      <c r="AG1095" s="8"/>
      <c r="AH1095" s="8"/>
      <c r="AI1095" s="8"/>
      <c r="AJ1095" s="8"/>
      <c r="AK1095" s="8"/>
      <c r="AL1095" s="8"/>
      <c r="AM1095" s="8"/>
      <c r="AQ1095" s="71"/>
      <c r="AU1095" s="79"/>
      <c r="AV1095" s="79"/>
    </row>
    <row r="1096" spans="21:48" s="32" customFormat="1">
      <c r="U1096" s="48"/>
      <c r="V1096" s="48"/>
      <c r="W1096" s="49"/>
      <c r="X1096" s="35"/>
      <c r="Y1096" s="35"/>
      <c r="Z1096" s="36"/>
      <c r="AA1096" s="36"/>
      <c r="AB1096" s="37"/>
      <c r="AC1096" s="37"/>
      <c r="AD1096" s="8"/>
      <c r="AE1096" s="8"/>
      <c r="AF1096" s="8"/>
      <c r="AG1096" s="8"/>
      <c r="AH1096" s="8"/>
      <c r="AI1096" s="8"/>
      <c r="AJ1096" s="8"/>
      <c r="AK1096" s="8"/>
      <c r="AL1096" s="8"/>
      <c r="AM1096" s="8"/>
      <c r="AQ1096" s="71"/>
      <c r="AU1096" s="79"/>
      <c r="AV1096" s="79"/>
    </row>
    <row r="1097" spans="21:48" s="32" customFormat="1">
      <c r="U1097" s="48"/>
      <c r="V1097" s="48"/>
      <c r="W1097" s="49"/>
      <c r="X1097" s="35"/>
      <c r="Y1097" s="35"/>
      <c r="Z1097" s="36"/>
      <c r="AA1097" s="36"/>
      <c r="AB1097" s="37"/>
      <c r="AC1097" s="37"/>
      <c r="AD1097" s="8"/>
      <c r="AE1097" s="8"/>
      <c r="AF1097" s="8"/>
      <c r="AG1097" s="8"/>
      <c r="AH1097" s="8"/>
      <c r="AI1097" s="8"/>
      <c r="AJ1097" s="8"/>
      <c r="AK1097" s="8"/>
      <c r="AL1097" s="8"/>
      <c r="AM1097" s="8"/>
      <c r="AQ1097" s="71"/>
      <c r="AU1097" s="79"/>
      <c r="AV1097" s="79"/>
    </row>
    <row r="1098" spans="21:48" s="32" customFormat="1">
      <c r="U1098" s="48"/>
      <c r="V1098" s="48"/>
      <c r="W1098" s="49"/>
      <c r="X1098" s="35"/>
      <c r="Y1098" s="35"/>
      <c r="Z1098" s="36"/>
      <c r="AA1098" s="36"/>
      <c r="AB1098" s="37"/>
      <c r="AC1098" s="37"/>
      <c r="AD1098" s="8"/>
      <c r="AE1098" s="8"/>
      <c r="AF1098" s="8"/>
      <c r="AG1098" s="8"/>
      <c r="AH1098" s="8"/>
      <c r="AI1098" s="8"/>
      <c r="AJ1098" s="8"/>
      <c r="AK1098" s="8"/>
      <c r="AL1098" s="8"/>
      <c r="AM1098" s="8"/>
      <c r="AQ1098" s="71"/>
      <c r="AU1098" s="79"/>
      <c r="AV1098" s="79"/>
    </row>
    <row r="1099" spans="21:48" s="32" customFormat="1">
      <c r="U1099" s="48"/>
      <c r="V1099" s="48"/>
      <c r="W1099" s="49"/>
      <c r="X1099" s="35"/>
      <c r="Y1099" s="35"/>
      <c r="Z1099" s="36"/>
      <c r="AA1099" s="36"/>
      <c r="AB1099" s="37"/>
      <c r="AC1099" s="37"/>
      <c r="AD1099" s="8"/>
      <c r="AE1099" s="8"/>
      <c r="AF1099" s="8"/>
      <c r="AG1099" s="8"/>
      <c r="AH1099" s="8"/>
      <c r="AI1099" s="8"/>
      <c r="AJ1099" s="8"/>
      <c r="AK1099" s="8"/>
      <c r="AL1099" s="8"/>
      <c r="AM1099" s="8"/>
      <c r="AQ1099" s="71"/>
      <c r="AU1099" s="79"/>
      <c r="AV1099" s="79"/>
    </row>
    <row r="1100" spans="21:48" s="32" customFormat="1">
      <c r="U1100" s="48"/>
      <c r="V1100" s="48"/>
      <c r="W1100" s="49"/>
      <c r="X1100" s="35"/>
      <c r="Y1100" s="35"/>
      <c r="Z1100" s="36"/>
      <c r="AA1100" s="36"/>
      <c r="AB1100" s="37"/>
      <c r="AC1100" s="37"/>
      <c r="AD1100" s="8"/>
      <c r="AE1100" s="8"/>
      <c r="AF1100" s="8"/>
      <c r="AG1100" s="8"/>
      <c r="AH1100" s="8"/>
      <c r="AI1100" s="8"/>
      <c r="AJ1100" s="8"/>
      <c r="AK1100" s="8"/>
      <c r="AL1100" s="8"/>
      <c r="AM1100" s="8"/>
      <c r="AQ1100" s="71"/>
      <c r="AU1100" s="79"/>
      <c r="AV1100" s="79"/>
    </row>
    <row r="1101" spans="21:48" s="32" customFormat="1">
      <c r="U1101" s="48"/>
      <c r="V1101" s="48"/>
      <c r="W1101" s="49"/>
      <c r="X1101" s="35"/>
      <c r="Y1101" s="35"/>
      <c r="Z1101" s="36"/>
      <c r="AA1101" s="36"/>
      <c r="AB1101" s="37"/>
      <c r="AC1101" s="37"/>
      <c r="AD1101" s="8"/>
      <c r="AE1101" s="8"/>
      <c r="AF1101" s="8"/>
      <c r="AG1101" s="8"/>
      <c r="AH1101" s="8"/>
      <c r="AI1101" s="8"/>
      <c r="AJ1101" s="8"/>
      <c r="AK1101" s="8"/>
      <c r="AL1101" s="8"/>
      <c r="AM1101" s="8"/>
      <c r="AQ1101" s="71"/>
      <c r="AU1101" s="79"/>
      <c r="AV1101" s="79"/>
    </row>
    <row r="1102" spans="21:48" s="32" customFormat="1">
      <c r="U1102" s="48"/>
      <c r="V1102" s="48"/>
      <c r="W1102" s="49"/>
      <c r="X1102" s="35"/>
      <c r="Y1102" s="35"/>
      <c r="Z1102" s="36"/>
      <c r="AA1102" s="36"/>
      <c r="AB1102" s="37"/>
      <c r="AC1102" s="37"/>
      <c r="AD1102" s="8"/>
      <c r="AE1102" s="8"/>
      <c r="AF1102" s="8"/>
      <c r="AG1102" s="8"/>
      <c r="AH1102" s="8"/>
      <c r="AI1102" s="8"/>
      <c r="AJ1102" s="8"/>
      <c r="AK1102" s="8"/>
      <c r="AL1102" s="8"/>
      <c r="AM1102" s="8"/>
      <c r="AQ1102" s="71"/>
      <c r="AU1102" s="79"/>
      <c r="AV1102" s="79"/>
    </row>
    <row r="1103" spans="21:48" s="32" customFormat="1">
      <c r="U1103" s="48"/>
      <c r="V1103" s="48"/>
      <c r="W1103" s="49"/>
      <c r="X1103" s="35"/>
      <c r="Y1103" s="35"/>
      <c r="Z1103" s="36"/>
      <c r="AA1103" s="36"/>
      <c r="AB1103" s="37"/>
      <c r="AC1103" s="37"/>
      <c r="AD1103" s="8"/>
      <c r="AE1103" s="8"/>
      <c r="AF1103" s="8"/>
      <c r="AG1103" s="8"/>
      <c r="AH1103" s="8"/>
      <c r="AI1103" s="8"/>
      <c r="AJ1103" s="8"/>
      <c r="AK1103" s="8"/>
      <c r="AL1103" s="8"/>
      <c r="AM1103" s="8"/>
      <c r="AQ1103" s="71"/>
      <c r="AU1103" s="79"/>
      <c r="AV1103" s="79"/>
    </row>
    <row r="1104" spans="21:48" s="32" customFormat="1">
      <c r="U1104" s="48"/>
      <c r="V1104" s="48"/>
      <c r="W1104" s="49"/>
      <c r="X1104" s="35"/>
      <c r="Y1104" s="35"/>
      <c r="Z1104" s="36"/>
      <c r="AA1104" s="36"/>
      <c r="AB1104" s="37"/>
      <c r="AC1104" s="37"/>
      <c r="AD1104" s="8"/>
      <c r="AE1104" s="8"/>
      <c r="AF1104" s="8"/>
      <c r="AG1104" s="8"/>
      <c r="AH1104" s="8"/>
      <c r="AI1104" s="8"/>
      <c r="AJ1104" s="8"/>
      <c r="AK1104" s="8"/>
      <c r="AL1104" s="8"/>
      <c r="AM1104" s="8"/>
      <c r="AQ1104" s="71"/>
      <c r="AU1104" s="79"/>
      <c r="AV1104" s="79"/>
    </row>
    <row r="1105" spans="21:48" s="32" customFormat="1">
      <c r="U1105" s="48"/>
      <c r="V1105" s="48"/>
      <c r="W1105" s="49"/>
      <c r="X1105" s="35"/>
      <c r="Y1105" s="35"/>
      <c r="Z1105" s="36"/>
      <c r="AA1105" s="36"/>
      <c r="AB1105" s="37"/>
      <c r="AC1105" s="37"/>
      <c r="AD1105" s="8"/>
      <c r="AE1105" s="8"/>
      <c r="AF1105" s="8"/>
      <c r="AG1105" s="8"/>
      <c r="AH1105" s="8"/>
      <c r="AI1105" s="8"/>
      <c r="AJ1105" s="8"/>
      <c r="AK1105" s="8"/>
      <c r="AL1105" s="8"/>
      <c r="AM1105" s="8"/>
      <c r="AQ1105" s="71"/>
      <c r="AU1105" s="79"/>
      <c r="AV1105" s="79"/>
    </row>
    <row r="1106" spans="21:48" s="32" customFormat="1">
      <c r="U1106" s="48"/>
      <c r="V1106" s="48"/>
      <c r="W1106" s="49"/>
      <c r="X1106" s="35"/>
      <c r="Y1106" s="35"/>
      <c r="Z1106" s="36"/>
      <c r="AA1106" s="36"/>
      <c r="AB1106" s="37"/>
      <c r="AC1106" s="37"/>
      <c r="AD1106" s="8"/>
      <c r="AE1106" s="8"/>
      <c r="AF1106" s="8"/>
      <c r="AG1106" s="8"/>
      <c r="AH1106" s="8"/>
      <c r="AI1106" s="8"/>
      <c r="AJ1106" s="8"/>
      <c r="AK1106" s="8"/>
      <c r="AL1106" s="8"/>
      <c r="AM1106" s="8"/>
      <c r="AQ1106" s="71"/>
      <c r="AU1106" s="79"/>
      <c r="AV1106" s="79"/>
    </row>
    <row r="1107" spans="21:48" s="32" customFormat="1">
      <c r="U1107" s="48"/>
      <c r="V1107" s="48"/>
      <c r="W1107" s="49"/>
      <c r="X1107" s="35"/>
      <c r="Y1107" s="35"/>
      <c r="Z1107" s="36"/>
      <c r="AA1107" s="36"/>
      <c r="AB1107" s="37"/>
      <c r="AC1107" s="37"/>
      <c r="AD1107" s="8"/>
      <c r="AE1107" s="8"/>
      <c r="AF1107" s="8"/>
      <c r="AG1107" s="8"/>
      <c r="AH1107" s="8"/>
      <c r="AI1107" s="8"/>
      <c r="AJ1107" s="8"/>
      <c r="AK1107" s="8"/>
      <c r="AL1107" s="8"/>
      <c r="AM1107" s="8"/>
      <c r="AQ1107" s="71"/>
      <c r="AU1107" s="79"/>
      <c r="AV1107" s="79"/>
    </row>
    <row r="1108" spans="21:48" s="32" customFormat="1">
      <c r="U1108" s="48"/>
      <c r="V1108" s="48"/>
      <c r="W1108" s="49"/>
      <c r="X1108" s="35"/>
      <c r="Y1108" s="35"/>
      <c r="Z1108" s="36"/>
      <c r="AA1108" s="36"/>
      <c r="AB1108" s="37"/>
      <c r="AC1108" s="37"/>
      <c r="AD1108" s="8"/>
      <c r="AE1108" s="8"/>
      <c r="AF1108" s="8"/>
      <c r="AG1108" s="8"/>
      <c r="AH1108" s="8"/>
      <c r="AI1108" s="8"/>
      <c r="AJ1108" s="8"/>
      <c r="AK1108" s="8"/>
      <c r="AL1108" s="8"/>
      <c r="AM1108" s="8"/>
      <c r="AQ1108" s="71"/>
      <c r="AU1108" s="79"/>
      <c r="AV1108" s="79"/>
    </row>
    <row r="1109" spans="21:48" s="32" customFormat="1">
      <c r="U1109" s="48"/>
      <c r="V1109" s="48"/>
      <c r="W1109" s="49"/>
      <c r="X1109" s="35"/>
      <c r="Y1109" s="35"/>
      <c r="Z1109" s="36"/>
      <c r="AA1109" s="36"/>
      <c r="AB1109" s="37"/>
      <c r="AC1109" s="37"/>
      <c r="AD1109" s="8"/>
      <c r="AE1109" s="8"/>
      <c r="AF1109" s="8"/>
      <c r="AG1109" s="8"/>
      <c r="AH1109" s="8"/>
      <c r="AI1109" s="8"/>
      <c r="AJ1109" s="8"/>
      <c r="AK1109" s="8"/>
      <c r="AL1109" s="8"/>
      <c r="AM1109" s="8"/>
      <c r="AQ1109" s="71"/>
      <c r="AU1109" s="79"/>
      <c r="AV1109" s="79"/>
    </row>
    <row r="1110" spans="21:48" s="32" customFormat="1">
      <c r="U1110" s="48"/>
      <c r="V1110" s="48"/>
      <c r="W1110" s="49"/>
      <c r="X1110" s="35"/>
      <c r="Y1110" s="35"/>
      <c r="Z1110" s="36"/>
      <c r="AA1110" s="36"/>
      <c r="AB1110" s="37"/>
      <c r="AC1110" s="37"/>
      <c r="AD1110" s="8"/>
      <c r="AE1110" s="8"/>
      <c r="AF1110" s="8"/>
      <c r="AG1110" s="8"/>
      <c r="AH1110" s="8"/>
      <c r="AI1110" s="8"/>
      <c r="AJ1110" s="8"/>
      <c r="AK1110" s="8"/>
      <c r="AL1110" s="8"/>
      <c r="AM1110" s="8"/>
      <c r="AQ1110" s="71"/>
      <c r="AU1110" s="79"/>
      <c r="AV1110" s="79"/>
    </row>
    <row r="1111" spans="21:48" s="32" customFormat="1">
      <c r="U1111" s="48"/>
      <c r="V1111" s="48"/>
      <c r="W1111" s="49"/>
      <c r="X1111" s="35"/>
      <c r="Y1111" s="35"/>
      <c r="Z1111" s="36"/>
      <c r="AA1111" s="36"/>
      <c r="AB1111" s="37"/>
      <c r="AC1111" s="37"/>
      <c r="AD1111" s="8"/>
      <c r="AE1111" s="8"/>
      <c r="AF1111" s="8"/>
      <c r="AG1111" s="8"/>
      <c r="AH1111" s="8"/>
      <c r="AI1111" s="8"/>
      <c r="AJ1111" s="8"/>
      <c r="AK1111" s="8"/>
      <c r="AL1111" s="8"/>
      <c r="AM1111" s="8"/>
      <c r="AQ1111" s="71"/>
      <c r="AU1111" s="79"/>
      <c r="AV1111" s="79"/>
    </row>
    <row r="1112" spans="21:48" s="32" customFormat="1">
      <c r="U1112" s="48"/>
      <c r="V1112" s="48"/>
      <c r="W1112" s="49"/>
      <c r="X1112" s="35"/>
      <c r="Y1112" s="35"/>
      <c r="Z1112" s="36"/>
      <c r="AA1112" s="36"/>
      <c r="AB1112" s="37"/>
      <c r="AC1112" s="37"/>
      <c r="AD1112" s="8"/>
      <c r="AE1112" s="8"/>
      <c r="AF1112" s="8"/>
      <c r="AG1112" s="8"/>
      <c r="AH1112" s="8"/>
      <c r="AI1112" s="8"/>
      <c r="AJ1112" s="8"/>
      <c r="AK1112" s="8"/>
      <c r="AL1112" s="8"/>
      <c r="AM1112" s="8"/>
      <c r="AQ1112" s="71"/>
      <c r="AU1112" s="79"/>
      <c r="AV1112" s="79"/>
    </row>
    <row r="1113" spans="21:48" s="32" customFormat="1">
      <c r="U1113" s="48"/>
      <c r="V1113" s="48"/>
      <c r="W1113" s="49"/>
      <c r="X1113" s="35"/>
      <c r="Y1113" s="35"/>
      <c r="Z1113" s="36"/>
      <c r="AA1113" s="36"/>
      <c r="AB1113" s="37"/>
      <c r="AC1113" s="37"/>
      <c r="AD1113" s="8"/>
      <c r="AE1113" s="8"/>
      <c r="AF1113" s="8"/>
      <c r="AG1113" s="8"/>
      <c r="AH1113" s="8"/>
      <c r="AI1113" s="8"/>
      <c r="AJ1113" s="8"/>
      <c r="AK1113" s="8"/>
      <c r="AL1113" s="8"/>
      <c r="AM1113" s="8"/>
      <c r="AQ1113" s="71"/>
      <c r="AU1113" s="79"/>
      <c r="AV1113" s="79"/>
    </row>
    <row r="1114" spans="21:48" s="32" customFormat="1">
      <c r="U1114" s="48"/>
      <c r="V1114" s="48"/>
      <c r="W1114" s="49"/>
      <c r="X1114" s="35"/>
      <c r="Y1114" s="35"/>
      <c r="Z1114" s="36"/>
      <c r="AA1114" s="36"/>
      <c r="AB1114" s="37"/>
      <c r="AC1114" s="37"/>
      <c r="AD1114" s="8"/>
      <c r="AE1114" s="8"/>
      <c r="AF1114" s="8"/>
      <c r="AG1114" s="8"/>
      <c r="AH1114" s="8"/>
      <c r="AI1114" s="8"/>
      <c r="AJ1114" s="8"/>
      <c r="AK1114" s="8"/>
      <c r="AL1114" s="8"/>
      <c r="AM1114" s="8"/>
      <c r="AQ1114" s="71"/>
      <c r="AU1114" s="79"/>
      <c r="AV1114" s="79"/>
    </row>
    <row r="1115" spans="21:48" s="32" customFormat="1">
      <c r="U1115" s="48"/>
      <c r="V1115" s="48"/>
      <c r="W1115" s="49"/>
      <c r="X1115" s="35"/>
      <c r="Y1115" s="35"/>
      <c r="Z1115" s="36"/>
      <c r="AA1115" s="36"/>
      <c r="AB1115" s="37"/>
      <c r="AC1115" s="37"/>
      <c r="AD1115" s="8"/>
      <c r="AE1115" s="8"/>
      <c r="AF1115" s="8"/>
      <c r="AG1115" s="8"/>
      <c r="AH1115" s="8"/>
      <c r="AI1115" s="8"/>
      <c r="AJ1115" s="8"/>
      <c r="AK1115" s="8"/>
      <c r="AL1115" s="8"/>
      <c r="AM1115" s="8"/>
      <c r="AQ1115" s="71"/>
      <c r="AU1115" s="79"/>
      <c r="AV1115" s="79"/>
    </row>
    <row r="1116" spans="21:48" s="32" customFormat="1">
      <c r="U1116" s="48"/>
      <c r="V1116" s="48"/>
      <c r="W1116" s="49"/>
      <c r="X1116" s="35"/>
      <c r="Y1116" s="35"/>
      <c r="Z1116" s="36"/>
      <c r="AA1116" s="36"/>
      <c r="AB1116" s="37"/>
      <c r="AC1116" s="37"/>
      <c r="AD1116" s="8"/>
      <c r="AE1116" s="8"/>
      <c r="AF1116" s="8"/>
      <c r="AG1116" s="8"/>
      <c r="AH1116" s="8"/>
      <c r="AI1116" s="8"/>
      <c r="AJ1116" s="8"/>
      <c r="AK1116" s="8"/>
      <c r="AL1116" s="8"/>
      <c r="AM1116" s="8"/>
      <c r="AQ1116" s="71"/>
      <c r="AU1116" s="79"/>
      <c r="AV1116" s="79"/>
    </row>
    <row r="1117" spans="21:48" s="32" customFormat="1">
      <c r="U1117" s="48"/>
      <c r="V1117" s="48"/>
      <c r="W1117" s="49"/>
      <c r="X1117" s="35"/>
      <c r="Y1117" s="35"/>
      <c r="Z1117" s="36"/>
      <c r="AA1117" s="36"/>
      <c r="AB1117" s="37"/>
      <c r="AC1117" s="37"/>
      <c r="AD1117" s="8"/>
      <c r="AE1117" s="8"/>
      <c r="AF1117" s="8"/>
      <c r="AG1117" s="8"/>
      <c r="AH1117" s="8"/>
      <c r="AI1117" s="8"/>
      <c r="AJ1117" s="8"/>
      <c r="AK1117" s="8"/>
      <c r="AL1117" s="8"/>
      <c r="AM1117" s="8"/>
      <c r="AQ1117" s="71"/>
      <c r="AU1117" s="79"/>
      <c r="AV1117" s="79"/>
    </row>
    <row r="1118" spans="21:48" s="32" customFormat="1">
      <c r="U1118" s="48"/>
      <c r="V1118" s="48"/>
      <c r="W1118" s="49"/>
      <c r="X1118" s="35"/>
      <c r="Y1118" s="35"/>
      <c r="Z1118" s="36"/>
      <c r="AA1118" s="36"/>
      <c r="AB1118" s="37"/>
      <c r="AC1118" s="37"/>
      <c r="AD1118" s="8"/>
      <c r="AE1118" s="8"/>
      <c r="AF1118" s="8"/>
      <c r="AG1118" s="8"/>
      <c r="AH1118" s="8"/>
      <c r="AI1118" s="8"/>
      <c r="AJ1118" s="8"/>
      <c r="AK1118" s="8"/>
      <c r="AL1118" s="8"/>
      <c r="AM1118" s="8"/>
      <c r="AQ1118" s="71"/>
      <c r="AU1118" s="79"/>
      <c r="AV1118" s="79"/>
    </row>
    <row r="1119" spans="21:48" s="32" customFormat="1">
      <c r="U1119" s="48"/>
      <c r="V1119" s="48"/>
      <c r="W1119" s="49"/>
      <c r="X1119" s="35"/>
      <c r="Y1119" s="35"/>
      <c r="Z1119" s="36"/>
      <c r="AA1119" s="36"/>
      <c r="AB1119" s="37"/>
      <c r="AC1119" s="37"/>
      <c r="AD1119" s="8"/>
      <c r="AE1119" s="8"/>
      <c r="AF1119" s="8"/>
      <c r="AG1119" s="8"/>
      <c r="AH1119" s="8"/>
      <c r="AI1119" s="8"/>
      <c r="AJ1119" s="8"/>
      <c r="AK1119" s="8"/>
      <c r="AL1119" s="8"/>
      <c r="AM1119" s="8"/>
      <c r="AQ1119" s="71"/>
      <c r="AU1119" s="79"/>
      <c r="AV1119" s="79"/>
    </row>
    <row r="1120" spans="21:48" s="32" customFormat="1">
      <c r="U1120" s="48"/>
      <c r="V1120" s="48"/>
      <c r="W1120" s="49"/>
      <c r="X1120" s="35"/>
      <c r="Y1120" s="35"/>
      <c r="Z1120" s="36"/>
      <c r="AA1120" s="36"/>
      <c r="AB1120" s="37"/>
      <c r="AC1120" s="37"/>
      <c r="AD1120" s="8"/>
      <c r="AE1120" s="8"/>
      <c r="AF1120" s="8"/>
      <c r="AG1120" s="8"/>
      <c r="AH1120" s="8"/>
      <c r="AI1120" s="8"/>
      <c r="AJ1120" s="8"/>
      <c r="AK1120" s="8"/>
      <c r="AL1120" s="8"/>
      <c r="AM1120" s="8"/>
      <c r="AQ1120" s="71"/>
      <c r="AU1120" s="79"/>
      <c r="AV1120" s="79"/>
    </row>
    <row r="1121" spans="21:48" s="32" customFormat="1">
      <c r="U1121" s="48"/>
      <c r="V1121" s="48"/>
      <c r="W1121" s="49"/>
      <c r="X1121" s="35"/>
      <c r="Y1121" s="35"/>
      <c r="Z1121" s="36"/>
      <c r="AA1121" s="36"/>
      <c r="AB1121" s="37"/>
      <c r="AC1121" s="37"/>
      <c r="AD1121" s="8"/>
      <c r="AE1121" s="8"/>
      <c r="AF1121" s="8"/>
      <c r="AG1121" s="8"/>
      <c r="AH1121" s="8"/>
      <c r="AI1121" s="8"/>
      <c r="AJ1121" s="8"/>
      <c r="AK1121" s="8"/>
      <c r="AL1121" s="8"/>
      <c r="AM1121" s="8"/>
      <c r="AQ1121" s="71"/>
      <c r="AU1121" s="79"/>
      <c r="AV1121" s="79"/>
    </row>
    <row r="1122" spans="21:48" s="32" customFormat="1">
      <c r="U1122" s="48"/>
      <c r="V1122" s="48"/>
      <c r="W1122" s="49"/>
      <c r="X1122" s="35"/>
      <c r="Y1122" s="35"/>
      <c r="Z1122" s="36"/>
      <c r="AA1122" s="36"/>
      <c r="AB1122" s="37"/>
      <c r="AC1122" s="37"/>
      <c r="AD1122" s="8"/>
      <c r="AE1122" s="8"/>
      <c r="AF1122" s="8"/>
      <c r="AG1122" s="8"/>
      <c r="AH1122" s="8"/>
      <c r="AI1122" s="8"/>
      <c r="AJ1122" s="8"/>
      <c r="AK1122" s="8"/>
      <c r="AL1122" s="8"/>
      <c r="AM1122" s="8"/>
      <c r="AQ1122" s="71"/>
      <c r="AU1122" s="79"/>
      <c r="AV1122" s="79"/>
    </row>
    <row r="1123" spans="21:48" s="32" customFormat="1">
      <c r="U1123" s="48"/>
      <c r="V1123" s="48"/>
      <c r="W1123" s="49"/>
      <c r="X1123" s="35"/>
      <c r="Y1123" s="35"/>
      <c r="Z1123" s="36"/>
      <c r="AA1123" s="36"/>
      <c r="AB1123" s="37"/>
      <c r="AC1123" s="37"/>
      <c r="AD1123" s="8"/>
      <c r="AE1123" s="8"/>
      <c r="AF1123" s="8"/>
      <c r="AG1123" s="8"/>
      <c r="AH1123" s="8"/>
      <c r="AI1123" s="8"/>
      <c r="AJ1123" s="8"/>
      <c r="AK1123" s="8"/>
      <c r="AL1123" s="8"/>
      <c r="AM1123" s="8"/>
      <c r="AQ1123" s="71"/>
      <c r="AU1123" s="79"/>
      <c r="AV1123" s="79"/>
    </row>
    <row r="1124" spans="21:48" s="32" customFormat="1">
      <c r="U1124" s="48"/>
      <c r="V1124" s="48"/>
      <c r="W1124" s="49"/>
      <c r="X1124" s="35"/>
      <c r="Y1124" s="35"/>
      <c r="Z1124" s="36"/>
      <c r="AA1124" s="36"/>
      <c r="AB1124" s="37"/>
      <c r="AC1124" s="37"/>
      <c r="AD1124" s="8"/>
      <c r="AE1124" s="8"/>
      <c r="AF1124" s="8"/>
      <c r="AG1124" s="8"/>
      <c r="AH1124" s="8"/>
      <c r="AI1124" s="8"/>
      <c r="AJ1124" s="8"/>
      <c r="AK1124" s="8"/>
      <c r="AL1124" s="8"/>
      <c r="AM1124" s="8"/>
      <c r="AQ1124" s="71"/>
      <c r="AU1124" s="79"/>
      <c r="AV1124" s="79"/>
    </row>
    <row r="1125" spans="21:48" s="32" customFormat="1">
      <c r="U1125" s="48"/>
      <c r="V1125" s="48"/>
      <c r="W1125" s="49"/>
      <c r="X1125" s="35"/>
      <c r="Y1125" s="35"/>
      <c r="Z1125" s="36"/>
      <c r="AA1125" s="36"/>
      <c r="AB1125" s="37"/>
      <c r="AC1125" s="37"/>
      <c r="AD1125" s="8"/>
      <c r="AE1125" s="8"/>
      <c r="AF1125" s="8"/>
      <c r="AG1125" s="8"/>
      <c r="AH1125" s="8"/>
      <c r="AI1125" s="8"/>
      <c r="AJ1125" s="8"/>
      <c r="AK1125" s="8"/>
      <c r="AL1125" s="8"/>
      <c r="AM1125" s="8"/>
      <c r="AQ1125" s="71"/>
      <c r="AU1125" s="79"/>
      <c r="AV1125" s="79"/>
    </row>
    <row r="1126" spans="21:48" s="32" customFormat="1">
      <c r="U1126" s="48"/>
      <c r="V1126" s="48"/>
      <c r="W1126" s="49"/>
      <c r="X1126" s="35"/>
      <c r="Y1126" s="35"/>
      <c r="Z1126" s="36"/>
      <c r="AA1126" s="36"/>
      <c r="AB1126" s="37"/>
      <c r="AC1126" s="37"/>
      <c r="AD1126" s="8"/>
      <c r="AE1126" s="8"/>
      <c r="AF1126" s="8"/>
      <c r="AG1126" s="8"/>
      <c r="AH1126" s="8"/>
      <c r="AI1126" s="8"/>
      <c r="AJ1126" s="8"/>
      <c r="AK1126" s="8"/>
      <c r="AL1126" s="8"/>
      <c r="AM1126" s="8"/>
      <c r="AQ1126" s="71"/>
      <c r="AU1126" s="79"/>
      <c r="AV1126" s="79"/>
    </row>
    <row r="1127" spans="21:48" s="32" customFormat="1">
      <c r="U1127" s="48"/>
      <c r="V1127" s="48"/>
      <c r="W1127" s="49"/>
      <c r="X1127" s="35"/>
      <c r="Y1127" s="35"/>
      <c r="Z1127" s="36"/>
      <c r="AA1127" s="36"/>
      <c r="AB1127" s="37"/>
      <c r="AC1127" s="37"/>
      <c r="AD1127" s="8"/>
      <c r="AE1127" s="8"/>
      <c r="AF1127" s="8"/>
      <c r="AG1127" s="8"/>
      <c r="AH1127" s="8"/>
      <c r="AI1127" s="8"/>
      <c r="AJ1127" s="8"/>
      <c r="AK1127" s="8"/>
      <c r="AL1127" s="8"/>
      <c r="AM1127" s="8"/>
      <c r="AQ1127" s="71"/>
      <c r="AU1127" s="79"/>
      <c r="AV1127" s="79"/>
    </row>
    <row r="1128" spans="21:48" s="32" customFormat="1">
      <c r="U1128" s="48"/>
      <c r="V1128" s="48"/>
      <c r="W1128" s="49"/>
      <c r="X1128" s="35"/>
      <c r="Y1128" s="35"/>
      <c r="Z1128" s="36"/>
      <c r="AA1128" s="36"/>
      <c r="AB1128" s="37"/>
      <c r="AC1128" s="37"/>
      <c r="AD1128" s="8"/>
      <c r="AE1128" s="8"/>
      <c r="AF1128" s="8"/>
      <c r="AG1128" s="8"/>
      <c r="AH1128" s="8"/>
      <c r="AI1128" s="8"/>
      <c r="AJ1128" s="8"/>
      <c r="AK1128" s="8"/>
      <c r="AL1128" s="8"/>
      <c r="AM1128" s="8"/>
      <c r="AQ1128" s="71"/>
      <c r="AU1128" s="79"/>
      <c r="AV1128" s="79"/>
    </row>
    <row r="1129" spans="21:48" s="32" customFormat="1">
      <c r="U1129" s="48"/>
      <c r="V1129" s="48"/>
      <c r="W1129" s="49"/>
      <c r="X1129" s="35"/>
      <c r="Y1129" s="35"/>
      <c r="Z1129" s="36"/>
      <c r="AA1129" s="36"/>
      <c r="AB1129" s="37"/>
      <c r="AC1129" s="37"/>
      <c r="AD1129" s="8"/>
      <c r="AE1129" s="8"/>
      <c r="AF1129" s="8"/>
      <c r="AG1129" s="8"/>
      <c r="AH1129" s="8"/>
      <c r="AI1129" s="8"/>
      <c r="AJ1129" s="8"/>
      <c r="AK1129" s="8"/>
      <c r="AL1129" s="8"/>
      <c r="AM1129" s="8"/>
      <c r="AQ1129" s="71"/>
      <c r="AU1129" s="79"/>
      <c r="AV1129" s="79"/>
    </row>
    <row r="1130" spans="21:48" s="32" customFormat="1">
      <c r="U1130" s="48"/>
      <c r="V1130" s="48"/>
      <c r="W1130" s="49"/>
      <c r="X1130" s="35"/>
      <c r="Y1130" s="35"/>
      <c r="Z1130" s="36"/>
      <c r="AA1130" s="36"/>
      <c r="AB1130" s="37"/>
      <c r="AC1130" s="37"/>
      <c r="AD1130" s="8"/>
      <c r="AE1130" s="8"/>
      <c r="AF1130" s="8"/>
      <c r="AG1130" s="8"/>
      <c r="AH1130" s="8"/>
      <c r="AI1130" s="8"/>
      <c r="AJ1130" s="8"/>
      <c r="AK1130" s="8"/>
      <c r="AL1130" s="8"/>
      <c r="AM1130" s="8"/>
      <c r="AQ1130" s="71"/>
      <c r="AU1130" s="79"/>
      <c r="AV1130" s="79"/>
    </row>
    <row r="1131" spans="21:48" s="32" customFormat="1">
      <c r="U1131" s="48"/>
      <c r="V1131" s="48"/>
      <c r="W1131" s="49"/>
      <c r="X1131" s="35"/>
      <c r="Y1131" s="35"/>
      <c r="Z1131" s="36"/>
      <c r="AA1131" s="36"/>
      <c r="AB1131" s="37"/>
      <c r="AC1131" s="37"/>
      <c r="AD1131" s="8"/>
      <c r="AE1131" s="8"/>
      <c r="AF1131" s="8"/>
      <c r="AG1131" s="8"/>
      <c r="AH1131" s="8"/>
      <c r="AI1131" s="8"/>
      <c r="AJ1131" s="8"/>
      <c r="AK1131" s="8"/>
      <c r="AL1131" s="8"/>
      <c r="AM1131" s="8"/>
      <c r="AQ1131" s="71"/>
      <c r="AU1131" s="79"/>
      <c r="AV1131" s="79"/>
    </row>
    <row r="1132" spans="21:48" s="32" customFormat="1">
      <c r="U1132" s="48"/>
      <c r="V1132" s="48"/>
      <c r="W1132" s="49"/>
      <c r="X1132" s="35"/>
      <c r="Y1132" s="35"/>
      <c r="Z1132" s="36"/>
      <c r="AA1132" s="36"/>
      <c r="AB1132" s="37"/>
      <c r="AC1132" s="37"/>
      <c r="AD1132" s="8"/>
      <c r="AE1132" s="8"/>
      <c r="AF1132" s="8"/>
      <c r="AG1132" s="8"/>
      <c r="AH1132" s="8"/>
      <c r="AI1132" s="8"/>
      <c r="AJ1132" s="8"/>
      <c r="AK1132" s="8"/>
      <c r="AL1132" s="8"/>
      <c r="AM1132" s="8"/>
      <c r="AQ1132" s="71"/>
      <c r="AU1132" s="79"/>
      <c r="AV1132" s="79"/>
    </row>
    <row r="1133" spans="21:48" s="32" customFormat="1">
      <c r="U1133" s="48"/>
      <c r="V1133" s="48"/>
      <c r="W1133" s="49"/>
      <c r="X1133" s="35"/>
      <c r="Y1133" s="35"/>
      <c r="Z1133" s="36"/>
      <c r="AA1133" s="36"/>
      <c r="AB1133" s="37"/>
      <c r="AC1133" s="37"/>
      <c r="AD1133" s="8"/>
      <c r="AE1133" s="8"/>
      <c r="AF1133" s="8"/>
      <c r="AG1133" s="8"/>
      <c r="AH1133" s="8"/>
      <c r="AI1133" s="8"/>
      <c r="AJ1133" s="8"/>
      <c r="AK1133" s="8"/>
      <c r="AL1133" s="8"/>
      <c r="AM1133" s="8"/>
      <c r="AQ1133" s="71"/>
      <c r="AU1133" s="79"/>
      <c r="AV1133" s="79"/>
    </row>
    <row r="1134" spans="21:48" s="32" customFormat="1">
      <c r="U1134" s="48"/>
      <c r="V1134" s="48"/>
      <c r="W1134" s="49"/>
      <c r="X1134" s="35"/>
      <c r="Y1134" s="35"/>
      <c r="Z1134" s="36"/>
      <c r="AA1134" s="36"/>
      <c r="AB1134" s="37"/>
      <c r="AC1134" s="37"/>
      <c r="AD1134" s="8"/>
      <c r="AE1134" s="8"/>
      <c r="AF1134" s="8"/>
      <c r="AG1134" s="8"/>
      <c r="AH1134" s="8"/>
      <c r="AI1134" s="8"/>
      <c r="AJ1134" s="8"/>
      <c r="AK1134" s="8"/>
      <c r="AL1134" s="8"/>
      <c r="AM1134" s="8"/>
      <c r="AQ1134" s="71"/>
      <c r="AU1134" s="79"/>
      <c r="AV1134" s="79"/>
    </row>
    <row r="1135" spans="21:48" s="32" customFormat="1">
      <c r="U1135" s="48"/>
      <c r="V1135" s="48"/>
      <c r="W1135" s="49"/>
      <c r="X1135" s="35"/>
      <c r="Y1135" s="35"/>
      <c r="Z1135" s="36"/>
      <c r="AA1135" s="36"/>
      <c r="AB1135" s="37"/>
      <c r="AC1135" s="37"/>
      <c r="AD1135" s="8"/>
      <c r="AE1135" s="8"/>
      <c r="AF1135" s="8"/>
      <c r="AG1135" s="8"/>
      <c r="AH1135" s="8"/>
      <c r="AI1135" s="8"/>
      <c r="AJ1135" s="8"/>
      <c r="AK1135" s="8"/>
      <c r="AL1135" s="8"/>
      <c r="AM1135" s="8"/>
      <c r="AQ1135" s="71"/>
      <c r="AU1135" s="79"/>
      <c r="AV1135" s="79"/>
    </row>
    <row r="1136" spans="21:48" s="32" customFormat="1">
      <c r="U1136" s="48"/>
      <c r="V1136" s="48"/>
      <c r="W1136" s="49"/>
      <c r="X1136" s="35"/>
      <c r="Y1136" s="35"/>
      <c r="Z1136" s="36"/>
      <c r="AA1136" s="36"/>
      <c r="AB1136" s="37"/>
      <c r="AC1136" s="37"/>
      <c r="AD1136" s="8"/>
      <c r="AE1136" s="8"/>
      <c r="AF1136" s="8"/>
      <c r="AG1136" s="8"/>
      <c r="AH1136" s="8"/>
      <c r="AI1136" s="8"/>
      <c r="AJ1136" s="8"/>
      <c r="AK1136" s="8"/>
      <c r="AL1136" s="8"/>
      <c r="AM1136" s="8"/>
      <c r="AQ1136" s="71"/>
      <c r="AU1136" s="79"/>
      <c r="AV1136" s="79"/>
    </row>
    <row r="1137" spans="21:48" s="32" customFormat="1">
      <c r="U1137" s="48"/>
      <c r="V1137" s="48"/>
      <c r="W1137" s="49"/>
      <c r="X1137" s="35"/>
      <c r="Y1137" s="35"/>
      <c r="Z1137" s="36"/>
      <c r="AA1137" s="36"/>
      <c r="AB1137" s="37"/>
      <c r="AC1137" s="37"/>
      <c r="AD1137" s="8"/>
      <c r="AE1137" s="8"/>
      <c r="AF1137" s="8"/>
      <c r="AG1137" s="8"/>
      <c r="AH1137" s="8"/>
      <c r="AI1137" s="8"/>
      <c r="AJ1137" s="8"/>
      <c r="AK1137" s="8"/>
      <c r="AL1137" s="8"/>
      <c r="AM1137" s="8"/>
      <c r="AQ1137" s="71"/>
      <c r="AU1137" s="79"/>
      <c r="AV1137" s="79"/>
    </row>
    <row r="1138" spans="21:48" s="32" customFormat="1">
      <c r="U1138" s="48"/>
      <c r="V1138" s="48"/>
      <c r="W1138" s="49"/>
      <c r="X1138" s="35"/>
      <c r="Y1138" s="35"/>
      <c r="Z1138" s="36"/>
      <c r="AA1138" s="36"/>
      <c r="AB1138" s="37"/>
      <c r="AC1138" s="37"/>
      <c r="AD1138" s="8"/>
      <c r="AE1138" s="8"/>
      <c r="AF1138" s="8"/>
      <c r="AG1138" s="8"/>
      <c r="AH1138" s="8"/>
      <c r="AI1138" s="8"/>
      <c r="AJ1138" s="8"/>
      <c r="AK1138" s="8"/>
      <c r="AL1138" s="8"/>
      <c r="AM1138" s="8"/>
      <c r="AQ1138" s="71"/>
      <c r="AU1138" s="79"/>
      <c r="AV1138" s="79"/>
    </row>
    <row r="1139" spans="21:48" s="32" customFormat="1">
      <c r="U1139" s="48"/>
      <c r="V1139" s="48"/>
      <c r="W1139" s="49"/>
      <c r="X1139" s="35"/>
      <c r="Y1139" s="35"/>
      <c r="Z1139" s="36"/>
      <c r="AA1139" s="36"/>
      <c r="AB1139" s="37"/>
      <c r="AC1139" s="37"/>
      <c r="AD1139" s="8"/>
      <c r="AE1139" s="8"/>
      <c r="AF1139" s="8"/>
      <c r="AG1139" s="8"/>
      <c r="AH1139" s="8"/>
      <c r="AI1139" s="8"/>
      <c r="AJ1139" s="8"/>
      <c r="AK1139" s="8"/>
      <c r="AL1139" s="8"/>
      <c r="AM1139" s="8"/>
      <c r="AQ1139" s="71"/>
      <c r="AU1139" s="79"/>
      <c r="AV1139" s="79"/>
    </row>
    <row r="1140" spans="21:48" s="32" customFormat="1">
      <c r="U1140" s="48"/>
      <c r="V1140" s="48"/>
      <c r="W1140" s="49"/>
      <c r="X1140" s="35"/>
      <c r="Y1140" s="35"/>
      <c r="Z1140" s="36"/>
      <c r="AA1140" s="36"/>
      <c r="AB1140" s="37"/>
      <c r="AC1140" s="37"/>
      <c r="AD1140" s="8"/>
      <c r="AE1140" s="8"/>
      <c r="AF1140" s="8"/>
      <c r="AG1140" s="8"/>
      <c r="AH1140" s="8"/>
      <c r="AI1140" s="8"/>
      <c r="AJ1140" s="8"/>
      <c r="AK1140" s="8"/>
      <c r="AL1140" s="8"/>
      <c r="AM1140" s="8"/>
      <c r="AQ1140" s="71"/>
      <c r="AU1140" s="79"/>
      <c r="AV1140" s="79"/>
    </row>
    <row r="1141" spans="21:48" s="32" customFormat="1">
      <c r="U1141" s="48"/>
      <c r="V1141" s="48"/>
      <c r="W1141" s="49"/>
      <c r="X1141" s="35"/>
      <c r="Y1141" s="35"/>
      <c r="Z1141" s="36"/>
      <c r="AA1141" s="36"/>
      <c r="AB1141" s="37"/>
      <c r="AC1141" s="37"/>
      <c r="AD1141" s="8"/>
      <c r="AE1141" s="8"/>
      <c r="AF1141" s="8"/>
      <c r="AG1141" s="8"/>
      <c r="AH1141" s="8"/>
      <c r="AI1141" s="8"/>
      <c r="AJ1141" s="8"/>
      <c r="AK1141" s="8"/>
      <c r="AL1141" s="8"/>
      <c r="AM1141" s="8"/>
      <c r="AQ1141" s="71"/>
      <c r="AU1141" s="79"/>
      <c r="AV1141" s="79"/>
    </row>
    <row r="1142" spans="21:48" s="32" customFormat="1">
      <c r="U1142" s="48"/>
      <c r="V1142" s="48"/>
      <c r="W1142" s="49"/>
      <c r="X1142" s="35"/>
      <c r="Y1142" s="35"/>
      <c r="Z1142" s="36"/>
      <c r="AA1142" s="36"/>
      <c r="AB1142" s="37"/>
      <c r="AC1142" s="37"/>
      <c r="AD1142" s="8"/>
      <c r="AE1142" s="8"/>
      <c r="AF1142" s="8"/>
      <c r="AG1142" s="8"/>
      <c r="AH1142" s="8"/>
      <c r="AI1142" s="8"/>
      <c r="AJ1142" s="8"/>
      <c r="AK1142" s="8"/>
      <c r="AL1142" s="8"/>
      <c r="AM1142" s="8"/>
      <c r="AQ1142" s="71"/>
      <c r="AU1142" s="79"/>
      <c r="AV1142" s="79"/>
    </row>
    <row r="1143" spans="21:48" s="32" customFormat="1">
      <c r="U1143" s="48"/>
      <c r="V1143" s="48"/>
      <c r="W1143" s="49"/>
      <c r="X1143" s="35"/>
      <c r="Y1143" s="35"/>
      <c r="Z1143" s="36"/>
      <c r="AA1143" s="36"/>
      <c r="AB1143" s="37"/>
      <c r="AC1143" s="37"/>
      <c r="AD1143" s="8"/>
      <c r="AE1143" s="8"/>
      <c r="AF1143" s="8"/>
      <c r="AG1143" s="8"/>
      <c r="AH1143" s="8"/>
      <c r="AI1143" s="8"/>
      <c r="AJ1143" s="8"/>
      <c r="AK1143" s="8"/>
      <c r="AL1143" s="8"/>
      <c r="AM1143" s="8"/>
      <c r="AQ1143" s="71"/>
      <c r="AU1143" s="79"/>
      <c r="AV1143" s="79"/>
    </row>
    <row r="1144" spans="21:48" s="32" customFormat="1">
      <c r="U1144" s="48"/>
      <c r="V1144" s="48"/>
      <c r="W1144" s="49"/>
      <c r="X1144" s="35"/>
      <c r="Y1144" s="35"/>
      <c r="Z1144" s="36"/>
      <c r="AA1144" s="36"/>
      <c r="AB1144" s="37"/>
      <c r="AC1144" s="37"/>
      <c r="AD1144" s="8"/>
      <c r="AE1144" s="8"/>
      <c r="AF1144" s="8"/>
      <c r="AG1144" s="8"/>
      <c r="AH1144" s="8"/>
      <c r="AI1144" s="8"/>
      <c r="AJ1144" s="8"/>
      <c r="AK1144" s="8"/>
      <c r="AL1144" s="8"/>
      <c r="AM1144" s="8"/>
      <c r="AQ1144" s="71"/>
      <c r="AU1144" s="79"/>
      <c r="AV1144" s="79"/>
    </row>
    <row r="1145" spans="21:48" s="32" customFormat="1">
      <c r="U1145" s="48"/>
      <c r="V1145" s="48"/>
      <c r="W1145" s="49"/>
      <c r="X1145" s="35"/>
      <c r="Y1145" s="35"/>
      <c r="Z1145" s="36"/>
      <c r="AA1145" s="36"/>
      <c r="AB1145" s="37"/>
      <c r="AC1145" s="37"/>
      <c r="AD1145" s="8"/>
      <c r="AE1145" s="8"/>
      <c r="AF1145" s="8"/>
      <c r="AG1145" s="8"/>
      <c r="AH1145" s="8"/>
      <c r="AI1145" s="8"/>
      <c r="AJ1145" s="8"/>
      <c r="AK1145" s="8"/>
      <c r="AL1145" s="8"/>
      <c r="AM1145" s="8"/>
      <c r="AQ1145" s="71"/>
      <c r="AU1145" s="79"/>
      <c r="AV1145" s="79"/>
    </row>
    <row r="1146" spans="21:48" s="32" customFormat="1">
      <c r="U1146" s="48"/>
      <c r="V1146" s="48"/>
      <c r="W1146" s="49"/>
      <c r="X1146" s="35"/>
      <c r="Y1146" s="35"/>
      <c r="Z1146" s="36"/>
      <c r="AA1146" s="36"/>
      <c r="AB1146" s="37"/>
      <c r="AC1146" s="37"/>
      <c r="AD1146" s="8"/>
      <c r="AE1146" s="8"/>
      <c r="AF1146" s="8"/>
      <c r="AG1146" s="8"/>
      <c r="AH1146" s="8"/>
      <c r="AI1146" s="8"/>
      <c r="AJ1146" s="8"/>
      <c r="AK1146" s="8"/>
      <c r="AL1146" s="8"/>
      <c r="AM1146" s="8"/>
      <c r="AQ1146" s="71"/>
      <c r="AU1146" s="79"/>
      <c r="AV1146" s="79"/>
    </row>
    <row r="1147" spans="21:48" s="32" customFormat="1">
      <c r="U1147" s="48"/>
      <c r="V1147" s="48"/>
      <c r="W1147" s="49"/>
      <c r="X1147" s="35"/>
      <c r="Y1147" s="35"/>
      <c r="Z1147" s="36"/>
      <c r="AA1147" s="36"/>
      <c r="AB1147" s="37"/>
      <c r="AC1147" s="37"/>
      <c r="AD1147" s="8"/>
      <c r="AE1147" s="8"/>
      <c r="AF1147" s="8"/>
      <c r="AG1147" s="8"/>
      <c r="AH1147" s="8"/>
      <c r="AI1147" s="8"/>
      <c r="AJ1147" s="8"/>
      <c r="AK1147" s="8"/>
      <c r="AL1147" s="8"/>
      <c r="AM1147" s="8"/>
      <c r="AQ1147" s="71"/>
      <c r="AU1147" s="79"/>
      <c r="AV1147" s="79"/>
    </row>
    <row r="1148" spans="21:48" s="32" customFormat="1">
      <c r="U1148" s="48"/>
      <c r="V1148" s="48"/>
      <c r="W1148" s="49"/>
      <c r="X1148" s="35"/>
      <c r="Y1148" s="35"/>
      <c r="Z1148" s="36"/>
      <c r="AA1148" s="36"/>
      <c r="AB1148" s="37"/>
      <c r="AC1148" s="37"/>
      <c r="AD1148" s="8"/>
      <c r="AE1148" s="8"/>
      <c r="AF1148" s="8"/>
      <c r="AG1148" s="8"/>
      <c r="AH1148" s="8"/>
      <c r="AI1148" s="8"/>
      <c r="AJ1148" s="8"/>
      <c r="AK1148" s="8"/>
      <c r="AL1148" s="8"/>
      <c r="AM1148" s="8"/>
      <c r="AQ1148" s="71"/>
      <c r="AU1148" s="79"/>
      <c r="AV1148" s="79"/>
    </row>
    <row r="1149" spans="21:48" s="32" customFormat="1">
      <c r="U1149" s="48"/>
      <c r="V1149" s="48"/>
      <c r="W1149" s="49"/>
      <c r="X1149" s="35"/>
      <c r="Y1149" s="35"/>
      <c r="Z1149" s="36"/>
      <c r="AA1149" s="36"/>
      <c r="AB1149" s="37"/>
      <c r="AC1149" s="37"/>
      <c r="AD1149" s="8"/>
      <c r="AE1149" s="8"/>
      <c r="AF1149" s="8"/>
      <c r="AG1149" s="8"/>
      <c r="AH1149" s="8"/>
      <c r="AI1149" s="8"/>
      <c r="AJ1149" s="8"/>
      <c r="AK1149" s="8"/>
      <c r="AL1149" s="8"/>
      <c r="AM1149" s="8"/>
      <c r="AQ1149" s="71"/>
      <c r="AU1149" s="79"/>
      <c r="AV1149" s="79"/>
    </row>
    <row r="1150" spans="21:48" s="32" customFormat="1">
      <c r="U1150" s="48"/>
      <c r="V1150" s="48"/>
      <c r="W1150" s="49"/>
      <c r="X1150" s="35"/>
      <c r="Y1150" s="35"/>
      <c r="Z1150" s="36"/>
      <c r="AA1150" s="36"/>
      <c r="AB1150" s="37"/>
      <c r="AC1150" s="37"/>
      <c r="AD1150" s="8"/>
      <c r="AE1150" s="8"/>
      <c r="AF1150" s="8"/>
      <c r="AG1150" s="8"/>
      <c r="AH1150" s="8"/>
      <c r="AI1150" s="8"/>
      <c r="AJ1150" s="8"/>
      <c r="AK1150" s="8"/>
      <c r="AL1150" s="8"/>
      <c r="AM1150" s="8"/>
      <c r="AQ1150" s="71"/>
      <c r="AU1150" s="79"/>
      <c r="AV1150" s="79"/>
    </row>
    <row r="1151" spans="21:48" s="32" customFormat="1">
      <c r="U1151" s="48"/>
      <c r="V1151" s="48"/>
      <c r="W1151" s="49"/>
      <c r="X1151" s="35"/>
      <c r="Y1151" s="35"/>
      <c r="Z1151" s="36"/>
      <c r="AA1151" s="36"/>
      <c r="AB1151" s="37"/>
      <c r="AC1151" s="37"/>
      <c r="AD1151" s="8"/>
      <c r="AE1151" s="8"/>
      <c r="AF1151" s="8"/>
      <c r="AG1151" s="8"/>
      <c r="AH1151" s="8"/>
      <c r="AI1151" s="8"/>
      <c r="AJ1151" s="8"/>
      <c r="AK1151" s="8"/>
      <c r="AL1151" s="8"/>
      <c r="AM1151" s="8"/>
      <c r="AQ1151" s="71"/>
      <c r="AU1151" s="79"/>
      <c r="AV1151" s="79"/>
    </row>
    <row r="1152" spans="21:48" s="32" customFormat="1">
      <c r="U1152" s="48"/>
      <c r="V1152" s="48"/>
      <c r="W1152" s="49"/>
      <c r="X1152" s="35"/>
      <c r="Y1152" s="35"/>
      <c r="Z1152" s="36"/>
      <c r="AA1152" s="36"/>
      <c r="AB1152" s="37"/>
      <c r="AC1152" s="37"/>
      <c r="AD1152" s="8"/>
      <c r="AE1152" s="8"/>
      <c r="AF1152" s="8"/>
      <c r="AG1152" s="8"/>
      <c r="AH1152" s="8"/>
      <c r="AI1152" s="8"/>
      <c r="AJ1152" s="8"/>
      <c r="AK1152" s="8"/>
      <c r="AL1152" s="8"/>
      <c r="AM1152" s="8"/>
      <c r="AQ1152" s="71"/>
      <c r="AU1152" s="79"/>
      <c r="AV1152" s="79"/>
    </row>
    <row r="1153" spans="21:48" s="32" customFormat="1">
      <c r="U1153" s="48"/>
      <c r="V1153" s="48"/>
      <c r="W1153" s="49"/>
      <c r="X1153" s="35"/>
      <c r="Y1153" s="35"/>
      <c r="Z1153" s="36"/>
      <c r="AA1153" s="36"/>
      <c r="AB1153" s="37"/>
      <c r="AC1153" s="37"/>
      <c r="AD1153" s="8"/>
      <c r="AE1153" s="8"/>
      <c r="AF1153" s="8"/>
      <c r="AG1153" s="8"/>
      <c r="AH1153" s="8"/>
      <c r="AI1153" s="8"/>
      <c r="AJ1153" s="8"/>
      <c r="AK1153" s="8"/>
      <c r="AL1153" s="8"/>
      <c r="AM1153" s="8"/>
      <c r="AQ1153" s="71"/>
      <c r="AU1153" s="79"/>
      <c r="AV1153" s="79"/>
    </row>
    <row r="1154" spans="21:48" s="32" customFormat="1">
      <c r="U1154" s="48"/>
      <c r="V1154" s="48"/>
      <c r="W1154" s="49"/>
      <c r="X1154" s="35"/>
      <c r="Y1154" s="35"/>
      <c r="Z1154" s="36"/>
      <c r="AA1154" s="36"/>
      <c r="AB1154" s="37"/>
      <c r="AC1154" s="37"/>
      <c r="AD1154" s="8"/>
      <c r="AE1154" s="8"/>
      <c r="AF1154" s="8"/>
      <c r="AG1154" s="8"/>
      <c r="AH1154" s="8"/>
      <c r="AI1154" s="8"/>
      <c r="AJ1154" s="8"/>
      <c r="AK1154" s="8"/>
      <c r="AL1154" s="8"/>
      <c r="AM1154" s="8"/>
      <c r="AQ1154" s="71"/>
      <c r="AU1154" s="79"/>
      <c r="AV1154" s="79"/>
    </row>
    <row r="1155" spans="21:48" s="32" customFormat="1">
      <c r="U1155" s="48"/>
      <c r="V1155" s="48"/>
      <c r="W1155" s="49"/>
      <c r="X1155" s="35"/>
      <c r="Y1155" s="35"/>
      <c r="Z1155" s="36"/>
      <c r="AA1155" s="36"/>
      <c r="AB1155" s="37"/>
      <c r="AC1155" s="37"/>
      <c r="AD1155" s="8"/>
      <c r="AE1155" s="8"/>
      <c r="AF1155" s="8"/>
      <c r="AG1155" s="8"/>
      <c r="AH1155" s="8"/>
      <c r="AI1155" s="8"/>
      <c r="AJ1155" s="8"/>
      <c r="AK1155" s="8"/>
      <c r="AL1155" s="8"/>
      <c r="AM1155" s="8"/>
      <c r="AQ1155" s="71"/>
      <c r="AU1155" s="79"/>
      <c r="AV1155" s="79"/>
    </row>
    <row r="1156" spans="21:48" s="32" customFormat="1">
      <c r="U1156" s="48"/>
      <c r="V1156" s="48"/>
      <c r="W1156" s="49"/>
      <c r="X1156" s="35"/>
      <c r="Y1156" s="35"/>
      <c r="Z1156" s="36"/>
      <c r="AA1156" s="36"/>
      <c r="AB1156" s="37"/>
      <c r="AC1156" s="37"/>
      <c r="AD1156" s="8"/>
      <c r="AE1156" s="8"/>
      <c r="AF1156" s="8"/>
      <c r="AG1156" s="8"/>
      <c r="AH1156" s="8"/>
      <c r="AI1156" s="8"/>
      <c r="AJ1156" s="8"/>
      <c r="AK1156" s="8"/>
      <c r="AL1156" s="8"/>
      <c r="AM1156" s="8"/>
      <c r="AQ1156" s="71"/>
      <c r="AU1156" s="79"/>
      <c r="AV1156" s="79"/>
    </row>
    <row r="1157" spans="21:48" s="32" customFormat="1">
      <c r="U1157" s="48"/>
      <c r="V1157" s="48"/>
      <c r="W1157" s="49"/>
      <c r="X1157" s="35"/>
      <c r="Y1157" s="35"/>
      <c r="Z1157" s="36"/>
      <c r="AA1157" s="36"/>
      <c r="AB1157" s="37"/>
      <c r="AC1157" s="37"/>
      <c r="AD1157" s="8"/>
      <c r="AE1157" s="8"/>
      <c r="AF1157" s="8"/>
      <c r="AG1157" s="8"/>
      <c r="AH1157" s="8"/>
      <c r="AI1157" s="8"/>
      <c r="AJ1157" s="8"/>
      <c r="AK1157" s="8"/>
      <c r="AL1157" s="8"/>
      <c r="AM1157" s="8"/>
      <c r="AQ1157" s="71"/>
      <c r="AU1157" s="79"/>
      <c r="AV1157" s="79"/>
    </row>
    <row r="1158" spans="21:48" s="32" customFormat="1">
      <c r="U1158" s="48"/>
      <c r="V1158" s="48"/>
      <c r="W1158" s="49"/>
      <c r="X1158" s="35"/>
      <c r="Y1158" s="35"/>
      <c r="Z1158" s="36"/>
      <c r="AA1158" s="36"/>
      <c r="AB1158" s="37"/>
      <c r="AC1158" s="37"/>
      <c r="AD1158" s="8"/>
      <c r="AE1158" s="8"/>
      <c r="AF1158" s="8"/>
      <c r="AG1158" s="8"/>
      <c r="AH1158" s="8"/>
      <c r="AI1158" s="8"/>
      <c r="AJ1158" s="8"/>
      <c r="AK1158" s="8"/>
      <c r="AL1158" s="8"/>
      <c r="AM1158" s="8"/>
      <c r="AQ1158" s="71"/>
      <c r="AU1158" s="79"/>
      <c r="AV1158" s="79"/>
    </row>
    <row r="1159" spans="21:48" s="32" customFormat="1">
      <c r="U1159" s="48"/>
      <c r="V1159" s="48"/>
      <c r="W1159" s="49"/>
      <c r="X1159" s="35"/>
      <c r="Y1159" s="35"/>
      <c r="Z1159" s="36"/>
      <c r="AA1159" s="36"/>
      <c r="AB1159" s="37"/>
      <c r="AC1159" s="37"/>
      <c r="AD1159" s="8"/>
      <c r="AE1159" s="8"/>
      <c r="AF1159" s="8"/>
      <c r="AG1159" s="8"/>
      <c r="AH1159" s="8"/>
      <c r="AI1159" s="8"/>
      <c r="AJ1159" s="8"/>
      <c r="AK1159" s="8"/>
      <c r="AL1159" s="8"/>
      <c r="AM1159" s="8"/>
      <c r="AQ1159" s="71"/>
      <c r="AU1159" s="79"/>
      <c r="AV1159" s="79"/>
    </row>
    <row r="1160" spans="21:48" s="32" customFormat="1">
      <c r="U1160" s="48"/>
      <c r="V1160" s="48"/>
      <c r="W1160" s="49"/>
      <c r="X1160" s="35"/>
      <c r="Y1160" s="35"/>
      <c r="Z1160" s="36"/>
      <c r="AA1160" s="36"/>
      <c r="AB1160" s="37"/>
      <c r="AC1160" s="37"/>
      <c r="AD1160" s="8"/>
      <c r="AE1160" s="8"/>
      <c r="AF1160" s="8"/>
      <c r="AG1160" s="8"/>
      <c r="AH1160" s="8"/>
      <c r="AI1160" s="8"/>
      <c r="AJ1160" s="8"/>
      <c r="AK1160" s="8"/>
      <c r="AL1160" s="8"/>
      <c r="AM1160" s="8"/>
      <c r="AQ1160" s="71"/>
      <c r="AU1160" s="79"/>
      <c r="AV1160" s="79"/>
    </row>
    <row r="1161" spans="21:48" s="32" customFormat="1">
      <c r="U1161" s="48"/>
      <c r="V1161" s="48"/>
      <c r="W1161" s="49"/>
      <c r="X1161" s="35"/>
      <c r="Y1161" s="35"/>
      <c r="Z1161" s="36"/>
      <c r="AA1161" s="36"/>
      <c r="AB1161" s="37"/>
      <c r="AC1161" s="37"/>
      <c r="AD1161" s="8"/>
      <c r="AE1161" s="8"/>
      <c r="AF1161" s="8"/>
      <c r="AG1161" s="8"/>
      <c r="AH1161" s="8"/>
      <c r="AI1161" s="8"/>
      <c r="AJ1161" s="8"/>
      <c r="AK1161" s="8"/>
      <c r="AL1161" s="8"/>
      <c r="AM1161" s="8"/>
      <c r="AQ1161" s="71"/>
      <c r="AU1161" s="79"/>
      <c r="AV1161" s="79"/>
    </row>
    <row r="1162" spans="21:48" s="32" customFormat="1">
      <c r="U1162" s="48"/>
      <c r="V1162" s="48"/>
      <c r="W1162" s="49"/>
      <c r="X1162" s="35"/>
      <c r="Y1162" s="35"/>
      <c r="Z1162" s="36"/>
      <c r="AA1162" s="36"/>
      <c r="AB1162" s="37"/>
      <c r="AC1162" s="37"/>
      <c r="AD1162" s="8"/>
      <c r="AE1162" s="8"/>
      <c r="AF1162" s="8"/>
      <c r="AG1162" s="8"/>
      <c r="AH1162" s="8"/>
      <c r="AI1162" s="8"/>
      <c r="AJ1162" s="8"/>
      <c r="AK1162" s="8"/>
      <c r="AL1162" s="8"/>
      <c r="AM1162" s="8"/>
      <c r="AQ1162" s="71"/>
      <c r="AU1162" s="79"/>
      <c r="AV1162" s="79"/>
    </row>
    <row r="1163" spans="21:48" s="32" customFormat="1">
      <c r="U1163" s="48"/>
      <c r="V1163" s="48"/>
      <c r="W1163" s="49"/>
      <c r="X1163" s="35"/>
      <c r="Y1163" s="35"/>
      <c r="Z1163" s="36"/>
      <c r="AA1163" s="36"/>
      <c r="AB1163" s="37"/>
      <c r="AC1163" s="37"/>
      <c r="AD1163" s="8"/>
      <c r="AE1163" s="8"/>
      <c r="AF1163" s="8"/>
      <c r="AG1163" s="8"/>
      <c r="AH1163" s="8"/>
      <c r="AI1163" s="8"/>
      <c r="AJ1163" s="8"/>
      <c r="AK1163" s="8"/>
      <c r="AL1163" s="8"/>
      <c r="AM1163" s="8"/>
      <c r="AQ1163" s="71"/>
      <c r="AU1163" s="79"/>
      <c r="AV1163" s="79"/>
    </row>
    <row r="1164" spans="21:48" s="32" customFormat="1">
      <c r="U1164" s="48"/>
      <c r="V1164" s="48"/>
      <c r="W1164" s="49"/>
      <c r="X1164" s="35"/>
      <c r="Y1164" s="35"/>
      <c r="Z1164" s="36"/>
      <c r="AA1164" s="36"/>
      <c r="AB1164" s="37"/>
      <c r="AC1164" s="37"/>
      <c r="AD1164" s="8"/>
      <c r="AE1164" s="8"/>
      <c r="AF1164" s="8"/>
      <c r="AG1164" s="8"/>
      <c r="AH1164" s="8"/>
      <c r="AI1164" s="8"/>
      <c r="AJ1164" s="8"/>
      <c r="AK1164" s="8"/>
      <c r="AL1164" s="8"/>
      <c r="AM1164" s="8"/>
      <c r="AQ1164" s="71"/>
      <c r="AU1164" s="79"/>
      <c r="AV1164" s="79"/>
    </row>
    <row r="1165" spans="21:48" s="32" customFormat="1">
      <c r="U1165" s="48"/>
      <c r="V1165" s="48"/>
      <c r="W1165" s="49"/>
      <c r="X1165" s="35"/>
      <c r="Y1165" s="35"/>
      <c r="Z1165" s="36"/>
      <c r="AA1165" s="36"/>
      <c r="AB1165" s="37"/>
      <c r="AC1165" s="37"/>
      <c r="AD1165" s="8"/>
      <c r="AE1165" s="8"/>
      <c r="AF1165" s="8"/>
      <c r="AG1165" s="8"/>
      <c r="AH1165" s="8"/>
      <c r="AI1165" s="8"/>
      <c r="AJ1165" s="8"/>
      <c r="AK1165" s="8"/>
      <c r="AL1165" s="8"/>
      <c r="AM1165" s="8"/>
      <c r="AQ1165" s="71"/>
      <c r="AU1165" s="79"/>
      <c r="AV1165" s="79"/>
    </row>
    <row r="1166" spans="21:48" s="32" customFormat="1">
      <c r="U1166" s="48"/>
      <c r="V1166" s="48"/>
      <c r="W1166" s="49"/>
      <c r="X1166" s="35"/>
      <c r="Y1166" s="35"/>
      <c r="Z1166" s="36"/>
      <c r="AA1166" s="36"/>
      <c r="AB1166" s="37"/>
      <c r="AC1166" s="37"/>
      <c r="AD1166" s="8"/>
      <c r="AE1166" s="8"/>
      <c r="AF1166" s="8"/>
      <c r="AG1166" s="8"/>
      <c r="AH1166" s="8"/>
      <c r="AI1166" s="8"/>
      <c r="AJ1166" s="8"/>
      <c r="AK1166" s="8"/>
      <c r="AL1166" s="8"/>
      <c r="AM1166" s="8"/>
      <c r="AQ1166" s="71"/>
      <c r="AU1166" s="79"/>
      <c r="AV1166" s="79"/>
    </row>
    <row r="1167" spans="21:48" s="32" customFormat="1">
      <c r="U1167" s="48"/>
      <c r="V1167" s="48"/>
      <c r="W1167" s="49"/>
      <c r="X1167" s="35"/>
      <c r="Y1167" s="35"/>
      <c r="Z1167" s="36"/>
      <c r="AA1167" s="36"/>
      <c r="AB1167" s="37"/>
      <c r="AC1167" s="37"/>
      <c r="AD1167" s="8"/>
      <c r="AE1167" s="8"/>
      <c r="AF1167" s="8"/>
      <c r="AG1167" s="8"/>
      <c r="AH1167" s="8"/>
      <c r="AI1167" s="8"/>
      <c r="AJ1167" s="8"/>
      <c r="AK1167" s="8"/>
      <c r="AL1167" s="8"/>
      <c r="AM1167" s="8"/>
      <c r="AQ1167" s="71"/>
      <c r="AU1167" s="79"/>
      <c r="AV1167" s="79"/>
    </row>
    <row r="1168" spans="21:48" s="32" customFormat="1">
      <c r="U1168" s="48"/>
      <c r="V1168" s="48"/>
      <c r="W1168" s="49"/>
      <c r="X1168" s="35"/>
      <c r="Y1168" s="35"/>
      <c r="Z1168" s="36"/>
      <c r="AA1168" s="36"/>
      <c r="AB1168" s="37"/>
      <c r="AC1168" s="37"/>
      <c r="AD1168" s="8"/>
      <c r="AE1168" s="8"/>
      <c r="AF1168" s="8"/>
      <c r="AG1168" s="8"/>
      <c r="AH1168" s="8"/>
      <c r="AI1168" s="8"/>
      <c r="AJ1168" s="8"/>
      <c r="AK1168" s="8"/>
      <c r="AL1168" s="8"/>
      <c r="AM1168" s="8"/>
      <c r="AQ1168" s="71"/>
      <c r="AU1168" s="79"/>
      <c r="AV1168" s="79"/>
    </row>
    <row r="1169" spans="21:48" s="32" customFormat="1">
      <c r="U1169" s="48"/>
      <c r="V1169" s="48"/>
      <c r="W1169" s="49"/>
      <c r="X1169" s="35"/>
      <c r="Y1169" s="35"/>
      <c r="Z1169" s="36"/>
      <c r="AA1169" s="36"/>
      <c r="AB1169" s="37"/>
      <c r="AC1169" s="37"/>
      <c r="AD1169" s="8"/>
      <c r="AE1169" s="8"/>
      <c r="AF1169" s="8"/>
      <c r="AG1169" s="8"/>
      <c r="AH1169" s="8"/>
      <c r="AI1169" s="8"/>
      <c r="AJ1169" s="8"/>
      <c r="AK1169" s="8"/>
      <c r="AL1169" s="8"/>
      <c r="AM1169" s="8"/>
      <c r="AQ1169" s="71"/>
      <c r="AU1169" s="79"/>
      <c r="AV1169" s="79"/>
    </row>
    <row r="1170" spans="21:48" s="32" customFormat="1">
      <c r="U1170" s="48"/>
      <c r="V1170" s="48"/>
      <c r="W1170" s="49"/>
      <c r="X1170" s="35"/>
      <c r="Y1170" s="35"/>
      <c r="Z1170" s="36"/>
      <c r="AA1170" s="36"/>
      <c r="AB1170" s="37"/>
      <c r="AC1170" s="37"/>
      <c r="AD1170" s="8"/>
      <c r="AE1170" s="8"/>
      <c r="AF1170" s="8"/>
      <c r="AG1170" s="8"/>
      <c r="AH1170" s="8"/>
      <c r="AI1170" s="8"/>
      <c r="AJ1170" s="8"/>
      <c r="AK1170" s="8"/>
      <c r="AL1170" s="8"/>
      <c r="AM1170" s="8"/>
      <c r="AQ1170" s="71"/>
      <c r="AU1170" s="79"/>
      <c r="AV1170" s="79"/>
    </row>
    <row r="1171" spans="21:48" s="32" customFormat="1">
      <c r="U1171" s="48"/>
      <c r="V1171" s="48"/>
      <c r="W1171" s="49"/>
      <c r="X1171" s="35"/>
      <c r="Y1171" s="35"/>
      <c r="Z1171" s="36"/>
      <c r="AA1171" s="36"/>
      <c r="AB1171" s="37"/>
      <c r="AC1171" s="37"/>
      <c r="AD1171" s="8"/>
      <c r="AE1171" s="8"/>
      <c r="AF1171" s="8"/>
      <c r="AG1171" s="8"/>
      <c r="AH1171" s="8"/>
      <c r="AI1171" s="8"/>
      <c r="AJ1171" s="8"/>
      <c r="AK1171" s="8"/>
      <c r="AL1171" s="8"/>
      <c r="AM1171" s="8"/>
      <c r="AQ1171" s="71"/>
      <c r="AU1171" s="79"/>
      <c r="AV1171" s="79"/>
    </row>
    <row r="1172" spans="21:48" s="32" customFormat="1">
      <c r="U1172" s="48"/>
      <c r="V1172" s="48"/>
      <c r="W1172" s="49"/>
      <c r="X1172" s="35"/>
      <c r="Y1172" s="35"/>
      <c r="Z1172" s="36"/>
      <c r="AA1172" s="36"/>
      <c r="AB1172" s="37"/>
      <c r="AC1172" s="37"/>
      <c r="AD1172" s="8"/>
      <c r="AE1172" s="8"/>
      <c r="AF1172" s="8"/>
      <c r="AG1172" s="8"/>
      <c r="AH1172" s="8"/>
      <c r="AI1172" s="8"/>
      <c r="AJ1172" s="8"/>
      <c r="AK1172" s="8"/>
      <c r="AL1172" s="8"/>
      <c r="AM1172" s="8"/>
      <c r="AQ1172" s="71"/>
      <c r="AU1172" s="79"/>
      <c r="AV1172" s="79"/>
    </row>
    <row r="1173" spans="21:48" s="32" customFormat="1">
      <c r="U1173" s="48"/>
      <c r="V1173" s="48"/>
      <c r="W1173" s="49"/>
      <c r="X1173" s="35"/>
      <c r="Y1173" s="35"/>
      <c r="Z1173" s="36"/>
      <c r="AA1173" s="36"/>
      <c r="AB1173" s="37"/>
      <c r="AC1173" s="37"/>
      <c r="AD1173" s="8"/>
      <c r="AE1173" s="8"/>
      <c r="AF1173" s="8"/>
      <c r="AG1173" s="8"/>
      <c r="AH1173" s="8"/>
      <c r="AI1173" s="8"/>
      <c r="AJ1173" s="8"/>
      <c r="AK1173" s="8"/>
      <c r="AL1173" s="8"/>
      <c r="AM1173" s="8"/>
      <c r="AQ1173" s="71"/>
      <c r="AU1173" s="79"/>
      <c r="AV1173" s="79"/>
    </row>
    <row r="1174" spans="21:48" s="32" customFormat="1">
      <c r="U1174" s="48"/>
      <c r="V1174" s="48"/>
      <c r="W1174" s="49"/>
      <c r="X1174" s="35"/>
      <c r="Y1174" s="35"/>
      <c r="Z1174" s="36"/>
      <c r="AA1174" s="36"/>
      <c r="AB1174" s="37"/>
      <c r="AC1174" s="37"/>
      <c r="AD1174" s="8"/>
      <c r="AE1174" s="8"/>
      <c r="AF1174" s="8"/>
      <c r="AG1174" s="8"/>
      <c r="AH1174" s="8"/>
      <c r="AI1174" s="8"/>
      <c r="AJ1174" s="8"/>
      <c r="AK1174" s="8"/>
      <c r="AL1174" s="8"/>
      <c r="AM1174" s="8"/>
      <c r="AQ1174" s="71"/>
      <c r="AU1174" s="79"/>
      <c r="AV1174" s="79"/>
    </row>
    <row r="1175" spans="21:48" s="32" customFormat="1">
      <c r="U1175" s="48"/>
      <c r="V1175" s="48"/>
      <c r="W1175" s="49"/>
      <c r="X1175" s="35"/>
      <c r="Y1175" s="35"/>
      <c r="Z1175" s="36"/>
      <c r="AA1175" s="36"/>
      <c r="AB1175" s="37"/>
      <c r="AC1175" s="37"/>
      <c r="AD1175" s="8"/>
      <c r="AE1175" s="8"/>
      <c r="AF1175" s="8"/>
      <c r="AG1175" s="8"/>
      <c r="AH1175" s="8"/>
      <c r="AI1175" s="8"/>
      <c r="AJ1175" s="8"/>
      <c r="AK1175" s="8"/>
      <c r="AL1175" s="8"/>
      <c r="AM1175" s="8"/>
      <c r="AQ1175" s="71"/>
      <c r="AU1175" s="79"/>
      <c r="AV1175" s="79"/>
    </row>
    <row r="1176" spans="21:48" s="32" customFormat="1">
      <c r="U1176" s="48"/>
      <c r="V1176" s="48"/>
      <c r="W1176" s="49"/>
      <c r="X1176" s="35"/>
      <c r="Y1176" s="35"/>
      <c r="Z1176" s="36"/>
      <c r="AA1176" s="36"/>
      <c r="AB1176" s="37"/>
      <c r="AC1176" s="37"/>
      <c r="AD1176" s="8"/>
      <c r="AE1176" s="8"/>
      <c r="AF1176" s="8"/>
      <c r="AG1176" s="8"/>
      <c r="AH1176" s="8"/>
      <c r="AI1176" s="8"/>
      <c r="AJ1176" s="8"/>
      <c r="AK1176" s="8"/>
      <c r="AL1176" s="8"/>
      <c r="AM1176" s="8"/>
      <c r="AQ1176" s="71"/>
      <c r="AU1176" s="79"/>
      <c r="AV1176" s="79"/>
    </row>
    <row r="1177" spans="21:48" s="32" customFormat="1">
      <c r="U1177" s="48"/>
      <c r="V1177" s="48"/>
      <c r="W1177" s="49"/>
      <c r="X1177" s="35"/>
      <c r="Y1177" s="35"/>
      <c r="Z1177" s="36"/>
      <c r="AA1177" s="36"/>
      <c r="AB1177" s="37"/>
      <c r="AC1177" s="37"/>
      <c r="AD1177" s="8"/>
      <c r="AE1177" s="8"/>
      <c r="AF1177" s="8"/>
      <c r="AG1177" s="8"/>
      <c r="AH1177" s="8"/>
      <c r="AI1177" s="8"/>
      <c r="AJ1177" s="8"/>
      <c r="AK1177" s="8"/>
      <c r="AL1177" s="8"/>
      <c r="AM1177" s="8"/>
      <c r="AQ1177" s="71"/>
      <c r="AU1177" s="79"/>
      <c r="AV1177" s="79"/>
    </row>
    <row r="1178" spans="21:48" s="32" customFormat="1">
      <c r="U1178" s="48"/>
      <c r="V1178" s="48"/>
      <c r="W1178" s="49"/>
      <c r="X1178" s="35"/>
      <c r="Y1178" s="35"/>
      <c r="Z1178" s="36"/>
      <c r="AA1178" s="36"/>
      <c r="AB1178" s="37"/>
      <c r="AC1178" s="37"/>
      <c r="AD1178" s="8"/>
      <c r="AE1178" s="8"/>
      <c r="AF1178" s="8"/>
      <c r="AG1178" s="8"/>
      <c r="AH1178" s="8"/>
      <c r="AI1178" s="8"/>
      <c r="AJ1178" s="8"/>
      <c r="AK1178" s="8"/>
      <c r="AL1178" s="8"/>
      <c r="AM1178" s="8"/>
      <c r="AQ1178" s="71"/>
      <c r="AU1178" s="79"/>
      <c r="AV1178" s="79"/>
    </row>
    <row r="1179" spans="21:48" s="32" customFormat="1">
      <c r="U1179" s="48"/>
      <c r="V1179" s="48"/>
      <c r="W1179" s="49"/>
      <c r="X1179" s="35"/>
      <c r="Y1179" s="35"/>
      <c r="Z1179" s="36"/>
      <c r="AA1179" s="36"/>
      <c r="AB1179" s="37"/>
      <c r="AC1179" s="37"/>
      <c r="AD1179" s="8"/>
      <c r="AE1179" s="8"/>
      <c r="AF1179" s="8"/>
      <c r="AG1179" s="8"/>
      <c r="AH1179" s="8"/>
      <c r="AI1179" s="8"/>
      <c r="AJ1179" s="8"/>
      <c r="AK1179" s="8"/>
      <c r="AL1179" s="8"/>
      <c r="AM1179" s="8"/>
      <c r="AQ1179" s="71"/>
      <c r="AU1179" s="79"/>
      <c r="AV1179" s="79"/>
    </row>
    <row r="1180" spans="21:48" s="32" customFormat="1">
      <c r="U1180" s="48"/>
      <c r="V1180" s="48"/>
      <c r="W1180" s="49"/>
      <c r="X1180" s="35"/>
      <c r="Y1180" s="35"/>
      <c r="Z1180" s="36"/>
      <c r="AA1180" s="36"/>
      <c r="AB1180" s="37"/>
      <c r="AC1180" s="37"/>
      <c r="AD1180" s="8"/>
      <c r="AE1180" s="8"/>
      <c r="AF1180" s="8"/>
      <c r="AG1180" s="8"/>
      <c r="AH1180" s="8"/>
      <c r="AI1180" s="8"/>
      <c r="AJ1180" s="8"/>
      <c r="AK1180" s="8"/>
      <c r="AL1180" s="8"/>
      <c r="AM1180" s="8"/>
      <c r="AQ1180" s="71"/>
      <c r="AU1180" s="79"/>
      <c r="AV1180" s="79"/>
    </row>
    <row r="1181" spans="21:48" s="32" customFormat="1">
      <c r="U1181" s="48"/>
      <c r="V1181" s="48"/>
      <c r="W1181" s="49"/>
      <c r="X1181" s="35"/>
      <c r="Y1181" s="35"/>
      <c r="Z1181" s="36"/>
      <c r="AA1181" s="36"/>
      <c r="AB1181" s="37"/>
      <c r="AC1181" s="37"/>
      <c r="AD1181" s="8"/>
      <c r="AE1181" s="8"/>
      <c r="AF1181" s="8"/>
      <c r="AG1181" s="8"/>
      <c r="AH1181" s="8"/>
      <c r="AI1181" s="8"/>
      <c r="AJ1181" s="8"/>
      <c r="AK1181" s="8"/>
      <c r="AL1181" s="8"/>
      <c r="AM1181" s="8"/>
      <c r="AQ1181" s="71"/>
      <c r="AU1181" s="79"/>
      <c r="AV1181" s="79"/>
    </row>
    <row r="1182" spans="21:48" s="32" customFormat="1">
      <c r="U1182" s="48"/>
      <c r="V1182" s="48"/>
      <c r="W1182" s="49"/>
      <c r="X1182" s="35"/>
      <c r="Y1182" s="35"/>
      <c r="Z1182" s="36"/>
      <c r="AA1182" s="36"/>
      <c r="AB1182" s="37"/>
      <c r="AC1182" s="37"/>
      <c r="AD1182" s="8"/>
      <c r="AE1182" s="8"/>
      <c r="AF1182" s="8"/>
      <c r="AG1182" s="8"/>
      <c r="AH1182" s="8"/>
      <c r="AI1182" s="8"/>
      <c r="AJ1182" s="8"/>
      <c r="AK1182" s="8"/>
      <c r="AL1182" s="8"/>
      <c r="AM1182" s="8"/>
      <c r="AQ1182" s="71"/>
      <c r="AU1182" s="79"/>
      <c r="AV1182" s="79"/>
    </row>
    <row r="1183" spans="21:48" s="32" customFormat="1">
      <c r="U1183" s="48"/>
      <c r="V1183" s="48"/>
      <c r="W1183" s="49"/>
      <c r="X1183" s="35"/>
      <c r="Y1183" s="35"/>
      <c r="Z1183" s="36"/>
      <c r="AA1183" s="36"/>
      <c r="AB1183" s="37"/>
      <c r="AC1183" s="37"/>
      <c r="AD1183" s="8"/>
      <c r="AE1183" s="8"/>
      <c r="AF1183" s="8"/>
      <c r="AG1183" s="8"/>
      <c r="AH1183" s="8"/>
      <c r="AI1183" s="8"/>
      <c r="AJ1183" s="8"/>
      <c r="AK1183" s="8"/>
      <c r="AL1183" s="8"/>
      <c r="AM1183" s="8"/>
      <c r="AQ1183" s="71"/>
      <c r="AU1183" s="79"/>
      <c r="AV1183" s="79"/>
    </row>
    <row r="1184" spans="21:48" s="32" customFormat="1">
      <c r="U1184" s="48"/>
      <c r="V1184" s="48"/>
      <c r="W1184" s="49"/>
      <c r="X1184" s="35"/>
      <c r="Y1184" s="35"/>
      <c r="Z1184" s="36"/>
      <c r="AA1184" s="36"/>
      <c r="AB1184" s="37"/>
      <c r="AC1184" s="37"/>
      <c r="AD1184" s="8"/>
      <c r="AE1184" s="8"/>
      <c r="AF1184" s="8"/>
      <c r="AG1184" s="8"/>
      <c r="AH1184" s="8"/>
      <c r="AI1184" s="8"/>
      <c r="AJ1184" s="8"/>
      <c r="AK1184" s="8"/>
      <c r="AL1184" s="8"/>
      <c r="AM1184" s="8"/>
      <c r="AQ1184" s="71"/>
      <c r="AU1184" s="79"/>
      <c r="AV1184" s="79"/>
    </row>
    <row r="1185" spans="21:48" s="32" customFormat="1">
      <c r="U1185" s="48"/>
      <c r="V1185" s="48"/>
      <c r="W1185" s="49"/>
      <c r="X1185" s="35"/>
      <c r="Y1185" s="35"/>
      <c r="Z1185" s="36"/>
      <c r="AA1185" s="36"/>
      <c r="AB1185" s="37"/>
      <c r="AC1185" s="37"/>
      <c r="AD1185" s="8"/>
      <c r="AE1185" s="8"/>
      <c r="AF1185" s="8"/>
      <c r="AG1185" s="8"/>
      <c r="AH1185" s="8"/>
      <c r="AI1185" s="8"/>
      <c r="AJ1185" s="8"/>
      <c r="AK1185" s="8"/>
      <c r="AL1185" s="8"/>
      <c r="AM1185" s="8"/>
      <c r="AQ1185" s="71"/>
      <c r="AU1185" s="79"/>
      <c r="AV1185" s="79"/>
    </row>
    <row r="1186" spans="21:48" s="32" customFormat="1">
      <c r="U1186" s="48"/>
      <c r="V1186" s="48"/>
      <c r="W1186" s="49"/>
      <c r="X1186" s="35"/>
      <c r="Y1186" s="35"/>
      <c r="Z1186" s="36"/>
      <c r="AA1186" s="36"/>
      <c r="AB1186" s="37"/>
      <c r="AC1186" s="37"/>
      <c r="AD1186" s="8"/>
      <c r="AE1186" s="8"/>
      <c r="AF1186" s="8"/>
      <c r="AG1186" s="8"/>
      <c r="AH1186" s="8"/>
      <c r="AI1186" s="8"/>
      <c r="AJ1186" s="8"/>
      <c r="AK1186" s="8"/>
      <c r="AL1186" s="8"/>
      <c r="AM1186" s="8"/>
      <c r="AQ1186" s="71"/>
      <c r="AU1186" s="79"/>
      <c r="AV1186" s="79"/>
    </row>
    <row r="1187" spans="21:48" s="32" customFormat="1">
      <c r="U1187" s="48"/>
      <c r="V1187" s="48"/>
      <c r="W1187" s="49"/>
      <c r="X1187" s="35"/>
      <c r="Y1187" s="35"/>
      <c r="Z1187" s="36"/>
      <c r="AA1187" s="36"/>
      <c r="AB1187" s="37"/>
      <c r="AC1187" s="37"/>
      <c r="AD1187" s="8"/>
      <c r="AE1187" s="8"/>
      <c r="AF1187" s="8"/>
      <c r="AG1187" s="8"/>
      <c r="AH1187" s="8"/>
      <c r="AI1187" s="8"/>
      <c r="AJ1187" s="8"/>
      <c r="AK1187" s="8"/>
      <c r="AL1187" s="8"/>
      <c r="AM1187" s="8"/>
      <c r="AQ1187" s="71"/>
      <c r="AU1187" s="79"/>
      <c r="AV1187" s="79"/>
    </row>
    <row r="1188" spans="21:48" s="32" customFormat="1">
      <c r="U1188" s="48"/>
      <c r="V1188" s="48"/>
      <c r="W1188" s="49"/>
      <c r="X1188" s="35"/>
      <c r="Y1188" s="35"/>
      <c r="Z1188" s="36"/>
      <c r="AA1188" s="36"/>
      <c r="AB1188" s="37"/>
      <c r="AC1188" s="37"/>
      <c r="AD1188" s="8"/>
      <c r="AE1188" s="8"/>
      <c r="AF1188" s="8"/>
      <c r="AG1188" s="8"/>
      <c r="AH1188" s="8"/>
      <c r="AI1188" s="8"/>
      <c r="AJ1188" s="8"/>
      <c r="AK1188" s="8"/>
      <c r="AL1188" s="8"/>
      <c r="AM1188" s="8"/>
      <c r="AQ1188" s="71"/>
      <c r="AU1188" s="79"/>
      <c r="AV1188" s="79"/>
    </row>
    <row r="1189" spans="21:48" s="32" customFormat="1">
      <c r="U1189" s="48"/>
      <c r="V1189" s="48"/>
      <c r="W1189" s="49"/>
      <c r="X1189" s="35"/>
      <c r="Y1189" s="35"/>
      <c r="Z1189" s="36"/>
      <c r="AA1189" s="36"/>
      <c r="AB1189" s="37"/>
      <c r="AC1189" s="37"/>
      <c r="AD1189" s="8"/>
      <c r="AE1189" s="8"/>
      <c r="AF1189" s="8"/>
      <c r="AG1189" s="8"/>
      <c r="AH1189" s="8"/>
      <c r="AI1189" s="8"/>
      <c r="AJ1189" s="8"/>
      <c r="AK1189" s="8"/>
      <c r="AL1189" s="8"/>
      <c r="AM1189" s="8"/>
      <c r="AQ1189" s="71"/>
      <c r="AU1189" s="79"/>
      <c r="AV1189" s="79"/>
    </row>
    <row r="1190" spans="21:48" s="32" customFormat="1">
      <c r="U1190" s="48"/>
      <c r="V1190" s="48"/>
      <c r="W1190" s="49"/>
      <c r="X1190" s="35"/>
      <c r="Y1190" s="35"/>
      <c r="Z1190" s="36"/>
      <c r="AA1190" s="36"/>
      <c r="AB1190" s="37"/>
      <c r="AC1190" s="37"/>
      <c r="AD1190" s="8"/>
      <c r="AE1190" s="8"/>
      <c r="AF1190" s="8"/>
      <c r="AG1190" s="8"/>
      <c r="AH1190" s="8"/>
      <c r="AI1190" s="8"/>
      <c r="AJ1190" s="8"/>
      <c r="AK1190" s="8"/>
      <c r="AL1190" s="8"/>
      <c r="AM1190" s="8"/>
      <c r="AQ1190" s="71"/>
      <c r="AU1190" s="79"/>
      <c r="AV1190" s="79"/>
    </row>
    <row r="1191" spans="21:48" s="32" customFormat="1">
      <c r="U1191" s="48"/>
      <c r="V1191" s="48"/>
      <c r="W1191" s="49"/>
      <c r="X1191" s="35"/>
      <c r="Y1191" s="35"/>
      <c r="Z1191" s="36"/>
      <c r="AA1191" s="36"/>
      <c r="AB1191" s="37"/>
      <c r="AC1191" s="37"/>
      <c r="AD1191" s="8"/>
      <c r="AE1191" s="8"/>
      <c r="AF1191" s="8"/>
      <c r="AG1191" s="8"/>
      <c r="AH1191" s="8"/>
      <c r="AI1191" s="8"/>
      <c r="AJ1191" s="8"/>
      <c r="AK1191" s="8"/>
      <c r="AL1191" s="8"/>
      <c r="AM1191" s="8"/>
      <c r="AQ1191" s="71"/>
      <c r="AU1191" s="79"/>
      <c r="AV1191" s="79"/>
    </row>
    <row r="1192" spans="21:48" s="32" customFormat="1">
      <c r="U1192" s="48"/>
      <c r="V1192" s="48"/>
      <c r="W1192" s="49"/>
      <c r="X1192" s="35"/>
      <c r="Y1192" s="35"/>
      <c r="Z1192" s="36"/>
      <c r="AA1192" s="36"/>
      <c r="AB1192" s="37"/>
      <c r="AC1192" s="37"/>
      <c r="AD1192" s="8"/>
      <c r="AE1192" s="8"/>
      <c r="AF1192" s="8"/>
      <c r="AG1192" s="8"/>
      <c r="AH1192" s="8"/>
      <c r="AI1192" s="8"/>
      <c r="AJ1192" s="8"/>
      <c r="AK1192" s="8"/>
      <c r="AL1192" s="8"/>
      <c r="AM1192" s="8"/>
      <c r="AQ1192" s="71"/>
      <c r="AU1192" s="79"/>
      <c r="AV1192" s="79"/>
    </row>
    <row r="1193" spans="21:48" s="32" customFormat="1">
      <c r="U1193" s="48"/>
      <c r="V1193" s="48"/>
      <c r="W1193" s="49"/>
      <c r="X1193" s="35"/>
      <c r="Y1193" s="35"/>
      <c r="Z1193" s="36"/>
      <c r="AA1193" s="36"/>
      <c r="AB1193" s="37"/>
      <c r="AC1193" s="37"/>
      <c r="AD1193" s="8"/>
      <c r="AE1193" s="8"/>
      <c r="AF1193" s="8"/>
      <c r="AG1193" s="8"/>
      <c r="AH1193" s="8"/>
      <c r="AI1193" s="8"/>
      <c r="AJ1193" s="8"/>
      <c r="AK1193" s="8"/>
      <c r="AL1193" s="8"/>
      <c r="AM1193" s="8"/>
      <c r="AQ1193" s="71"/>
      <c r="AU1193" s="79"/>
      <c r="AV1193" s="79"/>
    </row>
    <row r="1194" spans="21:48" s="32" customFormat="1">
      <c r="U1194" s="48"/>
      <c r="V1194" s="48"/>
      <c r="W1194" s="49"/>
      <c r="X1194" s="35"/>
      <c r="Y1194" s="35"/>
      <c r="Z1194" s="36"/>
      <c r="AA1194" s="36"/>
      <c r="AB1194" s="37"/>
      <c r="AC1194" s="37"/>
      <c r="AD1194" s="8"/>
      <c r="AE1194" s="8"/>
      <c r="AF1194" s="8"/>
      <c r="AG1194" s="8"/>
      <c r="AH1194" s="8"/>
      <c r="AI1194" s="8"/>
      <c r="AJ1194" s="8"/>
      <c r="AK1194" s="8"/>
      <c r="AL1194" s="8"/>
      <c r="AM1194" s="8"/>
      <c r="AQ1194" s="71"/>
      <c r="AU1194" s="79"/>
      <c r="AV1194" s="79"/>
    </row>
    <row r="1195" spans="21:48" s="32" customFormat="1">
      <c r="U1195" s="48"/>
      <c r="V1195" s="48"/>
      <c r="W1195" s="49"/>
      <c r="X1195" s="35"/>
      <c r="Y1195" s="35"/>
      <c r="Z1195" s="36"/>
      <c r="AA1195" s="36"/>
      <c r="AB1195" s="37"/>
      <c r="AC1195" s="37"/>
      <c r="AD1195" s="8"/>
      <c r="AE1195" s="8"/>
      <c r="AF1195" s="8"/>
      <c r="AG1195" s="8"/>
      <c r="AH1195" s="8"/>
      <c r="AI1195" s="8"/>
      <c r="AJ1195" s="8"/>
      <c r="AK1195" s="8"/>
      <c r="AL1195" s="8"/>
      <c r="AM1195" s="8"/>
      <c r="AQ1195" s="71"/>
      <c r="AU1195" s="79"/>
      <c r="AV1195" s="79"/>
    </row>
    <row r="1196" spans="21:48" s="32" customFormat="1">
      <c r="U1196" s="48"/>
      <c r="V1196" s="48"/>
      <c r="W1196" s="49"/>
      <c r="X1196" s="35"/>
      <c r="Y1196" s="35"/>
      <c r="Z1196" s="36"/>
      <c r="AA1196" s="36"/>
      <c r="AB1196" s="37"/>
      <c r="AC1196" s="37"/>
      <c r="AD1196" s="8"/>
      <c r="AE1196" s="8"/>
      <c r="AF1196" s="8"/>
      <c r="AG1196" s="8"/>
      <c r="AH1196" s="8"/>
      <c r="AI1196" s="8"/>
      <c r="AJ1196" s="8"/>
      <c r="AK1196" s="8"/>
      <c r="AL1196" s="8"/>
      <c r="AM1196" s="8"/>
      <c r="AQ1196" s="71"/>
      <c r="AU1196" s="79"/>
      <c r="AV1196" s="79"/>
    </row>
    <row r="1197" spans="21:48" s="32" customFormat="1">
      <c r="U1197" s="48"/>
      <c r="V1197" s="48"/>
      <c r="W1197" s="49"/>
      <c r="X1197" s="35"/>
      <c r="Y1197" s="35"/>
      <c r="Z1197" s="36"/>
      <c r="AA1197" s="36"/>
      <c r="AB1197" s="37"/>
      <c r="AC1197" s="37"/>
      <c r="AD1197" s="8"/>
      <c r="AE1197" s="8"/>
      <c r="AF1197" s="8"/>
      <c r="AG1197" s="8"/>
      <c r="AH1197" s="8"/>
      <c r="AI1197" s="8"/>
      <c r="AJ1197" s="8"/>
      <c r="AK1197" s="8"/>
      <c r="AL1197" s="8"/>
      <c r="AM1197" s="8"/>
      <c r="AQ1197" s="71"/>
      <c r="AU1197" s="79"/>
      <c r="AV1197" s="79"/>
    </row>
    <row r="1198" spans="21:48" s="32" customFormat="1">
      <c r="U1198" s="48"/>
      <c r="V1198" s="48"/>
      <c r="W1198" s="49"/>
      <c r="X1198" s="35"/>
      <c r="Y1198" s="35"/>
      <c r="Z1198" s="36"/>
      <c r="AA1198" s="36"/>
      <c r="AB1198" s="37"/>
      <c r="AC1198" s="37"/>
      <c r="AD1198" s="8"/>
      <c r="AE1198" s="8"/>
      <c r="AF1198" s="8"/>
      <c r="AG1198" s="8"/>
      <c r="AH1198" s="8"/>
      <c r="AI1198" s="8"/>
      <c r="AJ1198" s="8"/>
      <c r="AK1198" s="8"/>
      <c r="AL1198" s="8"/>
      <c r="AM1198" s="8"/>
      <c r="AQ1198" s="71"/>
      <c r="AU1198" s="79"/>
      <c r="AV1198" s="79"/>
    </row>
    <row r="1199" spans="21:48" s="32" customFormat="1">
      <c r="U1199" s="48"/>
      <c r="V1199" s="48"/>
      <c r="W1199" s="49"/>
      <c r="X1199" s="35"/>
      <c r="Y1199" s="35"/>
      <c r="Z1199" s="36"/>
      <c r="AA1199" s="36"/>
      <c r="AB1199" s="37"/>
      <c r="AC1199" s="37"/>
      <c r="AD1199" s="8"/>
      <c r="AE1199" s="8"/>
      <c r="AF1199" s="8"/>
      <c r="AG1199" s="8"/>
      <c r="AH1199" s="8"/>
      <c r="AI1199" s="8"/>
      <c r="AJ1199" s="8"/>
      <c r="AK1199" s="8"/>
      <c r="AL1199" s="8"/>
      <c r="AM1199" s="8"/>
      <c r="AQ1199" s="71"/>
      <c r="AU1199" s="79"/>
      <c r="AV1199" s="79"/>
    </row>
    <row r="1200" spans="21:48" s="32" customFormat="1">
      <c r="U1200" s="48"/>
      <c r="V1200" s="48"/>
      <c r="W1200" s="49"/>
      <c r="X1200" s="35"/>
      <c r="Y1200" s="35"/>
      <c r="Z1200" s="36"/>
      <c r="AA1200" s="36"/>
      <c r="AB1200" s="37"/>
      <c r="AC1200" s="37"/>
      <c r="AD1200" s="8"/>
      <c r="AE1200" s="8"/>
      <c r="AF1200" s="8"/>
      <c r="AG1200" s="8"/>
      <c r="AH1200" s="8"/>
      <c r="AI1200" s="8"/>
      <c r="AJ1200" s="8"/>
      <c r="AK1200" s="8"/>
      <c r="AL1200" s="8"/>
      <c r="AM1200" s="8"/>
      <c r="AQ1200" s="71"/>
      <c r="AU1200" s="79"/>
      <c r="AV1200" s="79"/>
    </row>
    <row r="1201" spans="21:48" s="32" customFormat="1">
      <c r="U1201" s="48"/>
      <c r="V1201" s="48"/>
      <c r="W1201" s="49"/>
      <c r="X1201" s="35"/>
      <c r="Y1201" s="35"/>
      <c r="Z1201" s="36"/>
      <c r="AA1201" s="36"/>
      <c r="AB1201" s="37"/>
      <c r="AC1201" s="37"/>
      <c r="AD1201" s="8"/>
      <c r="AE1201" s="8"/>
      <c r="AF1201" s="8"/>
      <c r="AG1201" s="8"/>
      <c r="AH1201" s="8"/>
      <c r="AI1201" s="8"/>
      <c r="AJ1201" s="8"/>
      <c r="AK1201" s="8"/>
      <c r="AL1201" s="8"/>
      <c r="AM1201" s="8"/>
      <c r="AQ1201" s="71"/>
      <c r="AU1201" s="79"/>
      <c r="AV1201" s="79"/>
    </row>
    <row r="1202" spans="21:48" s="32" customFormat="1">
      <c r="U1202" s="48"/>
      <c r="V1202" s="48"/>
      <c r="W1202" s="49"/>
      <c r="X1202" s="35"/>
      <c r="Y1202" s="35"/>
      <c r="Z1202" s="36"/>
      <c r="AA1202" s="36"/>
      <c r="AB1202" s="37"/>
      <c r="AC1202" s="37"/>
      <c r="AD1202" s="8"/>
      <c r="AE1202" s="8"/>
      <c r="AF1202" s="8"/>
      <c r="AG1202" s="8"/>
      <c r="AH1202" s="8"/>
      <c r="AI1202" s="8"/>
      <c r="AJ1202" s="8"/>
      <c r="AK1202" s="8"/>
      <c r="AL1202" s="8"/>
      <c r="AM1202" s="8"/>
      <c r="AQ1202" s="71"/>
      <c r="AU1202" s="79"/>
      <c r="AV1202" s="79"/>
    </row>
    <row r="1203" spans="21:48" s="32" customFormat="1">
      <c r="U1203" s="48"/>
      <c r="V1203" s="48"/>
      <c r="W1203" s="49"/>
      <c r="X1203" s="35"/>
      <c r="Y1203" s="35"/>
      <c r="Z1203" s="36"/>
      <c r="AA1203" s="36"/>
      <c r="AB1203" s="37"/>
      <c r="AC1203" s="37"/>
      <c r="AD1203" s="8"/>
      <c r="AE1203" s="8"/>
      <c r="AF1203" s="8"/>
      <c r="AG1203" s="8"/>
      <c r="AH1203" s="8"/>
      <c r="AI1203" s="8"/>
      <c r="AJ1203" s="8"/>
      <c r="AK1203" s="8"/>
      <c r="AL1203" s="8"/>
      <c r="AM1203" s="8"/>
      <c r="AQ1203" s="71"/>
      <c r="AU1203" s="79"/>
      <c r="AV1203" s="79"/>
    </row>
    <row r="1204" spans="21:48" s="32" customFormat="1">
      <c r="U1204" s="48"/>
      <c r="V1204" s="48"/>
      <c r="W1204" s="49"/>
      <c r="X1204" s="35"/>
      <c r="Y1204" s="35"/>
      <c r="Z1204" s="36"/>
      <c r="AA1204" s="36"/>
      <c r="AB1204" s="37"/>
      <c r="AC1204" s="37"/>
      <c r="AD1204" s="8"/>
      <c r="AE1204" s="8"/>
      <c r="AF1204" s="8"/>
      <c r="AG1204" s="8"/>
      <c r="AH1204" s="8"/>
      <c r="AI1204" s="8"/>
      <c r="AJ1204" s="8"/>
      <c r="AK1204" s="8"/>
      <c r="AL1204" s="8"/>
      <c r="AM1204" s="8"/>
      <c r="AQ1204" s="71"/>
      <c r="AU1204" s="79"/>
      <c r="AV1204" s="79"/>
    </row>
    <row r="1205" spans="21:48" s="32" customFormat="1">
      <c r="U1205" s="48"/>
      <c r="V1205" s="48"/>
      <c r="W1205" s="49"/>
      <c r="X1205" s="35"/>
      <c r="Y1205" s="35"/>
      <c r="Z1205" s="36"/>
      <c r="AA1205" s="36"/>
      <c r="AB1205" s="37"/>
      <c r="AC1205" s="37"/>
      <c r="AD1205" s="8"/>
      <c r="AE1205" s="8"/>
      <c r="AF1205" s="8"/>
      <c r="AG1205" s="8"/>
      <c r="AH1205" s="8"/>
      <c r="AI1205" s="8"/>
      <c r="AJ1205" s="8"/>
      <c r="AK1205" s="8"/>
      <c r="AL1205" s="8"/>
      <c r="AM1205" s="8"/>
      <c r="AQ1205" s="71"/>
      <c r="AU1205" s="79"/>
      <c r="AV1205" s="79"/>
    </row>
    <row r="1206" spans="21:48" s="32" customFormat="1">
      <c r="U1206" s="48"/>
      <c r="V1206" s="48"/>
      <c r="W1206" s="49"/>
      <c r="X1206" s="35"/>
      <c r="Y1206" s="35"/>
      <c r="Z1206" s="36"/>
      <c r="AA1206" s="36"/>
      <c r="AB1206" s="37"/>
      <c r="AC1206" s="37"/>
      <c r="AD1206" s="8"/>
      <c r="AE1206" s="8"/>
      <c r="AF1206" s="8"/>
      <c r="AG1206" s="8"/>
      <c r="AH1206" s="8"/>
      <c r="AI1206" s="8"/>
      <c r="AJ1206" s="8"/>
      <c r="AK1206" s="8"/>
      <c r="AL1206" s="8"/>
      <c r="AM1206" s="8"/>
      <c r="AQ1206" s="71"/>
      <c r="AU1206" s="79"/>
      <c r="AV1206" s="79"/>
    </row>
    <row r="1207" spans="21:48" s="32" customFormat="1">
      <c r="U1207" s="48"/>
      <c r="V1207" s="48"/>
      <c r="W1207" s="49"/>
      <c r="X1207" s="35"/>
      <c r="Y1207" s="35"/>
      <c r="Z1207" s="36"/>
      <c r="AA1207" s="36"/>
      <c r="AB1207" s="37"/>
      <c r="AC1207" s="37"/>
      <c r="AD1207" s="8"/>
      <c r="AE1207" s="8"/>
      <c r="AF1207" s="8"/>
      <c r="AG1207" s="8"/>
      <c r="AH1207" s="8"/>
      <c r="AI1207" s="8"/>
      <c r="AJ1207" s="8"/>
      <c r="AK1207" s="8"/>
      <c r="AL1207" s="8"/>
      <c r="AM1207" s="8"/>
      <c r="AQ1207" s="71"/>
      <c r="AU1207" s="79"/>
      <c r="AV1207" s="79"/>
    </row>
    <row r="1208" spans="21:48" s="32" customFormat="1">
      <c r="U1208" s="48"/>
      <c r="V1208" s="48"/>
      <c r="W1208" s="49"/>
      <c r="X1208" s="35"/>
      <c r="Y1208" s="35"/>
      <c r="Z1208" s="36"/>
      <c r="AA1208" s="36"/>
      <c r="AB1208" s="37"/>
      <c r="AC1208" s="37"/>
      <c r="AD1208" s="8"/>
      <c r="AE1208" s="8"/>
      <c r="AF1208" s="8"/>
      <c r="AG1208" s="8"/>
      <c r="AH1208" s="8"/>
      <c r="AI1208" s="8"/>
      <c r="AJ1208" s="8"/>
      <c r="AK1208" s="8"/>
      <c r="AL1208" s="8"/>
      <c r="AM1208" s="8"/>
      <c r="AQ1208" s="71"/>
      <c r="AU1208" s="79"/>
      <c r="AV1208" s="79"/>
    </row>
    <row r="1209" spans="21:48" s="32" customFormat="1">
      <c r="U1209" s="48"/>
      <c r="V1209" s="48"/>
      <c r="W1209" s="49"/>
      <c r="X1209" s="35"/>
      <c r="Y1209" s="35"/>
      <c r="Z1209" s="36"/>
      <c r="AA1209" s="36"/>
      <c r="AB1209" s="37"/>
      <c r="AC1209" s="37"/>
      <c r="AD1209" s="8"/>
      <c r="AE1209" s="8"/>
      <c r="AF1209" s="8"/>
      <c r="AG1209" s="8"/>
      <c r="AH1209" s="8"/>
      <c r="AI1209" s="8"/>
      <c r="AJ1209" s="8"/>
      <c r="AK1209" s="8"/>
      <c r="AL1209" s="8"/>
      <c r="AM1209" s="8"/>
      <c r="AQ1209" s="71"/>
      <c r="AU1209" s="79"/>
      <c r="AV1209" s="79"/>
    </row>
    <row r="1210" spans="21:48" s="32" customFormat="1">
      <c r="U1210" s="48"/>
      <c r="V1210" s="48"/>
      <c r="W1210" s="49"/>
      <c r="X1210" s="35"/>
      <c r="Y1210" s="35"/>
      <c r="Z1210" s="36"/>
      <c r="AA1210" s="36"/>
      <c r="AB1210" s="37"/>
      <c r="AC1210" s="37"/>
      <c r="AD1210" s="8"/>
      <c r="AE1210" s="8"/>
      <c r="AF1210" s="8"/>
      <c r="AG1210" s="8"/>
      <c r="AH1210" s="8"/>
      <c r="AI1210" s="8"/>
      <c r="AJ1210" s="8"/>
      <c r="AK1210" s="8"/>
      <c r="AL1210" s="8"/>
      <c r="AM1210" s="8"/>
      <c r="AQ1210" s="71"/>
      <c r="AU1210" s="79"/>
      <c r="AV1210" s="79"/>
    </row>
    <row r="1211" spans="21:48" s="32" customFormat="1">
      <c r="U1211" s="48"/>
      <c r="V1211" s="48"/>
      <c r="W1211" s="49"/>
      <c r="X1211" s="35"/>
      <c r="Y1211" s="35"/>
      <c r="Z1211" s="36"/>
      <c r="AA1211" s="36"/>
      <c r="AB1211" s="37"/>
      <c r="AC1211" s="37"/>
      <c r="AD1211" s="8"/>
      <c r="AE1211" s="8"/>
      <c r="AF1211" s="8"/>
      <c r="AG1211" s="8"/>
      <c r="AH1211" s="8"/>
      <c r="AI1211" s="8"/>
      <c r="AJ1211" s="8"/>
      <c r="AK1211" s="8"/>
      <c r="AL1211" s="8"/>
      <c r="AM1211" s="8"/>
      <c r="AQ1211" s="71"/>
      <c r="AU1211" s="79"/>
      <c r="AV1211" s="79"/>
    </row>
    <row r="1212" spans="21:48" s="32" customFormat="1">
      <c r="U1212" s="48"/>
      <c r="V1212" s="48"/>
      <c r="W1212" s="49"/>
      <c r="X1212" s="35"/>
      <c r="Y1212" s="35"/>
      <c r="Z1212" s="36"/>
      <c r="AA1212" s="36"/>
      <c r="AB1212" s="37"/>
      <c r="AC1212" s="37"/>
      <c r="AD1212" s="8"/>
      <c r="AE1212" s="8"/>
      <c r="AF1212" s="8"/>
      <c r="AG1212" s="8"/>
      <c r="AH1212" s="8"/>
      <c r="AI1212" s="8"/>
      <c r="AJ1212" s="8"/>
      <c r="AK1212" s="8"/>
      <c r="AL1212" s="8"/>
      <c r="AM1212" s="8"/>
      <c r="AQ1212" s="71"/>
      <c r="AU1212" s="79"/>
      <c r="AV1212" s="79"/>
    </row>
    <row r="1213" spans="21:48" s="32" customFormat="1">
      <c r="U1213" s="48"/>
      <c r="V1213" s="48"/>
      <c r="W1213" s="49"/>
      <c r="X1213" s="35"/>
      <c r="Y1213" s="35"/>
      <c r="Z1213" s="36"/>
      <c r="AA1213" s="36"/>
      <c r="AB1213" s="37"/>
      <c r="AC1213" s="37"/>
      <c r="AD1213" s="8"/>
      <c r="AE1213" s="8"/>
      <c r="AF1213" s="8"/>
      <c r="AG1213" s="8"/>
      <c r="AH1213" s="8"/>
      <c r="AI1213" s="8"/>
      <c r="AJ1213" s="8"/>
      <c r="AK1213" s="8"/>
      <c r="AL1213" s="8"/>
      <c r="AM1213" s="8"/>
      <c r="AQ1213" s="71"/>
      <c r="AU1213" s="79"/>
      <c r="AV1213" s="79"/>
    </row>
    <row r="1214" spans="21:48" s="32" customFormat="1">
      <c r="U1214" s="48"/>
      <c r="V1214" s="48"/>
      <c r="W1214" s="49"/>
      <c r="X1214" s="35"/>
      <c r="Y1214" s="35"/>
      <c r="Z1214" s="36"/>
      <c r="AA1214" s="36"/>
      <c r="AB1214" s="37"/>
      <c r="AC1214" s="37"/>
      <c r="AD1214" s="8"/>
      <c r="AE1214" s="8"/>
      <c r="AF1214" s="8"/>
      <c r="AG1214" s="8"/>
      <c r="AH1214" s="8"/>
      <c r="AI1214" s="8"/>
      <c r="AJ1214" s="8"/>
      <c r="AK1214" s="8"/>
      <c r="AL1214" s="8"/>
      <c r="AM1214" s="8"/>
      <c r="AQ1214" s="71"/>
      <c r="AU1214" s="79"/>
      <c r="AV1214" s="79"/>
    </row>
    <row r="1215" spans="21:48" s="32" customFormat="1">
      <c r="U1215" s="48"/>
      <c r="V1215" s="48"/>
      <c r="W1215" s="49"/>
      <c r="X1215" s="35"/>
      <c r="Y1215" s="35"/>
      <c r="Z1215" s="36"/>
      <c r="AA1215" s="36"/>
      <c r="AB1215" s="37"/>
      <c r="AC1215" s="37"/>
      <c r="AD1215" s="8"/>
      <c r="AE1215" s="8"/>
      <c r="AF1215" s="8"/>
      <c r="AG1215" s="8"/>
      <c r="AH1215" s="8"/>
      <c r="AI1215" s="8"/>
      <c r="AJ1215" s="8"/>
      <c r="AK1215" s="8"/>
      <c r="AL1215" s="8"/>
      <c r="AM1215" s="8"/>
      <c r="AQ1215" s="71"/>
      <c r="AU1215" s="79"/>
      <c r="AV1215" s="79"/>
    </row>
    <row r="1216" spans="21:48" s="32" customFormat="1">
      <c r="U1216" s="48"/>
      <c r="V1216" s="48"/>
      <c r="W1216" s="49"/>
      <c r="X1216" s="35"/>
      <c r="Y1216" s="35"/>
      <c r="Z1216" s="36"/>
      <c r="AA1216" s="36"/>
      <c r="AB1216" s="37"/>
      <c r="AC1216" s="37"/>
      <c r="AD1216" s="8"/>
      <c r="AE1216" s="8"/>
      <c r="AF1216" s="8"/>
      <c r="AG1216" s="8"/>
      <c r="AH1216" s="8"/>
      <c r="AI1216" s="8"/>
      <c r="AJ1216" s="8"/>
      <c r="AK1216" s="8"/>
      <c r="AL1216" s="8"/>
      <c r="AM1216" s="8"/>
      <c r="AQ1216" s="71"/>
      <c r="AU1216" s="79"/>
      <c r="AV1216" s="79"/>
    </row>
    <row r="1217" spans="21:48" s="32" customFormat="1">
      <c r="U1217" s="48"/>
      <c r="V1217" s="48"/>
      <c r="W1217" s="49"/>
      <c r="X1217" s="35"/>
      <c r="Y1217" s="35"/>
      <c r="Z1217" s="36"/>
      <c r="AA1217" s="36"/>
      <c r="AB1217" s="37"/>
      <c r="AC1217" s="37"/>
      <c r="AD1217" s="8"/>
      <c r="AE1217" s="8"/>
      <c r="AF1217" s="8"/>
      <c r="AG1217" s="8"/>
      <c r="AH1217" s="8"/>
      <c r="AI1217" s="8"/>
      <c r="AJ1217" s="8"/>
      <c r="AK1217" s="8"/>
      <c r="AL1217" s="8"/>
      <c r="AM1217" s="8"/>
      <c r="AQ1217" s="71"/>
      <c r="AU1217" s="79"/>
      <c r="AV1217" s="79"/>
    </row>
    <row r="1218" spans="21:48" s="32" customFormat="1">
      <c r="U1218" s="48"/>
      <c r="V1218" s="48"/>
      <c r="W1218" s="49"/>
      <c r="X1218" s="35"/>
      <c r="Y1218" s="35"/>
      <c r="Z1218" s="36"/>
      <c r="AA1218" s="36"/>
      <c r="AB1218" s="37"/>
      <c r="AC1218" s="37"/>
      <c r="AD1218" s="8"/>
      <c r="AE1218" s="8"/>
      <c r="AF1218" s="8"/>
      <c r="AG1218" s="8"/>
      <c r="AH1218" s="8"/>
      <c r="AI1218" s="8"/>
      <c r="AJ1218" s="8"/>
      <c r="AK1218" s="8"/>
      <c r="AL1218" s="8"/>
      <c r="AM1218" s="8"/>
      <c r="AQ1218" s="71"/>
      <c r="AU1218" s="79"/>
      <c r="AV1218" s="79"/>
    </row>
    <row r="1219" spans="21:48" s="32" customFormat="1">
      <c r="U1219" s="48"/>
      <c r="V1219" s="48"/>
      <c r="W1219" s="49"/>
      <c r="X1219" s="35"/>
      <c r="Y1219" s="35"/>
      <c r="Z1219" s="36"/>
      <c r="AA1219" s="36"/>
      <c r="AB1219" s="37"/>
      <c r="AC1219" s="37"/>
      <c r="AD1219" s="8"/>
      <c r="AE1219" s="8"/>
      <c r="AF1219" s="8"/>
      <c r="AG1219" s="8"/>
      <c r="AH1219" s="8"/>
      <c r="AI1219" s="8"/>
      <c r="AJ1219" s="8"/>
      <c r="AK1219" s="8"/>
      <c r="AL1219" s="8"/>
      <c r="AM1219" s="8"/>
      <c r="AQ1219" s="71"/>
      <c r="AU1219" s="79"/>
      <c r="AV1219" s="79"/>
    </row>
    <row r="1220" spans="21:48" s="32" customFormat="1">
      <c r="U1220" s="48"/>
      <c r="V1220" s="48"/>
      <c r="W1220" s="49"/>
      <c r="X1220" s="35"/>
      <c r="Y1220" s="35"/>
      <c r="Z1220" s="36"/>
      <c r="AA1220" s="36"/>
      <c r="AB1220" s="37"/>
      <c r="AC1220" s="37"/>
      <c r="AD1220" s="8"/>
      <c r="AE1220" s="8"/>
      <c r="AF1220" s="8"/>
      <c r="AG1220" s="8"/>
      <c r="AH1220" s="8"/>
      <c r="AI1220" s="8"/>
      <c r="AJ1220" s="8"/>
      <c r="AK1220" s="8"/>
      <c r="AL1220" s="8"/>
      <c r="AM1220" s="8"/>
      <c r="AQ1220" s="71"/>
      <c r="AU1220" s="79"/>
      <c r="AV1220" s="79"/>
    </row>
    <row r="1221" spans="21:48" s="32" customFormat="1">
      <c r="U1221" s="48"/>
      <c r="V1221" s="48"/>
      <c r="W1221" s="49"/>
      <c r="X1221" s="35"/>
      <c r="Y1221" s="35"/>
      <c r="Z1221" s="36"/>
      <c r="AA1221" s="36"/>
      <c r="AB1221" s="37"/>
      <c r="AC1221" s="37"/>
      <c r="AD1221" s="8"/>
      <c r="AE1221" s="8"/>
      <c r="AF1221" s="8"/>
      <c r="AG1221" s="8"/>
      <c r="AH1221" s="8"/>
      <c r="AI1221" s="8"/>
      <c r="AJ1221" s="8"/>
      <c r="AK1221" s="8"/>
      <c r="AL1221" s="8"/>
      <c r="AM1221" s="8"/>
      <c r="AQ1221" s="71"/>
      <c r="AU1221" s="79"/>
      <c r="AV1221" s="79"/>
    </row>
    <row r="1222" spans="21:48" s="32" customFormat="1">
      <c r="U1222" s="48"/>
      <c r="V1222" s="48"/>
      <c r="W1222" s="49"/>
      <c r="X1222" s="35"/>
      <c r="Y1222" s="35"/>
      <c r="Z1222" s="36"/>
      <c r="AA1222" s="36"/>
      <c r="AB1222" s="37"/>
      <c r="AC1222" s="37"/>
      <c r="AD1222" s="8"/>
      <c r="AE1222" s="8"/>
      <c r="AF1222" s="8"/>
      <c r="AG1222" s="8"/>
      <c r="AH1222" s="8"/>
      <c r="AI1222" s="8"/>
      <c r="AJ1222" s="8"/>
      <c r="AK1222" s="8"/>
      <c r="AL1222" s="8"/>
      <c r="AM1222" s="8"/>
      <c r="AQ1222" s="71"/>
      <c r="AU1222" s="79"/>
      <c r="AV1222" s="79"/>
    </row>
    <row r="1223" spans="21:48" s="32" customFormat="1">
      <c r="U1223" s="48"/>
      <c r="V1223" s="48"/>
      <c r="W1223" s="49"/>
      <c r="X1223" s="35"/>
      <c r="Y1223" s="35"/>
      <c r="Z1223" s="36"/>
      <c r="AA1223" s="36"/>
      <c r="AB1223" s="37"/>
      <c r="AC1223" s="37"/>
      <c r="AD1223" s="8"/>
      <c r="AE1223" s="8"/>
      <c r="AF1223" s="8"/>
      <c r="AG1223" s="8"/>
      <c r="AH1223" s="8"/>
      <c r="AI1223" s="8"/>
      <c r="AJ1223" s="8"/>
      <c r="AK1223" s="8"/>
      <c r="AL1223" s="8"/>
      <c r="AM1223" s="8"/>
      <c r="AQ1223" s="71"/>
      <c r="AU1223" s="79"/>
      <c r="AV1223" s="79"/>
    </row>
    <row r="1224" spans="21:48" s="32" customFormat="1">
      <c r="U1224" s="48"/>
      <c r="V1224" s="48"/>
      <c r="W1224" s="49"/>
      <c r="X1224" s="35"/>
      <c r="Y1224" s="35"/>
      <c r="Z1224" s="36"/>
      <c r="AA1224" s="36"/>
      <c r="AB1224" s="37"/>
      <c r="AC1224" s="37"/>
      <c r="AD1224" s="8"/>
      <c r="AE1224" s="8"/>
      <c r="AF1224" s="8"/>
      <c r="AG1224" s="8"/>
      <c r="AH1224" s="8"/>
      <c r="AI1224" s="8"/>
      <c r="AJ1224" s="8"/>
      <c r="AK1224" s="8"/>
      <c r="AL1224" s="8"/>
      <c r="AM1224" s="8"/>
      <c r="AQ1224" s="71"/>
      <c r="AU1224" s="79"/>
      <c r="AV1224" s="79"/>
    </row>
    <row r="1225" spans="21:48" s="32" customFormat="1">
      <c r="U1225" s="48"/>
      <c r="V1225" s="48"/>
      <c r="W1225" s="49"/>
      <c r="X1225" s="35"/>
      <c r="Y1225" s="35"/>
      <c r="Z1225" s="36"/>
      <c r="AA1225" s="36"/>
      <c r="AB1225" s="37"/>
      <c r="AC1225" s="37"/>
      <c r="AD1225" s="8"/>
      <c r="AE1225" s="8"/>
      <c r="AF1225" s="8"/>
      <c r="AG1225" s="8"/>
      <c r="AH1225" s="8"/>
      <c r="AI1225" s="8"/>
      <c r="AJ1225" s="8"/>
      <c r="AK1225" s="8"/>
      <c r="AL1225" s="8"/>
      <c r="AM1225" s="8"/>
      <c r="AQ1225" s="71"/>
      <c r="AU1225" s="79"/>
      <c r="AV1225" s="79"/>
    </row>
    <row r="1226" spans="21:48" s="32" customFormat="1">
      <c r="U1226" s="48"/>
      <c r="V1226" s="48"/>
      <c r="W1226" s="49"/>
      <c r="X1226" s="35"/>
      <c r="Y1226" s="35"/>
      <c r="Z1226" s="36"/>
      <c r="AA1226" s="36"/>
      <c r="AB1226" s="37"/>
      <c r="AC1226" s="37"/>
      <c r="AD1226" s="8"/>
      <c r="AE1226" s="8"/>
      <c r="AF1226" s="8"/>
      <c r="AG1226" s="8"/>
      <c r="AH1226" s="8"/>
      <c r="AI1226" s="8"/>
      <c r="AJ1226" s="8"/>
      <c r="AK1226" s="8"/>
      <c r="AL1226" s="8"/>
      <c r="AM1226" s="8"/>
      <c r="AQ1226" s="71"/>
      <c r="AU1226" s="79"/>
      <c r="AV1226" s="79"/>
    </row>
    <row r="1227" spans="21:48" s="32" customFormat="1">
      <c r="U1227" s="48"/>
      <c r="V1227" s="48"/>
      <c r="W1227" s="49"/>
      <c r="X1227" s="35"/>
      <c r="Y1227" s="35"/>
      <c r="Z1227" s="36"/>
      <c r="AA1227" s="36"/>
      <c r="AB1227" s="37"/>
      <c r="AC1227" s="37"/>
      <c r="AD1227" s="8"/>
      <c r="AE1227" s="8"/>
      <c r="AF1227" s="8"/>
      <c r="AG1227" s="8"/>
      <c r="AH1227" s="8"/>
      <c r="AI1227" s="8"/>
      <c r="AJ1227" s="8"/>
      <c r="AK1227" s="8"/>
      <c r="AL1227" s="8"/>
      <c r="AM1227" s="8"/>
      <c r="AQ1227" s="71"/>
      <c r="AU1227" s="79"/>
      <c r="AV1227" s="79"/>
    </row>
    <row r="1228" spans="21:48" s="32" customFormat="1">
      <c r="U1228" s="48"/>
      <c r="V1228" s="48"/>
      <c r="W1228" s="49"/>
      <c r="X1228" s="35"/>
      <c r="Y1228" s="35"/>
      <c r="Z1228" s="36"/>
      <c r="AA1228" s="36"/>
      <c r="AB1228" s="37"/>
      <c r="AC1228" s="37"/>
      <c r="AD1228" s="8"/>
      <c r="AE1228" s="8"/>
      <c r="AF1228" s="8"/>
      <c r="AG1228" s="8"/>
      <c r="AH1228" s="8"/>
      <c r="AI1228" s="8"/>
      <c r="AJ1228" s="8"/>
      <c r="AK1228" s="8"/>
      <c r="AL1228" s="8"/>
      <c r="AM1228" s="8"/>
      <c r="AQ1228" s="71"/>
      <c r="AU1228" s="79"/>
      <c r="AV1228" s="79"/>
    </row>
    <row r="1229" spans="21:48" s="32" customFormat="1">
      <c r="U1229" s="48"/>
      <c r="V1229" s="48"/>
      <c r="W1229" s="49"/>
      <c r="X1229" s="35"/>
      <c r="Y1229" s="35"/>
      <c r="Z1229" s="36"/>
      <c r="AA1229" s="36"/>
      <c r="AB1229" s="37"/>
      <c r="AC1229" s="37"/>
      <c r="AD1229" s="8"/>
      <c r="AE1229" s="8"/>
      <c r="AF1229" s="8"/>
      <c r="AG1229" s="8"/>
      <c r="AH1229" s="8"/>
      <c r="AI1229" s="8"/>
      <c r="AJ1229" s="8"/>
      <c r="AK1229" s="8"/>
      <c r="AL1229" s="8"/>
      <c r="AM1229" s="8"/>
      <c r="AQ1229" s="71"/>
      <c r="AU1229" s="79"/>
      <c r="AV1229" s="79"/>
    </row>
    <row r="1230" spans="21:48" s="32" customFormat="1">
      <c r="U1230" s="48"/>
      <c r="V1230" s="48"/>
      <c r="W1230" s="49"/>
      <c r="X1230" s="35"/>
      <c r="Y1230" s="35"/>
      <c r="Z1230" s="36"/>
      <c r="AA1230" s="36"/>
      <c r="AB1230" s="37"/>
      <c r="AC1230" s="37"/>
      <c r="AD1230" s="8"/>
      <c r="AE1230" s="8"/>
      <c r="AF1230" s="8"/>
      <c r="AG1230" s="8"/>
      <c r="AH1230" s="8"/>
      <c r="AI1230" s="8"/>
      <c r="AJ1230" s="8"/>
      <c r="AK1230" s="8"/>
      <c r="AL1230" s="8"/>
      <c r="AM1230" s="8"/>
      <c r="AQ1230" s="71"/>
      <c r="AU1230" s="79"/>
      <c r="AV1230" s="79"/>
    </row>
    <row r="1231" spans="21:48" s="32" customFormat="1">
      <c r="U1231" s="48"/>
      <c r="V1231" s="48"/>
      <c r="W1231" s="49"/>
      <c r="X1231" s="35"/>
      <c r="Y1231" s="35"/>
      <c r="Z1231" s="36"/>
      <c r="AA1231" s="36"/>
      <c r="AB1231" s="37"/>
      <c r="AC1231" s="37"/>
      <c r="AD1231" s="8"/>
      <c r="AE1231" s="8"/>
      <c r="AF1231" s="8"/>
      <c r="AG1231" s="8"/>
      <c r="AH1231" s="8"/>
      <c r="AI1231" s="8"/>
      <c r="AJ1231" s="8"/>
      <c r="AK1231" s="8"/>
      <c r="AL1231" s="8"/>
      <c r="AM1231" s="8"/>
      <c r="AQ1231" s="71"/>
      <c r="AU1231" s="79"/>
      <c r="AV1231" s="79"/>
    </row>
    <row r="1232" spans="21:48" s="32" customFormat="1">
      <c r="U1232" s="48"/>
      <c r="V1232" s="48"/>
      <c r="W1232" s="49"/>
      <c r="X1232" s="35"/>
      <c r="Y1232" s="35"/>
      <c r="Z1232" s="36"/>
      <c r="AA1232" s="36"/>
      <c r="AB1232" s="37"/>
      <c r="AC1232" s="37"/>
      <c r="AD1232" s="8"/>
      <c r="AE1232" s="8"/>
      <c r="AF1232" s="8"/>
      <c r="AG1232" s="8"/>
      <c r="AH1232" s="8"/>
      <c r="AI1232" s="8"/>
      <c r="AJ1232" s="8"/>
      <c r="AK1232" s="8"/>
      <c r="AL1232" s="8"/>
      <c r="AM1232" s="8"/>
      <c r="AQ1232" s="71"/>
      <c r="AU1232" s="79"/>
      <c r="AV1232" s="79"/>
    </row>
    <row r="1233" spans="21:48" s="32" customFormat="1">
      <c r="U1233" s="48"/>
      <c r="V1233" s="48"/>
      <c r="W1233" s="49"/>
      <c r="X1233" s="35"/>
      <c r="Y1233" s="35"/>
      <c r="Z1233" s="36"/>
      <c r="AA1233" s="36"/>
      <c r="AB1233" s="37"/>
      <c r="AC1233" s="37"/>
      <c r="AD1233" s="8"/>
      <c r="AE1233" s="8"/>
      <c r="AF1233" s="8"/>
      <c r="AG1233" s="8"/>
      <c r="AH1233" s="8"/>
      <c r="AI1233" s="8"/>
      <c r="AJ1233" s="8"/>
      <c r="AK1233" s="8"/>
      <c r="AL1233" s="8"/>
      <c r="AM1233" s="8"/>
      <c r="AQ1233" s="71"/>
      <c r="AU1233" s="79"/>
      <c r="AV1233" s="79"/>
    </row>
    <row r="1234" spans="21:48" s="32" customFormat="1">
      <c r="U1234" s="48"/>
      <c r="V1234" s="48"/>
      <c r="W1234" s="49"/>
      <c r="X1234" s="35"/>
      <c r="Y1234" s="35"/>
      <c r="Z1234" s="36"/>
      <c r="AA1234" s="36"/>
      <c r="AB1234" s="37"/>
      <c r="AC1234" s="37"/>
      <c r="AD1234" s="8"/>
      <c r="AE1234" s="8"/>
      <c r="AF1234" s="8"/>
      <c r="AG1234" s="8"/>
      <c r="AH1234" s="8"/>
      <c r="AI1234" s="8"/>
      <c r="AJ1234" s="8"/>
      <c r="AK1234" s="8"/>
      <c r="AL1234" s="8"/>
      <c r="AM1234" s="8"/>
      <c r="AQ1234" s="71"/>
      <c r="AU1234" s="79"/>
      <c r="AV1234" s="79"/>
    </row>
    <row r="1235" spans="21:48" s="32" customFormat="1">
      <c r="U1235" s="48"/>
      <c r="V1235" s="48"/>
      <c r="W1235" s="49"/>
      <c r="X1235" s="35"/>
      <c r="Y1235" s="35"/>
      <c r="Z1235" s="36"/>
      <c r="AA1235" s="36"/>
      <c r="AB1235" s="37"/>
      <c r="AC1235" s="37"/>
      <c r="AD1235" s="8"/>
      <c r="AE1235" s="8"/>
      <c r="AF1235" s="8"/>
      <c r="AG1235" s="8"/>
      <c r="AH1235" s="8"/>
      <c r="AI1235" s="8"/>
      <c r="AJ1235" s="8"/>
      <c r="AK1235" s="8"/>
      <c r="AL1235" s="8"/>
      <c r="AM1235" s="8"/>
      <c r="AQ1235" s="71"/>
      <c r="AU1235" s="79"/>
      <c r="AV1235" s="79"/>
    </row>
    <row r="1236" spans="21:48" s="32" customFormat="1">
      <c r="U1236" s="48"/>
      <c r="V1236" s="48"/>
      <c r="W1236" s="49"/>
      <c r="X1236" s="35"/>
      <c r="Y1236" s="35"/>
      <c r="Z1236" s="36"/>
      <c r="AA1236" s="36"/>
      <c r="AB1236" s="37"/>
      <c r="AC1236" s="37"/>
      <c r="AD1236" s="8"/>
      <c r="AE1236" s="8"/>
      <c r="AF1236" s="8"/>
      <c r="AG1236" s="8"/>
      <c r="AH1236" s="8"/>
      <c r="AI1236" s="8"/>
      <c r="AJ1236" s="8"/>
      <c r="AK1236" s="8"/>
      <c r="AL1236" s="8"/>
      <c r="AM1236" s="8"/>
      <c r="AQ1236" s="71"/>
      <c r="AU1236" s="79"/>
      <c r="AV1236" s="79"/>
    </row>
    <row r="1237" spans="21:48" s="32" customFormat="1">
      <c r="U1237" s="48"/>
      <c r="V1237" s="48"/>
      <c r="W1237" s="49"/>
      <c r="X1237" s="35"/>
      <c r="Y1237" s="35"/>
      <c r="Z1237" s="36"/>
      <c r="AA1237" s="36"/>
      <c r="AB1237" s="37"/>
      <c r="AC1237" s="37"/>
      <c r="AD1237" s="8"/>
      <c r="AE1237" s="8"/>
      <c r="AF1237" s="8"/>
      <c r="AG1237" s="8"/>
      <c r="AH1237" s="8"/>
      <c r="AI1237" s="8"/>
      <c r="AJ1237" s="8"/>
      <c r="AK1237" s="8"/>
      <c r="AL1237" s="8"/>
      <c r="AM1237" s="8"/>
      <c r="AQ1237" s="71"/>
      <c r="AU1237" s="79"/>
      <c r="AV1237" s="79"/>
    </row>
    <row r="1238" spans="21:48" s="32" customFormat="1">
      <c r="U1238" s="48"/>
      <c r="V1238" s="48"/>
      <c r="W1238" s="49"/>
      <c r="X1238" s="35"/>
      <c r="Y1238" s="35"/>
      <c r="Z1238" s="36"/>
      <c r="AA1238" s="36"/>
      <c r="AB1238" s="37"/>
      <c r="AC1238" s="37"/>
      <c r="AD1238" s="8"/>
      <c r="AE1238" s="8"/>
      <c r="AF1238" s="8"/>
      <c r="AG1238" s="8"/>
      <c r="AH1238" s="8"/>
      <c r="AI1238" s="8"/>
      <c r="AJ1238" s="8"/>
      <c r="AK1238" s="8"/>
      <c r="AL1238" s="8"/>
      <c r="AM1238" s="8"/>
      <c r="AQ1238" s="71"/>
      <c r="AU1238" s="79"/>
      <c r="AV1238" s="79"/>
    </row>
    <row r="1239" spans="21:48" s="32" customFormat="1">
      <c r="U1239" s="48"/>
      <c r="V1239" s="48"/>
      <c r="W1239" s="49"/>
      <c r="X1239" s="35"/>
      <c r="Y1239" s="35"/>
      <c r="Z1239" s="36"/>
      <c r="AA1239" s="36"/>
      <c r="AB1239" s="37"/>
      <c r="AC1239" s="37"/>
      <c r="AD1239" s="8"/>
      <c r="AE1239" s="8"/>
      <c r="AF1239" s="8"/>
      <c r="AG1239" s="8"/>
      <c r="AH1239" s="8"/>
      <c r="AI1239" s="8"/>
      <c r="AJ1239" s="8"/>
      <c r="AK1239" s="8"/>
      <c r="AL1239" s="8"/>
      <c r="AM1239" s="8"/>
      <c r="AQ1239" s="71"/>
      <c r="AU1239" s="79"/>
      <c r="AV1239" s="79"/>
    </row>
    <row r="1240" spans="21:48" s="32" customFormat="1">
      <c r="U1240" s="48"/>
      <c r="V1240" s="48"/>
      <c r="W1240" s="49"/>
      <c r="X1240" s="35"/>
      <c r="Y1240" s="35"/>
      <c r="Z1240" s="36"/>
      <c r="AA1240" s="36"/>
      <c r="AB1240" s="37"/>
      <c r="AC1240" s="37"/>
      <c r="AD1240" s="8"/>
      <c r="AE1240" s="8"/>
      <c r="AF1240" s="8"/>
      <c r="AG1240" s="8"/>
      <c r="AH1240" s="8"/>
      <c r="AI1240" s="8"/>
      <c r="AJ1240" s="8"/>
      <c r="AK1240" s="8"/>
      <c r="AL1240" s="8"/>
      <c r="AM1240" s="8"/>
      <c r="AQ1240" s="71"/>
      <c r="AU1240" s="79"/>
      <c r="AV1240" s="79"/>
    </row>
    <row r="1241" spans="21:48" s="32" customFormat="1">
      <c r="U1241" s="48"/>
      <c r="V1241" s="48"/>
      <c r="W1241" s="49"/>
      <c r="X1241" s="35"/>
      <c r="Y1241" s="35"/>
      <c r="Z1241" s="36"/>
      <c r="AA1241" s="36"/>
      <c r="AB1241" s="37"/>
      <c r="AC1241" s="37"/>
      <c r="AD1241" s="8"/>
      <c r="AE1241" s="8"/>
      <c r="AF1241" s="8"/>
      <c r="AG1241" s="8"/>
      <c r="AH1241" s="8"/>
      <c r="AI1241" s="8"/>
      <c r="AJ1241" s="8"/>
      <c r="AK1241" s="8"/>
      <c r="AL1241" s="8"/>
      <c r="AM1241" s="8"/>
      <c r="AQ1241" s="71"/>
      <c r="AU1241" s="79"/>
      <c r="AV1241" s="79"/>
    </row>
    <row r="1242" spans="21:48" s="32" customFormat="1">
      <c r="U1242" s="48"/>
      <c r="V1242" s="48"/>
      <c r="W1242" s="49"/>
      <c r="X1242" s="35"/>
      <c r="Y1242" s="35"/>
      <c r="Z1242" s="36"/>
      <c r="AA1242" s="36"/>
      <c r="AB1242" s="37"/>
      <c r="AC1242" s="37"/>
      <c r="AD1242" s="8"/>
      <c r="AE1242" s="8"/>
      <c r="AF1242" s="8"/>
      <c r="AG1242" s="8"/>
      <c r="AH1242" s="8"/>
      <c r="AI1242" s="8"/>
      <c r="AJ1242" s="8"/>
      <c r="AK1242" s="8"/>
      <c r="AL1242" s="8"/>
      <c r="AM1242" s="8"/>
      <c r="AQ1242" s="71"/>
      <c r="AU1242" s="79"/>
      <c r="AV1242" s="79"/>
    </row>
    <row r="1243" spans="21:48" s="32" customFormat="1">
      <c r="U1243" s="48"/>
      <c r="V1243" s="48"/>
      <c r="W1243" s="49"/>
      <c r="X1243" s="35"/>
      <c r="Y1243" s="35"/>
      <c r="Z1243" s="36"/>
      <c r="AA1243" s="36"/>
      <c r="AB1243" s="37"/>
      <c r="AC1243" s="37"/>
      <c r="AD1243" s="8"/>
      <c r="AE1243" s="8"/>
      <c r="AF1243" s="8"/>
      <c r="AG1243" s="8"/>
      <c r="AH1243" s="8"/>
      <c r="AI1243" s="8"/>
      <c r="AJ1243" s="8"/>
      <c r="AK1243" s="8"/>
      <c r="AL1243" s="8"/>
      <c r="AM1243" s="8"/>
      <c r="AQ1243" s="71"/>
      <c r="AU1243" s="79"/>
      <c r="AV1243" s="79"/>
    </row>
    <row r="1244" spans="21:48" s="32" customFormat="1">
      <c r="U1244" s="48"/>
      <c r="V1244" s="48"/>
      <c r="W1244" s="49"/>
      <c r="X1244" s="35"/>
      <c r="Y1244" s="35"/>
      <c r="Z1244" s="36"/>
      <c r="AA1244" s="36"/>
      <c r="AB1244" s="37"/>
      <c r="AC1244" s="37"/>
      <c r="AD1244" s="8"/>
      <c r="AE1244" s="8"/>
      <c r="AF1244" s="8"/>
      <c r="AG1244" s="8"/>
      <c r="AH1244" s="8"/>
      <c r="AI1244" s="8"/>
      <c r="AJ1244" s="8"/>
      <c r="AK1244" s="8"/>
      <c r="AL1244" s="8"/>
      <c r="AM1244" s="8"/>
      <c r="AQ1244" s="71"/>
      <c r="AU1244" s="79"/>
      <c r="AV1244" s="79"/>
    </row>
    <row r="1245" spans="21:48" s="32" customFormat="1">
      <c r="U1245" s="48"/>
      <c r="V1245" s="48"/>
      <c r="W1245" s="49"/>
      <c r="X1245" s="35"/>
      <c r="Y1245" s="35"/>
      <c r="Z1245" s="36"/>
      <c r="AA1245" s="36"/>
      <c r="AB1245" s="37"/>
      <c r="AC1245" s="37"/>
      <c r="AD1245" s="8"/>
      <c r="AE1245" s="8"/>
      <c r="AF1245" s="8"/>
      <c r="AG1245" s="8"/>
      <c r="AH1245" s="8"/>
      <c r="AI1245" s="8"/>
      <c r="AJ1245" s="8"/>
      <c r="AK1245" s="8"/>
      <c r="AL1245" s="8"/>
      <c r="AM1245" s="8"/>
      <c r="AQ1245" s="71"/>
      <c r="AU1245" s="79"/>
      <c r="AV1245" s="79"/>
    </row>
    <row r="1246" spans="21:48" s="32" customFormat="1">
      <c r="U1246" s="48"/>
      <c r="V1246" s="48"/>
      <c r="W1246" s="49"/>
      <c r="X1246" s="35"/>
      <c r="Y1246" s="35"/>
      <c r="Z1246" s="36"/>
      <c r="AA1246" s="36"/>
      <c r="AB1246" s="37"/>
      <c r="AC1246" s="37"/>
      <c r="AD1246" s="8"/>
      <c r="AE1246" s="8"/>
      <c r="AF1246" s="8"/>
      <c r="AG1246" s="8"/>
      <c r="AH1246" s="8"/>
      <c r="AI1246" s="8"/>
      <c r="AJ1246" s="8"/>
      <c r="AK1246" s="8"/>
      <c r="AL1246" s="8"/>
      <c r="AM1246" s="8"/>
      <c r="AQ1246" s="71"/>
      <c r="AU1246" s="79"/>
      <c r="AV1246" s="79"/>
    </row>
    <row r="1247" spans="21:48" s="32" customFormat="1">
      <c r="U1247" s="48"/>
      <c r="V1247" s="48"/>
      <c r="W1247" s="49"/>
      <c r="X1247" s="35"/>
      <c r="Y1247" s="35"/>
      <c r="Z1247" s="36"/>
      <c r="AA1247" s="36"/>
      <c r="AB1247" s="37"/>
      <c r="AC1247" s="37"/>
      <c r="AD1247" s="8"/>
      <c r="AE1247" s="8"/>
      <c r="AF1247" s="8"/>
      <c r="AG1247" s="8"/>
      <c r="AH1247" s="8"/>
      <c r="AI1247" s="8"/>
      <c r="AJ1247" s="8"/>
      <c r="AK1247" s="8"/>
      <c r="AL1247" s="8"/>
      <c r="AM1247" s="8"/>
      <c r="AQ1247" s="71"/>
      <c r="AU1247" s="79"/>
      <c r="AV1247" s="79"/>
    </row>
    <row r="1248" spans="21:48" s="32" customFormat="1">
      <c r="U1248" s="48"/>
      <c r="V1248" s="48"/>
      <c r="W1248" s="49"/>
      <c r="X1248" s="35"/>
      <c r="Y1248" s="35"/>
      <c r="Z1248" s="36"/>
      <c r="AA1248" s="36"/>
      <c r="AB1248" s="37"/>
      <c r="AC1248" s="37"/>
      <c r="AD1248" s="8"/>
      <c r="AE1248" s="8"/>
      <c r="AF1248" s="8"/>
      <c r="AG1248" s="8"/>
      <c r="AH1248" s="8"/>
      <c r="AI1248" s="8"/>
      <c r="AJ1248" s="8"/>
      <c r="AK1248" s="8"/>
      <c r="AL1248" s="8"/>
      <c r="AM1248" s="8"/>
      <c r="AQ1248" s="71"/>
      <c r="AU1248" s="79"/>
      <c r="AV1248" s="79"/>
    </row>
    <row r="1249" spans="21:48" s="32" customFormat="1">
      <c r="U1249" s="48"/>
      <c r="V1249" s="48"/>
      <c r="W1249" s="49"/>
      <c r="X1249" s="35"/>
      <c r="Y1249" s="35"/>
      <c r="Z1249" s="36"/>
      <c r="AA1249" s="36"/>
      <c r="AB1249" s="37"/>
      <c r="AC1249" s="37"/>
      <c r="AD1249" s="8"/>
      <c r="AE1249" s="8"/>
      <c r="AF1249" s="8"/>
      <c r="AG1249" s="8"/>
      <c r="AH1249" s="8"/>
      <c r="AI1249" s="8"/>
      <c r="AJ1249" s="8"/>
      <c r="AK1249" s="8"/>
      <c r="AL1249" s="8"/>
      <c r="AM1249" s="8"/>
      <c r="AQ1249" s="71"/>
      <c r="AU1249" s="79"/>
      <c r="AV1249" s="79"/>
    </row>
    <row r="1250" spans="21:48" s="32" customFormat="1">
      <c r="U1250" s="48"/>
      <c r="V1250" s="48"/>
      <c r="W1250" s="49"/>
      <c r="X1250" s="35"/>
      <c r="Y1250" s="35"/>
      <c r="Z1250" s="36"/>
      <c r="AA1250" s="36"/>
      <c r="AB1250" s="37"/>
      <c r="AC1250" s="37"/>
      <c r="AD1250" s="8"/>
      <c r="AE1250" s="8"/>
      <c r="AF1250" s="8"/>
      <c r="AG1250" s="8"/>
      <c r="AH1250" s="8"/>
      <c r="AI1250" s="8"/>
      <c r="AJ1250" s="8"/>
      <c r="AK1250" s="8"/>
      <c r="AL1250" s="8"/>
      <c r="AM1250" s="8"/>
      <c r="AQ1250" s="71"/>
      <c r="AU1250" s="79"/>
      <c r="AV1250" s="79"/>
    </row>
    <row r="1251" spans="21:48" s="32" customFormat="1">
      <c r="U1251" s="48"/>
      <c r="V1251" s="48"/>
      <c r="W1251" s="49"/>
      <c r="X1251" s="35"/>
      <c r="Y1251" s="35"/>
      <c r="Z1251" s="36"/>
      <c r="AA1251" s="36"/>
      <c r="AB1251" s="37"/>
      <c r="AC1251" s="37"/>
      <c r="AD1251" s="8"/>
      <c r="AE1251" s="8"/>
      <c r="AF1251" s="8"/>
      <c r="AG1251" s="8"/>
      <c r="AH1251" s="8"/>
      <c r="AI1251" s="8"/>
      <c r="AJ1251" s="8"/>
      <c r="AK1251" s="8"/>
      <c r="AL1251" s="8"/>
      <c r="AM1251" s="8"/>
      <c r="AQ1251" s="71"/>
      <c r="AU1251" s="79"/>
      <c r="AV1251" s="79"/>
    </row>
    <row r="1252" spans="21:48" s="32" customFormat="1">
      <c r="U1252" s="48"/>
      <c r="V1252" s="48"/>
      <c r="W1252" s="49"/>
      <c r="X1252" s="35"/>
      <c r="Y1252" s="35"/>
      <c r="Z1252" s="36"/>
      <c r="AA1252" s="36"/>
      <c r="AB1252" s="37"/>
      <c r="AC1252" s="37"/>
      <c r="AD1252" s="8"/>
      <c r="AE1252" s="8"/>
      <c r="AF1252" s="8"/>
      <c r="AG1252" s="8"/>
      <c r="AH1252" s="8"/>
      <c r="AI1252" s="8"/>
      <c r="AJ1252" s="8"/>
      <c r="AK1252" s="8"/>
      <c r="AL1252" s="8"/>
      <c r="AM1252" s="8"/>
      <c r="AQ1252" s="71"/>
      <c r="AU1252" s="79"/>
      <c r="AV1252" s="79"/>
    </row>
    <row r="1253" spans="21:48" s="32" customFormat="1">
      <c r="U1253" s="48"/>
      <c r="V1253" s="48"/>
      <c r="W1253" s="49"/>
      <c r="X1253" s="35"/>
      <c r="Y1253" s="35"/>
      <c r="Z1253" s="36"/>
      <c r="AA1253" s="36"/>
      <c r="AB1253" s="37"/>
      <c r="AC1253" s="37"/>
      <c r="AD1253" s="8"/>
      <c r="AE1253" s="8"/>
      <c r="AF1253" s="8"/>
      <c r="AG1253" s="8"/>
      <c r="AH1253" s="8"/>
      <c r="AI1253" s="8"/>
      <c r="AJ1253" s="8"/>
      <c r="AK1253" s="8"/>
      <c r="AL1253" s="8"/>
      <c r="AM1253" s="8"/>
      <c r="AQ1253" s="71"/>
      <c r="AU1253" s="79"/>
      <c r="AV1253" s="79"/>
    </row>
    <row r="1254" spans="21:48" s="32" customFormat="1">
      <c r="U1254" s="48"/>
      <c r="V1254" s="48"/>
      <c r="W1254" s="49"/>
      <c r="X1254" s="35"/>
      <c r="Y1254" s="35"/>
      <c r="Z1254" s="36"/>
      <c r="AA1254" s="36"/>
      <c r="AB1254" s="37"/>
      <c r="AC1254" s="37"/>
      <c r="AD1254" s="8"/>
      <c r="AE1254" s="8"/>
      <c r="AF1254" s="8"/>
      <c r="AG1254" s="8"/>
      <c r="AH1254" s="8"/>
      <c r="AI1254" s="8"/>
      <c r="AJ1254" s="8"/>
      <c r="AK1254" s="8"/>
      <c r="AL1254" s="8"/>
      <c r="AM1254" s="8"/>
      <c r="AQ1254" s="71"/>
      <c r="AU1254" s="79"/>
      <c r="AV1254" s="79"/>
    </row>
    <row r="1255" spans="21:48" s="32" customFormat="1">
      <c r="U1255" s="48"/>
      <c r="V1255" s="48"/>
      <c r="W1255" s="49"/>
      <c r="X1255" s="35"/>
      <c r="Y1255" s="35"/>
      <c r="Z1255" s="36"/>
      <c r="AA1255" s="36"/>
      <c r="AB1255" s="37"/>
      <c r="AC1255" s="37"/>
      <c r="AD1255" s="8"/>
      <c r="AE1255" s="8"/>
      <c r="AF1255" s="8"/>
      <c r="AG1255" s="8"/>
      <c r="AH1255" s="8"/>
      <c r="AI1255" s="8"/>
      <c r="AJ1255" s="8"/>
      <c r="AK1255" s="8"/>
      <c r="AL1255" s="8"/>
      <c r="AM1255" s="8"/>
      <c r="AQ1255" s="71"/>
      <c r="AU1255" s="79"/>
      <c r="AV1255" s="79"/>
    </row>
    <row r="1256" spans="21:48" s="32" customFormat="1">
      <c r="U1256" s="48"/>
      <c r="V1256" s="48"/>
      <c r="W1256" s="49"/>
      <c r="X1256" s="35"/>
      <c r="Y1256" s="35"/>
      <c r="Z1256" s="36"/>
      <c r="AA1256" s="36"/>
      <c r="AB1256" s="37"/>
      <c r="AC1256" s="37"/>
      <c r="AD1256" s="8"/>
      <c r="AE1256" s="8"/>
      <c r="AF1256" s="8"/>
      <c r="AG1256" s="8"/>
      <c r="AH1256" s="8"/>
      <c r="AI1256" s="8"/>
      <c r="AJ1256" s="8"/>
      <c r="AK1256" s="8"/>
      <c r="AL1256" s="8"/>
      <c r="AM1256" s="8"/>
      <c r="AQ1256" s="71"/>
      <c r="AU1256" s="79"/>
      <c r="AV1256" s="79"/>
    </row>
    <row r="1257" spans="21:48" s="32" customFormat="1">
      <c r="U1257" s="48"/>
      <c r="V1257" s="48"/>
      <c r="W1257" s="49"/>
      <c r="X1257" s="35"/>
      <c r="Y1257" s="35"/>
      <c r="Z1257" s="36"/>
      <c r="AA1257" s="36"/>
      <c r="AB1257" s="37"/>
      <c r="AC1257" s="37"/>
      <c r="AD1257" s="8"/>
      <c r="AE1257" s="8"/>
      <c r="AF1257" s="8"/>
      <c r="AG1257" s="8"/>
      <c r="AH1257" s="8"/>
      <c r="AI1257" s="8"/>
      <c r="AJ1257" s="8"/>
      <c r="AK1257" s="8"/>
      <c r="AL1257" s="8"/>
      <c r="AM1257" s="8"/>
      <c r="AQ1257" s="71"/>
      <c r="AU1257" s="79"/>
      <c r="AV1257" s="79"/>
    </row>
    <row r="1258" spans="21:48" s="32" customFormat="1">
      <c r="U1258" s="48"/>
      <c r="V1258" s="48"/>
      <c r="W1258" s="49"/>
      <c r="X1258" s="35"/>
      <c r="Y1258" s="35"/>
      <c r="Z1258" s="36"/>
      <c r="AA1258" s="36"/>
      <c r="AB1258" s="37"/>
      <c r="AC1258" s="37"/>
      <c r="AD1258" s="8"/>
      <c r="AE1258" s="8"/>
      <c r="AF1258" s="8"/>
      <c r="AG1258" s="8"/>
      <c r="AH1258" s="8"/>
      <c r="AI1258" s="8"/>
      <c r="AJ1258" s="8"/>
      <c r="AK1258" s="8"/>
      <c r="AL1258" s="8"/>
      <c r="AM1258" s="8"/>
      <c r="AQ1258" s="71"/>
      <c r="AU1258" s="79"/>
      <c r="AV1258" s="79"/>
    </row>
    <row r="1259" spans="21:48" s="32" customFormat="1">
      <c r="U1259" s="48"/>
      <c r="V1259" s="48"/>
      <c r="W1259" s="49"/>
      <c r="X1259" s="35"/>
      <c r="Y1259" s="35"/>
      <c r="Z1259" s="36"/>
      <c r="AA1259" s="36"/>
      <c r="AB1259" s="37"/>
      <c r="AC1259" s="37"/>
      <c r="AD1259" s="8"/>
      <c r="AE1259" s="8"/>
      <c r="AF1259" s="8"/>
      <c r="AG1259" s="8"/>
      <c r="AH1259" s="8"/>
      <c r="AI1259" s="8"/>
      <c r="AJ1259" s="8"/>
      <c r="AK1259" s="8"/>
      <c r="AL1259" s="8"/>
      <c r="AM1259" s="8"/>
      <c r="AQ1259" s="71"/>
      <c r="AU1259" s="79"/>
      <c r="AV1259" s="79"/>
    </row>
    <row r="1260" spans="21:48" s="32" customFormat="1">
      <c r="U1260" s="48"/>
      <c r="V1260" s="48"/>
      <c r="W1260" s="49"/>
      <c r="X1260" s="35"/>
      <c r="Y1260" s="35"/>
      <c r="Z1260" s="36"/>
      <c r="AA1260" s="36"/>
      <c r="AB1260" s="37"/>
      <c r="AC1260" s="37"/>
      <c r="AD1260" s="8"/>
      <c r="AE1260" s="8"/>
      <c r="AF1260" s="8"/>
      <c r="AG1260" s="8"/>
      <c r="AH1260" s="8"/>
      <c r="AI1260" s="8"/>
      <c r="AJ1260" s="8"/>
      <c r="AK1260" s="8"/>
      <c r="AL1260" s="8"/>
      <c r="AM1260" s="8"/>
      <c r="AQ1260" s="71"/>
      <c r="AU1260" s="79"/>
      <c r="AV1260" s="79"/>
    </row>
    <row r="1261" spans="21:48" s="32" customFormat="1">
      <c r="U1261" s="48"/>
      <c r="V1261" s="48"/>
      <c r="W1261" s="49"/>
      <c r="X1261" s="35"/>
      <c r="Y1261" s="35"/>
      <c r="Z1261" s="36"/>
      <c r="AA1261" s="36"/>
      <c r="AB1261" s="37"/>
      <c r="AC1261" s="37"/>
      <c r="AD1261" s="8"/>
      <c r="AE1261" s="8"/>
      <c r="AF1261" s="8"/>
      <c r="AG1261" s="8"/>
      <c r="AH1261" s="8"/>
      <c r="AI1261" s="8"/>
      <c r="AJ1261" s="8"/>
      <c r="AK1261" s="8"/>
      <c r="AL1261" s="8"/>
      <c r="AM1261" s="8"/>
      <c r="AQ1261" s="71"/>
      <c r="AU1261" s="79"/>
      <c r="AV1261" s="79"/>
    </row>
    <row r="1262" spans="21:48" s="32" customFormat="1">
      <c r="U1262" s="48"/>
      <c r="V1262" s="48"/>
      <c r="W1262" s="49"/>
      <c r="X1262" s="35"/>
      <c r="Y1262" s="35"/>
      <c r="Z1262" s="36"/>
      <c r="AA1262" s="36"/>
      <c r="AB1262" s="37"/>
      <c r="AC1262" s="37"/>
      <c r="AD1262" s="8"/>
      <c r="AE1262" s="8"/>
      <c r="AF1262" s="8"/>
      <c r="AG1262" s="8"/>
      <c r="AH1262" s="8"/>
      <c r="AI1262" s="8"/>
      <c r="AJ1262" s="8"/>
      <c r="AK1262" s="8"/>
      <c r="AL1262" s="8"/>
      <c r="AM1262" s="8"/>
      <c r="AQ1262" s="71"/>
      <c r="AU1262" s="79"/>
      <c r="AV1262" s="79"/>
    </row>
    <row r="1263" spans="21:48" s="32" customFormat="1">
      <c r="U1263" s="48"/>
      <c r="V1263" s="48"/>
      <c r="W1263" s="49"/>
      <c r="X1263" s="35"/>
      <c r="Y1263" s="35"/>
      <c r="Z1263" s="36"/>
      <c r="AA1263" s="36"/>
      <c r="AB1263" s="37"/>
      <c r="AC1263" s="37"/>
      <c r="AD1263" s="8"/>
      <c r="AE1263" s="8"/>
      <c r="AF1263" s="8"/>
      <c r="AG1263" s="8"/>
      <c r="AH1263" s="8"/>
      <c r="AI1263" s="8"/>
      <c r="AJ1263" s="8"/>
      <c r="AK1263" s="8"/>
      <c r="AL1263" s="8"/>
      <c r="AM1263" s="8"/>
      <c r="AQ1263" s="71"/>
      <c r="AU1263" s="79"/>
      <c r="AV1263" s="79"/>
    </row>
    <row r="1264" spans="21:48" s="32" customFormat="1">
      <c r="U1264" s="48"/>
      <c r="V1264" s="48"/>
      <c r="W1264" s="49"/>
      <c r="X1264" s="35"/>
      <c r="Y1264" s="35"/>
      <c r="Z1264" s="36"/>
      <c r="AA1264" s="36"/>
      <c r="AB1264" s="37"/>
      <c r="AC1264" s="37"/>
      <c r="AD1264" s="8"/>
      <c r="AE1264" s="8"/>
      <c r="AF1264" s="8"/>
      <c r="AG1264" s="8"/>
      <c r="AH1264" s="8"/>
      <c r="AI1264" s="8"/>
      <c r="AJ1264" s="8"/>
      <c r="AK1264" s="8"/>
      <c r="AL1264" s="8"/>
      <c r="AM1264" s="8"/>
      <c r="AQ1264" s="71"/>
      <c r="AU1264" s="79"/>
      <c r="AV1264" s="79"/>
    </row>
    <row r="1265" spans="21:48" s="32" customFormat="1">
      <c r="U1265" s="48"/>
      <c r="V1265" s="48"/>
      <c r="W1265" s="49"/>
      <c r="X1265" s="35"/>
      <c r="Y1265" s="35"/>
      <c r="Z1265" s="36"/>
      <c r="AA1265" s="36"/>
      <c r="AB1265" s="37"/>
      <c r="AC1265" s="37"/>
      <c r="AD1265" s="8"/>
      <c r="AE1265" s="8"/>
      <c r="AF1265" s="8"/>
      <c r="AG1265" s="8"/>
      <c r="AH1265" s="8"/>
      <c r="AI1265" s="8"/>
      <c r="AJ1265" s="8"/>
      <c r="AK1265" s="8"/>
      <c r="AL1265" s="8"/>
      <c r="AM1265" s="8"/>
      <c r="AQ1265" s="71"/>
      <c r="AU1265" s="79"/>
      <c r="AV1265" s="79"/>
    </row>
    <row r="1266" spans="21:48" s="32" customFormat="1">
      <c r="U1266" s="48"/>
      <c r="V1266" s="48"/>
      <c r="W1266" s="49"/>
      <c r="X1266" s="35"/>
      <c r="Y1266" s="35"/>
      <c r="Z1266" s="36"/>
      <c r="AA1266" s="36"/>
      <c r="AB1266" s="37"/>
      <c r="AC1266" s="37"/>
      <c r="AD1266" s="8"/>
      <c r="AE1266" s="8"/>
      <c r="AF1266" s="8"/>
      <c r="AG1266" s="8"/>
      <c r="AH1266" s="8"/>
      <c r="AI1266" s="8"/>
      <c r="AJ1266" s="8"/>
      <c r="AK1266" s="8"/>
      <c r="AL1266" s="8"/>
      <c r="AM1266" s="8"/>
      <c r="AQ1266" s="71"/>
      <c r="AU1266" s="79"/>
      <c r="AV1266" s="79"/>
    </row>
    <row r="1267" spans="21:48" s="32" customFormat="1">
      <c r="U1267" s="48"/>
      <c r="V1267" s="48"/>
      <c r="W1267" s="49"/>
      <c r="X1267" s="35"/>
      <c r="Y1267" s="35"/>
      <c r="Z1267" s="36"/>
      <c r="AA1267" s="36"/>
      <c r="AB1267" s="37"/>
      <c r="AC1267" s="37"/>
      <c r="AD1267" s="8"/>
      <c r="AE1267" s="8"/>
      <c r="AF1267" s="8"/>
      <c r="AG1267" s="8"/>
      <c r="AH1267" s="8"/>
      <c r="AI1267" s="8"/>
      <c r="AJ1267" s="8"/>
      <c r="AK1267" s="8"/>
      <c r="AL1267" s="8"/>
      <c r="AM1267" s="8"/>
      <c r="AQ1267" s="71"/>
      <c r="AU1267" s="79"/>
      <c r="AV1267" s="79"/>
    </row>
    <row r="1268" spans="21:48" s="32" customFormat="1">
      <c r="U1268" s="48"/>
      <c r="V1268" s="48"/>
      <c r="W1268" s="49"/>
      <c r="X1268" s="35"/>
      <c r="Y1268" s="35"/>
      <c r="Z1268" s="36"/>
      <c r="AA1268" s="36"/>
      <c r="AB1268" s="37"/>
      <c r="AC1268" s="37"/>
      <c r="AD1268" s="8"/>
      <c r="AE1268" s="8"/>
      <c r="AF1268" s="8"/>
      <c r="AG1268" s="8"/>
      <c r="AH1268" s="8"/>
      <c r="AI1268" s="8"/>
      <c r="AJ1268" s="8"/>
      <c r="AK1268" s="8"/>
      <c r="AL1268" s="8"/>
      <c r="AM1268" s="8"/>
      <c r="AQ1268" s="71"/>
      <c r="AU1268" s="79"/>
      <c r="AV1268" s="79"/>
    </row>
    <row r="1269" spans="21:48" s="32" customFormat="1">
      <c r="U1269" s="48"/>
      <c r="V1269" s="48"/>
      <c r="W1269" s="49"/>
      <c r="X1269" s="35"/>
      <c r="Y1269" s="35"/>
      <c r="Z1269" s="36"/>
      <c r="AA1269" s="36"/>
      <c r="AB1269" s="37"/>
      <c r="AC1269" s="37"/>
      <c r="AD1269" s="8"/>
      <c r="AE1269" s="8"/>
      <c r="AF1269" s="8"/>
      <c r="AG1269" s="8"/>
      <c r="AH1269" s="8"/>
      <c r="AI1269" s="8"/>
      <c r="AJ1269" s="8"/>
      <c r="AK1269" s="8"/>
      <c r="AL1269" s="8"/>
      <c r="AM1269" s="8"/>
      <c r="AQ1269" s="71"/>
      <c r="AU1269" s="79"/>
      <c r="AV1269" s="79"/>
    </row>
    <row r="1270" spans="21:48" s="32" customFormat="1">
      <c r="U1270" s="48"/>
      <c r="V1270" s="48"/>
      <c r="W1270" s="49"/>
      <c r="X1270" s="35"/>
      <c r="Y1270" s="35"/>
      <c r="Z1270" s="36"/>
      <c r="AA1270" s="36"/>
      <c r="AB1270" s="37"/>
      <c r="AC1270" s="37"/>
      <c r="AD1270" s="8"/>
      <c r="AE1270" s="8"/>
      <c r="AF1270" s="8"/>
      <c r="AG1270" s="8"/>
      <c r="AH1270" s="8"/>
      <c r="AI1270" s="8"/>
      <c r="AJ1270" s="8"/>
      <c r="AK1270" s="8"/>
      <c r="AL1270" s="8"/>
      <c r="AM1270" s="8"/>
      <c r="AQ1270" s="71"/>
      <c r="AU1270" s="79"/>
      <c r="AV1270" s="79"/>
    </row>
    <row r="1271" spans="21:48" s="32" customFormat="1">
      <c r="U1271" s="48"/>
      <c r="V1271" s="48"/>
      <c r="W1271" s="49"/>
      <c r="X1271" s="35"/>
      <c r="Y1271" s="35"/>
      <c r="Z1271" s="36"/>
      <c r="AA1271" s="36"/>
      <c r="AB1271" s="37"/>
      <c r="AC1271" s="37"/>
      <c r="AD1271" s="8"/>
      <c r="AE1271" s="8"/>
      <c r="AF1271" s="8"/>
      <c r="AG1271" s="8"/>
      <c r="AH1271" s="8"/>
      <c r="AI1271" s="8"/>
      <c r="AJ1271" s="8"/>
      <c r="AK1271" s="8"/>
      <c r="AL1271" s="8"/>
      <c r="AM1271" s="8"/>
      <c r="AQ1271" s="71"/>
      <c r="AU1271" s="79"/>
      <c r="AV1271" s="79"/>
    </row>
    <row r="1272" spans="21:48" s="32" customFormat="1">
      <c r="U1272" s="48"/>
      <c r="V1272" s="48"/>
      <c r="W1272" s="49"/>
      <c r="X1272" s="35"/>
      <c r="Y1272" s="35"/>
      <c r="Z1272" s="36"/>
      <c r="AA1272" s="36"/>
      <c r="AB1272" s="37"/>
      <c r="AC1272" s="37"/>
      <c r="AD1272" s="8"/>
      <c r="AE1272" s="8"/>
      <c r="AF1272" s="8"/>
      <c r="AG1272" s="8"/>
      <c r="AH1272" s="8"/>
      <c r="AI1272" s="8"/>
      <c r="AJ1272" s="8"/>
      <c r="AK1272" s="8"/>
      <c r="AL1272" s="8"/>
      <c r="AM1272" s="8"/>
      <c r="AQ1272" s="71"/>
      <c r="AU1272" s="79"/>
      <c r="AV1272" s="79"/>
    </row>
    <row r="1273" spans="21:48" s="32" customFormat="1">
      <c r="U1273" s="48"/>
      <c r="V1273" s="48"/>
      <c r="W1273" s="49"/>
      <c r="X1273" s="35"/>
      <c r="Y1273" s="35"/>
      <c r="Z1273" s="36"/>
      <c r="AA1273" s="36"/>
      <c r="AB1273" s="37"/>
      <c r="AC1273" s="37"/>
      <c r="AD1273" s="8"/>
      <c r="AE1273" s="8"/>
      <c r="AF1273" s="8"/>
      <c r="AG1273" s="8"/>
      <c r="AH1273" s="8"/>
      <c r="AI1273" s="8"/>
      <c r="AJ1273" s="8"/>
      <c r="AK1273" s="8"/>
      <c r="AL1273" s="8"/>
      <c r="AM1273" s="8"/>
      <c r="AQ1273" s="71"/>
      <c r="AU1273" s="79"/>
      <c r="AV1273" s="79"/>
    </row>
    <row r="1274" spans="21:48" s="32" customFormat="1">
      <c r="U1274" s="48"/>
      <c r="V1274" s="48"/>
      <c r="W1274" s="49"/>
      <c r="X1274" s="35"/>
      <c r="Y1274" s="35"/>
      <c r="Z1274" s="36"/>
      <c r="AA1274" s="36"/>
      <c r="AB1274" s="37"/>
      <c r="AC1274" s="37"/>
      <c r="AD1274" s="8"/>
      <c r="AE1274" s="8"/>
      <c r="AF1274" s="8"/>
      <c r="AG1274" s="8"/>
      <c r="AH1274" s="8"/>
      <c r="AI1274" s="8"/>
      <c r="AJ1274" s="8"/>
      <c r="AK1274" s="8"/>
      <c r="AL1274" s="8"/>
      <c r="AM1274" s="8"/>
      <c r="AQ1274" s="71"/>
      <c r="AU1274" s="79"/>
      <c r="AV1274" s="79"/>
    </row>
    <row r="1275" spans="21:48" s="32" customFormat="1">
      <c r="U1275" s="48"/>
      <c r="V1275" s="48"/>
      <c r="W1275" s="49"/>
      <c r="X1275" s="35"/>
      <c r="Y1275" s="35"/>
      <c r="Z1275" s="36"/>
      <c r="AA1275" s="36"/>
      <c r="AB1275" s="37"/>
      <c r="AC1275" s="37"/>
      <c r="AD1275" s="8"/>
      <c r="AE1275" s="8"/>
      <c r="AF1275" s="8"/>
      <c r="AG1275" s="8"/>
      <c r="AH1275" s="8"/>
      <c r="AI1275" s="8"/>
      <c r="AJ1275" s="8"/>
      <c r="AK1275" s="8"/>
      <c r="AL1275" s="8"/>
      <c r="AM1275" s="8"/>
      <c r="AQ1275" s="71"/>
      <c r="AU1275" s="79"/>
      <c r="AV1275" s="79"/>
    </row>
    <row r="1276" spans="21:48" s="32" customFormat="1">
      <c r="U1276" s="48"/>
      <c r="V1276" s="48"/>
      <c r="W1276" s="49"/>
      <c r="X1276" s="35"/>
      <c r="Y1276" s="35"/>
      <c r="Z1276" s="36"/>
      <c r="AA1276" s="36"/>
      <c r="AB1276" s="37"/>
      <c r="AC1276" s="37"/>
      <c r="AD1276" s="8"/>
      <c r="AE1276" s="8"/>
      <c r="AF1276" s="8"/>
      <c r="AG1276" s="8"/>
      <c r="AH1276" s="8"/>
      <c r="AI1276" s="8"/>
      <c r="AJ1276" s="8"/>
      <c r="AK1276" s="8"/>
      <c r="AL1276" s="8"/>
      <c r="AM1276" s="8"/>
      <c r="AQ1276" s="71"/>
      <c r="AU1276" s="79"/>
      <c r="AV1276" s="79"/>
    </row>
    <row r="1277" spans="21:48" s="32" customFormat="1">
      <c r="U1277" s="48"/>
      <c r="V1277" s="48"/>
      <c r="W1277" s="49"/>
      <c r="X1277" s="35"/>
      <c r="Y1277" s="35"/>
      <c r="Z1277" s="36"/>
      <c r="AA1277" s="36"/>
      <c r="AB1277" s="37"/>
      <c r="AC1277" s="37"/>
      <c r="AD1277" s="8"/>
      <c r="AE1277" s="8"/>
      <c r="AF1277" s="8"/>
      <c r="AG1277" s="8"/>
      <c r="AH1277" s="8"/>
      <c r="AI1277" s="8"/>
      <c r="AJ1277" s="8"/>
      <c r="AK1277" s="8"/>
      <c r="AL1277" s="8"/>
      <c r="AM1277" s="8"/>
      <c r="AQ1277" s="71"/>
      <c r="AU1277" s="79"/>
      <c r="AV1277" s="79"/>
    </row>
    <row r="1278" spans="21:48" s="32" customFormat="1">
      <c r="U1278" s="48"/>
      <c r="V1278" s="48"/>
      <c r="W1278" s="49"/>
      <c r="X1278" s="35"/>
      <c r="Y1278" s="35"/>
      <c r="Z1278" s="36"/>
      <c r="AA1278" s="36"/>
      <c r="AB1278" s="37"/>
      <c r="AC1278" s="37"/>
      <c r="AD1278" s="8"/>
      <c r="AE1278" s="8"/>
      <c r="AF1278" s="8"/>
      <c r="AG1278" s="8"/>
      <c r="AH1278" s="8"/>
      <c r="AI1278" s="8"/>
      <c r="AJ1278" s="8"/>
      <c r="AK1278" s="8"/>
      <c r="AL1278" s="8"/>
      <c r="AM1278" s="8"/>
      <c r="AQ1278" s="71"/>
      <c r="AU1278" s="79"/>
      <c r="AV1278" s="79"/>
    </row>
    <row r="1279" spans="21:48" s="32" customFormat="1">
      <c r="U1279" s="48"/>
      <c r="V1279" s="48"/>
      <c r="W1279" s="49"/>
      <c r="X1279" s="35"/>
      <c r="Y1279" s="35"/>
      <c r="Z1279" s="36"/>
      <c r="AA1279" s="36"/>
      <c r="AB1279" s="37"/>
      <c r="AC1279" s="37"/>
      <c r="AD1279" s="8"/>
      <c r="AE1279" s="8"/>
      <c r="AF1279" s="8"/>
      <c r="AG1279" s="8"/>
      <c r="AH1279" s="8"/>
      <c r="AI1279" s="8"/>
      <c r="AJ1279" s="8"/>
      <c r="AK1279" s="8"/>
      <c r="AL1279" s="8"/>
      <c r="AM1279" s="8"/>
      <c r="AQ1279" s="71"/>
      <c r="AU1279" s="79"/>
      <c r="AV1279" s="79"/>
    </row>
    <row r="1280" spans="21:48" s="32" customFormat="1">
      <c r="U1280" s="48"/>
      <c r="V1280" s="48"/>
      <c r="W1280" s="49"/>
      <c r="X1280" s="35"/>
      <c r="Y1280" s="35"/>
      <c r="Z1280" s="36"/>
      <c r="AA1280" s="36"/>
      <c r="AB1280" s="37"/>
      <c r="AC1280" s="37"/>
      <c r="AD1280" s="8"/>
      <c r="AE1280" s="8"/>
      <c r="AF1280" s="8"/>
      <c r="AG1280" s="8"/>
      <c r="AH1280" s="8"/>
      <c r="AI1280" s="8"/>
      <c r="AJ1280" s="8"/>
      <c r="AK1280" s="8"/>
      <c r="AL1280" s="8"/>
      <c r="AM1280" s="8"/>
      <c r="AQ1280" s="71"/>
      <c r="AU1280" s="79"/>
      <c r="AV1280" s="79"/>
    </row>
    <row r="1281" spans="21:48" s="32" customFormat="1">
      <c r="U1281" s="48"/>
      <c r="V1281" s="48"/>
      <c r="W1281" s="49"/>
      <c r="X1281" s="35"/>
      <c r="Y1281" s="35"/>
      <c r="Z1281" s="36"/>
      <c r="AA1281" s="36"/>
      <c r="AB1281" s="37"/>
      <c r="AC1281" s="37"/>
      <c r="AD1281" s="8"/>
      <c r="AE1281" s="8"/>
      <c r="AF1281" s="8"/>
      <c r="AG1281" s="8"/>
      <c r="AH1281" s="8"/>
      <c r="AI1281" s="8"/>
      <c r="AJ1281" s="8"/>
      <c r="AK1281" s="8"/>
      <c r="AL1281" s="8"/>
      <c r="AM1281" s="8"/>
      <c r="AQ1281" s="71"/>
      <c r="AU1281" s="79"/>
      <c r="AV1281" s="79"/>
    </row>
    <row r="1282" spans="21:48" s="32" customFormat="1">
      <c r="U1282" s="48"/>
      <c r="V1282" s="48"/>
      <c r="W1282" s="49"/>
      <c r="X1282" s="35"/>
      <c r="Y1282" s="35"/>
      <c r="Z1282" s="36"/>
      <c r="AA1282" s="36"/>
      <c r="AB1282" s="37"/>
      <c r="AC1282" s="37"/>
      <c r="AD1282" s="8"/>
      <c r="AE1282" s="8"/>
      <c r="AF1282" s="8"/>
      <c r="AG1282" s="8"/>
      <c r="AH1282" s="8"/>
      <c r="AI1282" s="8"/>
      <c r="AJ1282" s="8"/>
      <c r="AK1282" s="8"/>
      <c r="AL1282" s="8"/>
      <c r="AM1282" s="8"/>
      <c r="AQ1282" s="71"/>
      <c r="AU1282" s="79"/>
      <c r="AV1282" s="79"/>
    </row>
    <row r="1283" spans="21:48" s="32" customFormat="1">
      <c r="U1283" s="48"/>
      <c r="V1283" s="48"/>
      <c r="W1283" s="49"/>
      <c r="X1283" s="35"/>
      <c r="Y1283" s="35"/>
      <c r="Z1283" s="36"/>
      <c r="AA1283" s="36"/>
      <c r="AB1283" s="37"/>
      <c r="AC1283" s="37"/>
      <c r="AD1283" s="8"/>
      <c r="AE1283" s="8"/>
      <c r="AF1283" s="8"/>
      <c r="AG1283" s="8"/>
      <c r="AH1283" s="8"/>
      <c r="AI1283" s="8"/>
      <c r="AJ1283" s="8"/>
      <c r="AK1283" s="8"/>
      <c r="AL1283" s="8"/>
      <c r="AM1283" s="8"/>
      <c r="AQ1283" s="71"/>
      <c r="AU1283" s="79"/>
      <c r="AV1283" s="79"/>
    </row>
    <row r="1284" spans="21:48" s="32" customFormat="1">
      <c r="U1284" s="48"/>
      <c r="V1284" s="48"/>
      <c r="W1284" s="49"/>
      <c r="X1284" s="35"/>
      <c r="Y1284" s="35"/>
      <c r="Z1284" s="36"/>
      <c r="AA1284" s="36"/>
      <c r="AB1284" s="37"/>
      <c r="AC1284" s="37"/>
      <c r="AD1284" s="8"/>
      <c r="AE1284" s="8"/>
      <c r="AF1284" s="8"/>
      <c r="AG1284" s="8"/>
      <c r="AH1284" s="8"/>
      <c r="AI1284" s="8"/>
      <c r="AJ1284" s="8"/>
      <c r="AK1284" s="8"/>
      <c r="AL1284" s="8"/>
      <c r="AM1284" s="8"/>
      <c r="AQ1284" s="71"/>
      <c r="AU1284" s="79"/>
      <c r="AV1284" s="79"/>
    </row>
    <row r="1285" spans="21:48" s="32" customFormat="1">
      <c r="U1285" s="48"/>
      <c r="V1285" s="48"/>
      <c r="W1285" s="49"/>
      <c r="X1285" s="35"/>
      <c r="Y1285" s="35"/>
      <c r="Z1285" s="36"/>
      <c r="AA1285" s="36"/>
      <c r="AB1285" s="37"/>
      <c r="AC1285" s="37"/>
      <c r="AD1285" s="8"/>
      <c r="AE1285" s="8"/>
      <c r="AF1285" s="8"/>
      <c r="AG1285" s="8"/>
      <c r="AH1285" s="8"/>
      <c r="AI1285" s="8"/>
      <c r="AJ1285" s="8"/>
      <c r="AK1285" s="8"/>
      <c r="AL1285" s="8"/>
      <c r="AM1285" s="8"/>
      <c r="AQ1285" s="71"/>
      <c r="AU1285" s="79"/>
      <c r="AV1285" s="79"/>
    </row>
    <row r="1286" spans="21:48" s="32" customFormat="1">
      <c r="U1286" s="48"/>
      <c r="V1286" s="48"/>
      <c r="W1286" s="49"/>
      <c r="X1286" s="35"/>
      <c r="Y1286" s="35"/>
      <c r="Z1286" s="36"/>
      <c r="AA1286" s="36"/>
      <c r="AB1286" s="37"/>
      <c r="AC1286" s="37"/>
      <c r="AD1286" s="8"/>
      <c r="AE1286" s="8"/>
      <c r="AF1286" s="8"/>
      <c r="AG1286" s="8"/>
      <c r="AH1286" s="8"/>
      <c r="AI1286" s="8"/>
      <c r="AJ1286" s="8"/>
      <c r="AK1286" s="8"/>
      <c r="AL1286" s="8"/>
      <c r="AM1286" s="8"/>
      <c r="AQ1286" s="71"/>
      <c r="AU1286" s="79"/>
      <c r="AV1286" s="79"/>
    </row>
    <row r="1287" spans="21:48" s="32" customFormat="1">
      <c r="U1287" s="48"/>
      <c r="V1287" s="48"/>
      <c r="W1287" s="49"/>
      <c r="X1287" s="35"/>
      <c r="Y1287" s="35"/>
      <c r="Z1287" s="36"/>
      <c r="AA1287" s="36"/>
      <c r="AB1287" s="37"/>
      <c r="AC1287" s="37"/>
      <c r="AD1287" s="8"/>
      <c r="AE1287" s="8"/>
      <c r="AF1287" s="8"/>
      <c r="AG1287" s="8"/>
      <c r="AH1287" s="8"/>
      <c r="AI1287" s="8"/>
      <c r="AJ1287" s="8"/>
      <c r="AK1287" s="8"/>
      <c r="AL1287" s="8"/>
      <c r="AM1287" s="8"/>
      <c r="AQ1287" s="71"/>
      <c r="AU1287" s="79"/>
      <c r="AV1287" s="79"/>
    </row>
    <row r="1288" spans="21:48" s="32" customFormat="1">
      <c r="U1288" s="48"/>
      <c r="V1288" s="48"/>
      <c r="W1288" s="49"/>
      <c r="X1288" s="35"/>
      <c r="Y1288" s="35"/>
      <c r="Z1288" s="36"/>
      <c r="AA1288" s="36"/>
      <c r="AB1288" s="37"/>
      <c r="AC1288" s="37"/>
      <c r="AD1288" s="8"/>
      <c r="AE1288" s="8"/>
      <c r="AF1288" s="8"/>
      <c r="AG1288" s="8"/>
      <c r="AH1288" s="8"/>
      <c r="AI1288" s="8"/>
      <c r="AJ1288" s="8"/>
      <c r="AK1288" s="8"/>
      <c r="AL1288" s="8"/>
      <c r="AM1288" s="8"/>
      <c r="AQ1288" s="71"/>
      <c r="AU1288" s="79"/>
      <c r="AV1288" s="79"/>
    </row>
    <row r="1289" spans="21:48" s="32" customFormat="1">
      <c r="U1289" s="48"/>
      <c r="V1289" s="48"/>
      <c r="W1289" s="49"/>
      <c r="X1289" s="35"/>
      <c r="Y1289" s="35"/>
      <c r="Z1289" s="36"/>
      <c r="AA1289" s="36"/>
      <c r="AB1289" s="37"/>
      <c r="AC1289" s="37"/>
      <c r="AD1289" s="8"/>
      <c r="AE1289" s="8"/>
      <c r="AF1289" s="8"/>
      <c r="AG1289" s="8"/>
      <c r="AH1289" s="8"/>
      <c r="AI1289" s="8"/>
      <c r="AJ1289" s="8"/>
      <c r="AK1289" s="8"/>
      <c r="AL1289" s="8"/>
      <c r="AM1289" s="8"/>
      <c r="AQ1289" s="71"/>
      <c r="AU1289" s="79"/>
      <c r="AV1289" s="79"/>
    </row>
    <row r="1290" spans="21:48" s="32" customFormat="1">
      <c r="U1290" s="48"/>
      <c r="V1290" s="48"/>
      <c r="W1290" s="49"/>
      <c r="X1290" s="35"/>
      <c r="Y1290" s="35"/>
      <c r="Z1290" s="36"/>
      <c r="AA1290" s="36"/>
      <c r="AB1290" s="37"/>
      <c r="AC1290" s="37"/>
      <c r="AD1290" s="8"/>
      <c r="AE1290" s="8"/>
      <c r="AF1290" s="8"/>
      <c r="AG1290" s="8"/>
      <c r="AH1290" s="8"/>
      <c r="AI1290" s="8"/>
      <c r="AJ1290" s="8"/>
      <c r="AK1290" s="8"/>
      <c r="AL1290" s="8"/>
      <c r="AM1290" s="8"/>
      <c r="AQ1290" s="71"/>
      <c r="AU1290" s="79"/>
      <c r="AV1290" s="79"/>
    </row>
    <row r="1291" spans="21:48" s="32" customFormat="1">
      <c r="U1291" s="48"/>
      <c r="V1291" s="48"/>
      <c r="W1291" s="49"/>
      <c r="X1291" s="35"/>
      <c r="Y1291" s="35"/>
      <c r="Z1291" s="36"/>
      <c r="AA1291" s="36"/>
      <c r="AB1291" s="37"/>
      <c r="AC1291" s="37"/>
      <c r="AD1291" s="8"/>
      <c r="AE1291" s="8"/>
      <c r="AF1291" s="8"/>
      <c r="AG1291" s="8"/>
      <c r="AH1291" s="8"/>
      <c r="AI1291" s="8"/>
      <c r="AJ1291" s="8"/>
      <c r="AK1291" s="8"/>
      <c r="AL1291" s="8"/>
      <c r="AM1291" s="8"/>
      <c r="AQ1291" s="71"/>
      <c r="AU1291" s="79"/>
      <c r="AV1291" s="79"/>
    </row>
    <row r="1292" spans="21:48" s="32" customFormat="1">
      <c r="U1292" s="48"/>
      <c r="V1292" s="48"/>
      <c r="W1292" s="49"/>
      <c r="X1292" s="35"/>
      <c r="Y1292" s="35"/>
      <c r="Z1292" s="36"/>
      <c r="AA1292" s="36"/>
      <c r="AB1292" s="37"/>
      <c r="AC1292" s="37"/>
      <c r="AD1292" s="8"/>
      <c r="AE1292" s="8"/>
      <c r="AF1292" s="8"/>
      <c r="AG1292" s="8"/>
      <c r="AH1292" s="8"/>
      <c r="AI1292" s="8"/>
      <c r="AJ1292" s="8"/>
      <c r="AK1292" s="8"/>
      <c r="AL1292" s="8"/>
      <c r="AM1292" s="8"/>
      <c r="AQ1292" s="71"/>
      <c r="AU1292" s="79"/>
      <c r="AV1292" s="79"/>
    </row>
    <row r="1293" spans="21:48" s="32" customFormat="1">
      <c r="U1293" s="48"/>
      <c r="V1293" s="48"/>
      <c r="W1293" s="49"/>
      <c r="X1293" s="35"/>
      <c r="Y1293" s="35"/>
      <c r="Z1293" s="36"/>
      <c r="AA1293" s="36"/>
      <c r="AB1293" s="37"/>
      <c r="AC1293" s="37"/>
      <c r="AD1293" s="8"/>
      <c r="AE1293" s="8"/>
      <c r="AF1293" s="8"/>
      <c r="AG1293" s="8"/>
      <c r="AH1293" s="8"/>
      <c r="AI1293" s="8"/>
      <c r="AJ1293" s="8"/>
      <c r="AK1293" s="8"/>
      <c r="AL1293" s="8"/>
      <c r="AM1293" s="8"/>
      <c r="AQ1293" s="71"/>
      <c r="AU1293" s="79"/>
      <c r="AV1293" s="79"/>
    </row>
    <row r="1294" spans="21:48" s="32" customFormat="1">
      <c r="U1294" s="48"/>
      <c r="V1294" s="48"/>
      <c r="W1294" s="49"/>
      <c r="X1294" s="35"/>
      <c r="Y1294" s="35"/>
      <c r="Z1294" s="36"/>
      <c r="AA1294" s="36"/>
      <c r="AB1294" s="37"/>
      <c r="AC1294" s="37"/>
      <c r="AD1294" s="8"/>
      <c r="AE1294" s="8"/>
      <c r="AF1294" s="8"/>
      <c r="AG1294" s="8"/>
      <c r="AH1294" s="8"/>
      <c r="AI1294" s="8"/>
      <c r="AJ1294" s="8"/>
      <c r="AK1294" s="8"/>
      <c r="AL1294" s="8"/>
      <c r="AM1294" s="8"/>
      <c r="AQ1294" s="71"/>
      <c r="AU1294" s="79"/>
      <c r="AV1294" s="79"/>
    </row>
    <row r="1295" spans="21:48" s="32" customFormat="1">
      <c r="U1295" s="48"/>
      <c r="V1295" s="48"/>
      <c r="W1295" s="49"/>
      <c r="X1295" s="35"/>
      <c r="Y1295" s="35"/>
      <c r="Z1295" s="36"/>
      <c r="AA1295" s="36"/>
      <c r="AB1295" s="37"/>
      <c r="AC1295" s="37"/>
      <c r="AD1295" s="8"/>
      <c r="AE1295" s="8"/>
      <c r="AF1295" s="8"/>
      <c r="AG1295" s="8"/>
      <c r="AH1295" s="8"/>
      <c r="AI1295" s="8"/>
      <c r="AJ1295" s="8"/>
      <c r="AK1295" s="8"/>
      <c r="AL1295" s="8"/>
      <c r="AM1295" s="8"/>
      <c r="AQ1295" s="71"/>
      <c r="AU1295" s="79"/>
      <c r="AV1295" s="79"/>
    </row>
    <row r="1296" spans="21:48" s="32" customFormat="1">
      <c r="U1296" s="48"/>
      <c r="V1296" s="48"/>
      <c r="W1296" s="49"/>
      <c r="X1296" s="35"/>
      <c r="Y1296" s="35"/>
      <c r="Z1296" s="36"/>
      <c r="AA1296" s="36"/>
      <c r="AB1296" s="37"/>
      <c r="AC1296" s="37"/>
      <c r="AD1296" s="8"/>
      <c r="AE1296" s="8"/>
      <c r="AF1296" s="8"/>
      <c r="AG1296" s="8"/>
      <c r="AH1296" s="8"/>
      <c r="AI1296" s="8"/>
      <c r="AJ1296" s="8"/>
      <c r="AK1296" s="8"/>
      <c r="AL1296" s="8"/>
      <c r="AM1296" s="8"/>
      <c r="AQ1296" s="71"/>
      <c r="AU1296" s="79"/>
      <c r="AV1296" s="79"/>
    </row>
    <row r="1297" spans="21:48" s="32" customFormat="1">
      <c r="U1297" s="48"/>
      <c r="V1297" s="48"/>
      <c r="W1297" s="49"/>
      <c r="X1297" s="35"/>
      <c r="Y1297" s="35"/>
      <c r="Z1297" s="36"/>
      <c r="AA1297" s="36"/>
      <c r="AB1297" s="37"/>
      <c r="AC1297" s="37"/>
      <c r="AD1297" s="8"/>
      <c r="AE1297" s="8"/>
      <c r="AF1297" s="8"/>
      <c r="AG1297" s="8"/>
      <c r="AH1297" s="8"/>
      <c r="AI1297" s="8"/>
      <c r="AJ1297" s="8"/>
      <c r="AK1297" s="8"/>
      <c r="AL1297" s="8"/>
      <c r="AM1297" s="8"/>
      <c r="AQ1297" s="71"/>
      <c r="AU1297" s="79"/>
      <c r="AV1297" s="79"/>
    </row>
    <row r="1298" spans="21:48" s="32" customFormat="1">
      <c r="U1298" s="48"/>
      <c r="V1298" s="48"/>
      <c r="W1298" s="49"/>
      <c r="X1298" s="35"/>
      <c r="Y1298" s="35"/>
      <c r="Z1298" s="36"/>
      <c r="AA1298" s="36"/>
      <c r="AB1298" s="37"/>
      <c r="AC1298" s="37"/>
      <c r="AD1298" s="8"/>
      <c r="AE1298" s="8"/>
      <c r="AF1298" s="8"/>
      <c r="AG1298" s="8"/>
      <c r="AH1298" s="8"/>
      <c r="AI1298" s="8"/>
      <c r="AJ1298" s="8"/>
      <c r="AK1298" s="8"/>
      <c r="AL1298" s="8"/>
      <c r="AM1298" s="8"/>
      <c r="AQ1298" s="71"/>
      <c r="AU1298" s="79"/>
      <c r="AV1298" s="79"/>
    </row>
    <row r="1299" spans="21:48" s="32" customFormat="1">
      <c r="U1299" s="48"/>
      <c r="V1299" s="48"/>
      <c r="W1299" s="49"/>
      <c r="X1299" s="35"/>
      <c r="Y1299" s="35"/>
      <c r="Z1299" s="36"/>
      <c r="AA1299" s="36"/>
      <c r="AB1299" s="37"/>
      <c r="AC1299" s="37"/>
      <c r="AD1299" s="8"/>
      <c r="AE1299" s="8"/>
      <c r="AF1299" s="8"/>
      <c r="AG1299" s="8"/>
      <c r="AH1299" s="8"/>
      <c r="AI1299" s="8"/>
      <c r="AJ1299" s="8"/>
      <c r="AK1299" s="8"/>
      <c r="AL1299" s="8"/>
      <c r="AM1299" s="8"/>
      <c r="AQ1299" s="71"/>
      <c r="AU1299" s="79"/>
      <c r="AV1299" s="79"/>
    </row>
    <row r="1300" spans="21:48" s="32" customFormat="1">
      <c r="U1300" s="48"/>
      <c r="V1300" s="48"/>
      <c r="W1300" s="49"/>
      <c r="X1300" s="35"/>
      <c r="Y1300" s="35"/>
      <c r="Z1300" s="36"/>
      <c r="AA1300" s="36"/>
      <c r="AB1300" s="37"/>
      <c r="AC1300" s="37"/>
      <c r="AD1300" s="8"/>
      <c r="AE1300" s="8"/>
      <c r="AF1300" s="8"/>
      <c r="AG1300" s="8"/>
      <c r="AH1300" s="8"/>
      <c r="AI1300" s="8"/>
      <c r="AJ1300" s="8"/>
      <c r="AK1300" s="8"/>
      <c r="AL1300" s="8"/>
      <c r="AM1300" s="8"/>
      <c r="AQ1300" s="71"/>
      <c r="AU1300" s="79"/>
      <c r="AV1300" s="79"/>
    </row>
    <row r="1301" spans="21:48" s="32" customFormat="1">
      <c r="U1301" s="48"/>
      <c r="V1301" s="48"/>
      <c r="W1301" s="49"/>
      <c r="X1301" s="35"/>
      <c r="Y1301" s="35"/>
      <c r="Z1301" s="36"/>
      <c r="AA1301" s="36"/>
      <c r="AB1301" s="37"/>
      <c r="AC1301" s="37"/>
      <c r="AD1301" s="8"/>
      <c r="AE1301" s="8"/>
      <c r="AF1301" s="8"/>
      <c r="AG1301" s="8"/>
      <c r="AH1301" s="8"/>
      <c r="AI1301" s="8"/>
      <c r="AJ1301" s="8"/>
      <c r="AK1301" s="8"/>
      <c r="AL1301" s="8"/>
      <c r="AM1301" s="8"/>
      <c r="AQ1301" s="71"/>
      <c r="AU1301" s="79"/>
      <c r="AV1301" s="79"/>
    </row>
    <row r="1302" spans="21:48" s="32" customFormat="1">
      <c r="U1302" s="48"/>
      <c r="V1302" s="48"/>
      <c r="W1302" s="49"/>
      <c r="X1302" s="35"/>
      <c r="Y1302" s="35"/>
      <c r="Z1302" s="36"/>
      <c r="AA1302" s="36"/>
      <c r="AB1302" s="37"/>
      <c r="AC1302" s="37"/>
      <c r="AD1302" s="8"/>
      <c r="AE1302" s="8"/>
      <c r="AF1302" s="8"/>
      <c r="AG1302" s="8"/>
      <c r="AH1302" s="8"/>
      <c r="AI1302" s="8"/>
      <c r="AJ1302" s="8"/>
      <c r="AK1302" s="8"/>
      <c r="AL1302" s="8"/>
      <c r="AM1302" s="8"/>
      <c r="AQ1302" s="71"/>
      <c r="AU1302" s="79"/>
      <c r="AV1302" s="79"/>
    </row>
    <row r="1303" spans="21:48" s="32" customFormat="1">
      <c r="U1303" s="48"/>
      <c r="V1303" s="48"/>
      <c r="W1303" s="49"/>
      <c r="X1303" s="35"/>
      <c r="Y1303" s="35"/>
      <c r="Z1303" s="36"/>
      <c r="AA1303" s="36"/>
      <c r="AB1303" s="37"/>
      <c r="AC1303" s="37"/>
      <c r="AD1303" s="8"/>
      <c r="AE1303" s="8"/>
      <c r="AF1303" s="8"/>
      <c r="AG1303" s="8"/>
      <c r="AH1303" s="8"/>
      <c r="AI1303" s="8"/>
      <c r="AJ1303" s="8"/>
      <c r="AK1303" s="8"/>
      <c r="AL1303" s="8"/>
      <c r="AM1303" s="8"/>
      <c r="AQ1303" s="71"/>
      <c r="AU1303" s="79"/>
      <c r="AV1303" s="79"/>
    </row>
    <row r="1304" spans="21:48" s="32" customFormat="1">
      <c r="U1304" s="48"/>
      <c r="V1304" s="48"/>
      <c r="W1304" s="49"/>
      <c r="X1304" s="35"/>
      <c r="Y1304" s="35"/>
      <c r="Z1304" s="36"/>
      <c r="AA1304" s="36"/>
      <c r="AB1304" s="37"/>
      <c r="AC1304" s="37"/>
      <c r="AD1304" s="8"/>
      <c r="AE1304" s="8"/>
      <c r="AF1304" s="8"/>
      <c r="AG1304" s="8"/>
      <c r="AH1304" s="8"/>
      <c r="AI1304" s="8"/>
      <c r="AJ1304" s="8"/>
      <c r="AK1304" s="8"/>
      <c r="AL1304" s="8"/>
      <c r="AM1304" s="8"/>
      <c r="AQ1304" s="71"/>
      <c r="AU1304" s="79"/>
      <c r="AV1304" s="79"/>
    </row>
    <row r="1305" spans="21:48" s="32" customFormat="1">
      <c r="U1305" s="48"/>
      <c r="V1305" s="48"/>
      <c r="W1305" s="49"/>
      <c r="X1305" s="35"/>
      <c r="Y1305" s="35"/>
      <c r="Z1305" s="36"/>
      <c r="AA1305" s="36"/>
      <c r="AB1305" s="37"/>
      <c r="AC1305" s="37"/>
      <c r="AD1305" s="8"/>
      <c r="AE1305" s="8"/>
      <c r="AF1305" s="8"/>
      <c r="AG1305" s="8"/>
      <c r="AH1305" s="8"/>
      <c r="AI1305" s="8"/>
      <c r="AJ1305" s="8"/>
      <c r="AK1305" s="8"/>
      <c r="AL1305" s="8"/>
      <c r="AM1305" s="8"/>
      <c r="AQ1305" s="71"/>
      <c r="AU1305" s="79"/>
      <c r="AV1305" s="79"/>
    </row>
    <row r="1306" spans="21:48" s="32" customFormat="1">
      <c r="U1306" s="48"/>
      <c r="V1306" s="48"/>
      <c r="W1306" s="49"/>
      <c r="X1306" s="35"/>
      <c r="Y1306" s="35"/>
      <c r="Z1306" s="36"/>
      <c r="AA1306" s="36"/>
      <c r="AB1306" s="37"/>
      <c r="AC1306" s="37"/>
      <c r="AD1306" s="8"/>
      <c r="AE1306" s="8"/>
      <c r="AF1306" s="8"/>
      <c r="AG1306" s="8"/>
      <c r="AH1306" s="8"/>
      <c r="AI1306" s="8"/>
      <c r="AJ1306" s="8"/>
      <c r="AK1306" s="8"/>
      <c r="AL1306" s="8"/>
      <c r="AM1306" s="8"/>
      <c r="AQ1306" s="71"/>
      <c r="AU1306" s="79"/>
      <c r="AV1306" s="79"/>
    </row>
    <row r="1307" spans="21:48" s="32" customFormat="1">
      <c r="U1307" s="48"/>
      <c r="V1307" s="48"/>
      <c r="W1307" s="49"/>
      <c r="X1307" s="35"/>
      <c r="Y1307" s="35"/>
      <c r="Z1307" s="36"/>
      <c r="AA1307" s="36"/>
      <c r="AB1307" s="37"/>
      <c r="AC1307" s="37"/>
      <c r="AD1307" s="8"/>
      <c r="AE1307" s="8"/>
      <c r="AF1307" s="8"/>
      <c r="AG1307" s="8"/>
      <c r="AH1307" s="8"/>
      <c r="AI1307" s="8"/>
      <c r="AJ1307" s="8"/>
      <c r="AK1307" s="8"/>
      <c r="AL1307" s="8"/>
      <c r="AM1307" s="8"/>
      <c r="AQ1307" s="71"/>
      <c r="AU1307" s="79"/>
      <c r="AV1307" s="79"/>
    </row>
    <row r="1308" spans="21:48" s="32" customFormat="1">
      <c r="U1308" s="48"/>
      <c r="V1308" s="48"/>
      <c r="W1308" s="49"/>
      <c r="X1308" s="35"/>
      <c r="Y1308" s="35"/>
      <c r="Z1308" s="36"/>
      <c r="AA1308" s="36"/>
      <c r="AB1308" s="37"/>
      <c r="AC1308" s="37"/>
      <c r="AD1308" s="8"/>
      <c r="AE1308" s="8"/>
      <c r="AF1308" s="8"/>
      <c r="AG1308" s="8"/>
      <c r="AH1308" s="8"/>
      <c r="AI1308" s="8"/>
      <c r="AJ1308" s="8"/>
      <c r="AK1308" s="8"/>
      <c r="AL1308" s="8"/>
      <c r="AM1308" s="8"/>
      <c r="AQ1308" s="71"/>
      <c r="AU1308" s="79"/>
      <c r="AV1308" s="79"/>
    </row>
    <row r="1309" spans="21:48" s="32" customFormat="1">
      <c r="U1309" s="48"/>
      <c r="V1309" s="48"/>
      <c r="W1309" s="49"/>
      <c r="X1309" s="35"/>
      <c r="Y1309" s="35"/>
      <c r="Z1309" s="36"/>
      <c r="AA1309" s="36"/>
      <c r="AB1309" s="37"/>
      <c r="AC1309" s="37"/>
      <c r="AD1309" s="8"/>
      <c r="AE1309" s="8"/>
      <c r="AF1309" s="8"/>
      <c r="AG1309" s="8"/>
      <c r="AH1309" s="8"/>
      <c r="AI1309" s="8"/>
      <c r="AJ1309" s="8"/>
      <c r="AK1309" s="8"/>
      <c r="AL1309" s="8"/>
      <c r="AM1309" s="8"/>
      <c r="AQ1309" s="71"/>
      <c r="AU1309" s="79"/>
      <c r="AV1309" s="79"/>
    </row>
    <row r="1310" spans="21:48" s="32" customFormat="1">
      <c r="U1310" s="48"/>
      <c r="V1310" s="48"/>
      <c r="W1310" s="49"/>
      <c r="X1310" s="35"/>
      <c r="Y1310" s="35"/>
      <c r="Z1310" s="36"/>
      <c r="AA1310" s="36"/>
      <c r="AB1310" s="37"/>
      <c r="AC1310" s="37"/>
      <c r="AD1310" s="8"/>
      <c r="AE1310" s="8"/>
      <c r="AF1310" s="8"/>
      <c r="AG1310" s="8"/>
      <c r="AH1310" s="8"/>
      <c r="AI1310" s="8"/>
      <c r="AJ1310" s="8"/>
      <c r="AK1310" s="8"/>
      <c r="AL1310" s="8"/>
      <c r="AM1310" s="8"/>
      <c r="AQ1310" s="71"/>
      <c r="AU1310" s="79"/>
      <c r="AV1310" s="79"/>
    </row>
    <row r="1311" spans="21:48" s="32" customFormat="1">
      <c r="U1311" s="48"/>
      <c r="V1311" s="48"/>
      <c r="W1311" s="49"/>
      <c r="X1311" s="35"/>
      <c r="Y1311" s="35"/>
      <c r="Z1311" s="36"/>
      <c r="AA1311" s="36"/>
      <c r="AB1311" s="37"/>
      <c r="AC1311" s="37"/>
      <c r="AD1311" s="8"/>
      <c r="AE1311" s="8"/>
      <c r="AF1311" s="8"/>
      <c r="AG1311" s="8"/>
      <c r="AH1311" s="8"/>
      <c r="AI1311" s="8"/>
      <c r="AJ1311" s="8"/>
      <c r="AK1311" s="8"/>
      <c r="AL1311" s="8"/>
      <c r="AM1311" s="8"/>
      <c r="AQ1311" s="71"/>
      <c r="AU1311" s="79"/>
      <c r="AV1311" s="79"/>
    </row>
    <row r="1312" spans="21:48" s="32" customFormat="1">
      <c r="U1312" s="48"/>
      <c r="V1312" s="48"/>
      <c r="W1312" s="49"/>
      <c r="X1312" s="35"/>
      <c r="Y1312" s="35"/>
      <c r="Z1312" s="36"/>
      <c r="AA1312" s="36"/>
      <c r="AB1312" s="37"/>
      <c r="AC1312" s="37"/>
      <c r="AD1312" s="8"/>
      <c r="AE1312" s="8"/>
      <c r="AF1312" s="8"/>
      <c r="AG1312" s="8"/>
      <c r="AH1312" s="8"/>
      <c r="AI1312" s="8"/>
      <c r="AJ1312" s="8"/>
      <c r="AK1312" s="8"/>
      <c r="AL1312" s="8"/>
      <c r="AM1312" s="8"/>
      <c r="AQ1312" s="71"/>
      <c r="AU1312" s="79"/>
      <c r="AV1312" s="79"/>
    </row>
    <row r="1313" spans="21:48" s="32" customFormat="1">
      <c r="U1313" s="48"/>
      <c r="V1313" s="48"/>
      <c r="W1313" s="49"/>
      <c r="X1313" s="35"/>
      <c r="Y1313" s="35"/>
      <c r="Z1313" s="36"/>
      <c r="AA1313" s="36"/>
      <c r="AB1313" s="37"/>
      <c r="AC1313" s="37"/>
      <c r="AD1313" s="8"/>
      <c r="AE1313" s="8"/>
      <c r="AF1313" s="8"/>
      <c r="AG1313" s="8"/>
      <c r="AH1313" s="8"/>
      <c r="AI1313" s="8"/>
      <c r="AJ1313" s="8"/>
      <c r="AK1313" s="8"/>
      <c r="AL1313" s="8"/>
      <c r="AM1313" s="8"/>
      <c r="AQ1313" s="71"/>
      <c r="AU1313" s="79"/>
      <c r="AV1313" s="79"/>
    </row>
    <row r="1314" spans="21:48" s="32" customFormat="1">
      <c r="U1314" s="48"/>
      <c r="V1314" s="48"/>
      <c r="W1314" s="49"/>
      <c r="X1314" s="35"/>
      <c r="Y1314" s="35"/>
      <c r="Z1314" s="36"/>
      <c r="AA1314" s="36"/>
      <c r="AB1314" s="37"/>
      <c r="AC1314" s="37"/>
      <c r="AD1314" s="8"/>
      <c r="AE1314" s="8"/>
      <c r="AF1314" s="8"/>
      <c r="AG1314" s="8"/>
      <c r="AH1314" s="8"/>
      <c r="AI1314" s="8"/>
      <c r="AJ1314" s="8"/>
      <c r="AK1314" s="8"/>
      <c r="AL1314" s="8"/>
      <c r="AM1314" s="8"/>
      <c r="AQ1314" s="71"/>
      <c r="AU1314" s="79"/>
      <c r="AV1314" s="79"/>
    </row>
    <row r="1315" spans="21:48" s="32" customFormat="1">
      <c r="U1315" s="48"/>
      <c r="V1315" s="48"/>
      <c r="W1315" s="49"/>
      <c r="X1315" s="35"/>
      <c r="Y1315" s="35"/>
      <c r="Z1315" s="36"/>
      <c r="AA1315" s="36"/>
      <c r="AB1315" s="37"/>
      <c r="AC1315" s="37"/>
      <c r="AD1315" s="8"/>
      <c r="AE1315" s="8"/>
      <c r="AF1315" s="8"/>
      <c r="AG1315" s="8"/>
      <c r="AH1315" s="8"/>
      <c r="AI1315" s="8"/>
      <c r="AJ1315" s="8"/>
      <c r="AK1315" s="8"/>
      <c r="AL1315" s="8"/>
      <c r="AM1315" s="8"/>
      <c r="AQ1315" s="71"/>
      <c r="AU1315" s="79"/>
      <c r="AV1315" s="79"/>
    </row>
    <row r="1316" spans="21:48" s="32" customFormat="1">
      <c r="U1316" s="48"/>
      <c r="V1316" s="48"/>
      <c r="W1316" s="49"/>
      <c r="X1316" s="35"/>
      <c r="Y1316" s="35"/>
      <c r="Z1316" s="36"/>
      <c r="AA1316" s="36"/>
      <c r="AB1316" s="37"/>
      <c r="AC1316" s="37"/>
      <c r="AD1316" s="8"/>
      <c r="AE1316" s="8"/>
      <c r="AF1316" s="8"/>
      <c r="AG1316" s="8"/>
      <c r="AH1316" s="8"/>
      <c r="AI1316" s="8"/>
      <c r="AJ1316" s="8"/>
      <c r="AK1316" s="8"/>
      <c r="AL1316" s="8"/>
      <c r="AM1316" s="8"/>
      <c r="AQ1316" s="71"/>
      <c r="AU1316" s="79"/>
      <c r="AV1316" s="79"/>
    </row>
    <row r="1317" spans="21:48" s="32" customFormat="1">
      <c r="U1317" s="48"/>
      <c r="V1317" s="48"/>
      <c r="W1317" s="49"/>
      <c r="X1317" s="35"/>
      <c r="Y1317" s="35"/>
      <c r="Z1317" s="36"/>
      <c r="AA1317" s="36"/>
      <c r="AB1317" s="37"/>
      <c r="AC1317" s="37"/>
      <c r="AD1317" s="8"/>
      <c r="AE1317" s="8"/>
      <c r="AF1317" s="8"/>
      <c r="AG1317" s="8"/>
      <c r="AH1317" s="8"/>
      <c r="AI1317" s="8"/>
      <c r="AJ1317" s="8"/>
      <c r="AK1317" s="8"/>
      <c r="AL1317" s="8"/>
      <c r="AM1317" s="8"/>
      <c r="AQ1317" s="71"/>
      <c r="AU1317" s="79"/>
      <c r="AV1317" s="79"/>
    </row>
    <row r="1318" spans="21:48" s="32" customFormat="1">
      <c r="U1318" s="48"/>
      <c r="V1318" s="48"/>
      <c r="W1318" s="49"/>
      <c r="X1318" s="35"/>
      <c r="Y1318" s="35"/>
      <c r="Z1318" s="36"/>
      <c r="AA1318" s="36"/>
      <c r="AB1318" s="37"/>
      <c r="AC1318" s="37"/>
      <c r="AD1318" s="8"/>
      <c r="AE1318" s="8"/>
      <c r="AF1318" s="8"/>
      <c r="AG1318" s="8"/>
      <c r="AH1318" s="8"/>
      <c r="AI1318" s="8"/>
      <c r="AJ1318" s="8"/>
      <c r="AK1318" s="8"/>
      <c r="AL1318" s="8"/>
      <c r="AM1318" s="8"/>
      <c r="AQ1318" s="71"/>
      <c r="AU1318" s="79"/>
      <c r="AV1318" s="79"/>
    </row>
    <row r="1319" spans="21:48" s="32" customFormat="1">
      <c r="U1319" s="48"/>
      <c r="V1319" s="48"/>
      <c r="W1319" s="49"/>
      <c r="X1319" s="35"/>
      <c r="Y1319" s="35"/>
      <c r="Z1319" s="36"/>
      <c r="AA1319" s="36"/>
      <c r="AB1319" s="37"/>
      <c r="AC1319" s="37"/>
      <c r="AD1319" s="8"/>
      <c r="AE1319" s="8"/>
      <c r="AF1319" s="8"/>
      <c r="AG1319" s="8"/>
      <c r="AH1319" s="8"/>
      <c r="AI1319" s="8"/>
      <c r="AJ1319" s="8"/>
      <c r="AK1319" s="8"/>
      <c r="AL1319" s="8"/>
      <c r="AM1319" s="8"/>
      <c r="AQ1319" s="71"/>
      <c r="AU1319" s="79"/>
      <c r="AV1319" s="79"/>
    </row>
    <row r="1320" spans="21:48" s="32" customFormat="1">
      <c r="U1320" s="48"/>
      <c r="V1320" s="48"/>
      <c r="W1320" s="49"/>
      <c r="X1320" s="35"/>
      <c r="Y1320" s="35"/>
      <c r="Z1320" s="36"/>
      <c r="AA1320" s="36"/>
      <c r="AB1320" s="37"/>
      <c r="AC1320" s="37"/>
      <c r="AD1320" s="8"/>
      <c r="AE1320" s="8"/>
      <c r="AF1320" s="8"/>
      <c r="AG1320" s="8"/>
      <c r="AH1320" s="8"/>
      <c r="AI1320" s="8"/>
      <c r="AJ1320" s="8"/>
      <c r="AK1320" s="8"/>
      <c r="AL1320" s="8"/>
      <c r="AM1320" s="8"/>
      <c r="AQ1320" s="71"/>
      <c r="AU1320" s="79"/>
      <c r="AV1320" s="79"/>
    </row>
    <row r="1321" spans="21:48" s="32" customFormat="1">
      <c r="U1321" s="48"/>
      <c r="V1321" s="48"/>
      <c r="W1321" s="49"/>
      <c r="X1321" s="35"/>
      <c r="Y1321" s="35"/>
      <c r="Z1321" s="36"/>
      <c r="AA1321" s="36"/>
      <c r="AB1321" s="37"/>
      <c r="AC1321" s="37"/>
      <c r="AD1321" s="8"/>
      <c r="AE1321" s="8"/>
      <c r="AF1321" s="8"/>
      <c r="AG1321" s="8"/>
      <c r="AH1321" s="8"/>
      <c r="AI1321" s="8"/>
      <c r="AJ1321" s="8"/>
      <c r="AK1321" s="8"/>
      <c r="AL1321" s="8"/>
      <c r="AM1321" s="8"/>
      <c r="AQ1321" s="71"/>
      <c r="AU1321" s="79"/>
      <c r="AV1321" s="79"/>
    </row>
    <row r="1322" spans="21:48" s="32" customFormat="1">
      <c r="U1322" s="48"/>
      <c r="V1322" s="48"/>
      <c r="W1322" s="49"/>
      <c r="X1322" s="35"/>
      <c r="Y1322" s="35"/>
      <c r="Z1322" s="36"/>
      <c r="AA1322" s="36"/>
      <c r="AB1322" s="37"/>
      <c r="AC1322" s="37"/>
      <c r="AD1322" s="8"/>
      <c r="AE1322" s="8"/>
      <c r="AF1322" s="8"/>
      <c r="AG1322" s="8"/>
      <c r="AH1322" s="8"/>
      <c r="AI1322" s="8"/>
      <c r="AJ1322" s="8"/>
      <c r="AK1322" s="8"/>
      <c r="AL1322" s="8"/>
      <c r="AM1322" s="8"/>
      <c r="AQ1322" s="71"/>
      <c r="AU1322" s="79"/>
      <c r="AV1322" s="79"/>
    </row>
    <row r="1323" spans="21:48" s="32" customFormat="1">
      <c r="U1323" s="48"/>
      <c r="V1323" s="48"/>
      <c r="W1323" s="49"/>
      <c r="X1323" s="35"/>
      <c r="Y1323" s="35"/>
      <c r="Z1323" s="36"/>
      <c r="AA1323" s="36"/>
      <c r="AB1323" s="37"/>
      <c r="AC1323" s="37"/>
      <c r="AD1323" s="8"/>
      <c r="AE1323" s="8"/>
      <c r="AF1323" s="8"/>
      <c r="AG1323" s="8"/>
      <c r="AH1323" s="8"/>
      <c r="AI1323" s="8"/>
      <c r="AJ1323" s="8"/>
      <c r="AK1323" s="8"/>
      <c r="AL1323" s="8"/>
      <c r="AM1323" s="8"/>
      <c r="AQ1323" s="71"/>
      <c r="AU1323" s="79"/>
      <c r="AV1323" s="79"/>
    </row>
    <row r="1324" spans="21:48" s="32" customFormat="1">
      <c r="U1324" s="48"/>
      <c r="V1324" s="48"/>
      <c r="W1324" s="49"/>
      <c r="X1324" s="35"/>
      <c r="Y1324" s="35"/>
      <c r="Z1324" s="36"/>
      <c r="AA1324" s="36"/>
      <c r="AB1324" s="37"/>
      <c r="AC1324" s="37"/>
      <c r="AD1324" s="8"/>
      <c r="AE1324" s="8"/>
      <c r="AF1324" s="8"/>
      <c r="AG1324" s="8"/>
      <c r="AH1324" s="8"/>
      <c r="AI1324" s="8"/>
      <c r="AJ1324" s="8"/>
      <c r="AK1324" s="8"/>
      <c r="AL1324" s="8"/>
      <c r="AM1324" s="8"/>
      <c r="AQ1324" s="71"/>
      <c r="AU1324" s="79"/>
      <c r="AV1324" s="79"/>
    </row>
    <row r="1325" spans="21:48" s="32" customFormat="1">
      <c r="U1325" s="48"/>
      <c r="V1325" s="48"/>
      <c r="W1325" s="49"/>
      <c r="X1325" s="35"/>
      <c r="Y1325" s="35"/>
      <c r="Z1325" s="36"/>
      <c r="AA1325" s="36"/>
      <c r="AB1325" s="37"/>
      <c r="AC1325" s="37"/>
      <c r="AD1325" s="8"/>
      <c r="AE1325" s="8"/>
      <c r="AF1325" s="8"/>
      <c r="AG1325" s="8"/>
      <c r="AH1325" s="8"/>
      <c r="AI1325" s="8"/>
      <c r="AJ1325" s="8"/>
      <c r="AK1325" s="8"/>
      <c r="AL1325" s="8"/>
      <c r="AM1325" s="8"/>
      <c r="AQ1325" s="71"/>
      <c r="AU1325" s="79"/>
      <c r="AV1325" s="79"/>
    </row>
    <row r="1326" spans="21:48" s="32" customFormat="1">
      <c r="U1326" s="48"/>
      <c r="V1326" s="48"/>
      <c r="W1326" s="49"/>
      <c r="X1326" s="35"/>
      <c r="Y1326" s="35"/>
      <c r="Z1326" s="36"/>
      <c r="AA1326" s="36"/>
      <c r="AB1326" s="37"/>
      <c r="AC1326" s="37"/>
      <c r="AD1326" s="8"/>
      <c r="AE1326" s="8"/>
      <c r="AF1326" s="8"/>
      <c r="AG1326" s="8"/>
      <c r="AH1326" s="8"/>
      <c r="AI1326" s="8"/>
      <c r="AJ1326" s="8"/>
      <c r="AK1326" s="8"/>
      <c r="AL1326" s="8"/>
      <c r="AM1326" s="8"/>
      <c r="AQ1326" s="71"/>
      <c r="AU1326" s="79"/>
      <c r="AV1326" s="79"/>
    </row>
    <row r="1327" spans="21:48" s="32" customFormat="1">
      <c r="U1327" s="48"/>
      <c r="V1327" s="48"/>
      <c r="W1327" s="49"/>
      <c r="X1327" s="35"/>
      <c r="Y1327" s="35"/>
      <c r="Z1327" s="36"/>
      <c r="AA1327" s="36"/>
      <c r="AB1327" s="37"/>
      <c r="AC1327" s="37"/>
      <c r="AD1327" s="8"/>
      <c r="AE1327" s="8"/>
      <c r="AF1327" s="8"/>
      <c r="AG1327" s="8"/>
      <c r="AH1327" s="8"/>
      <c r="AI1327" s="8"/>
      <c r="AJ1327" s="8"/>
      <c r="AK1327" s="8"/>
      <c r="AL1327" s="8"/>
      <c r="AM1327" s="8"/>
      <c r="AQ1327" s="71"/>
      <c r="AU1327" s="79"/>
      <c r="AV1327" s="79"/>
    </row>
    <row r="1328" spans="21:48" s="32" customFormat="1">
      <c r="U1328" s="48"/>
      <c r="V1328" s="48"/>
      <c r="W1328" s="49"/>
      <c r="X1328" s="35"/>
      <c r="Y1328" s="35"/>
      <c r="Z1328" s="36"/>
      <c r="AA1328" s="36"/>
      <c r="AB1328" s="37"/>
      <c r="AC1328" s="37"/>
      <c r="AD1328" s="8"/>
      <c r="AE1328" s="8"/>
      <c r="AF1328" s="8"/>
      <c r="AG1328" s="8"/>
      <c r="AH1328" s="8"/>
      <c r="AI1328" s="8"/>
      <c r="AJ1328" s="8"/>
      <c r="AK1328" s="8"/>
      <c r="AL1328" s="8"/>
      <c r="AM1328" s="8"/>
      <c r="AQ1328" s="71"/>
      <c r="AU1328" s="79"/>
      <c r="AV1328" s="79"/>
    </row>
    <row r="1329" spans="21:48" s="32" customFormat="1">
      <c r="U1329" s="48"/>
      <c r="V1329" s="48"/>
      <c r="W1329" s="49"/>
      <c r="X1329" s="35"/>
      <c r="Y1329" s="35"/>
      <c r="Z1329" s="36"/>
      <c r="AA1329" s="36"/>
      <c r="AB1329" s="37"/>
      <c r="AC1329" s="37"/>
      <c r="AD1329" s="8"/>
      <c r="AE1329" s="8"/>
      <c r="AF1329" s="8"/>
      <c r="AG1329" s="8"/>
      <c r="AH1329" s="8"/>
      <c r="AI1329" s="8"/>
      <c r="AJ1329" s="8"/>
      <c r="AK1329" s="8"/>
      <c r="AL1329" s="8"/>
      <c r="AM1329" s="8"/>
      <c r="AQ1329" s="71"/>
      <c r="AU1329" s="79"/>
      <c r="AV1329" s="79"/>
    </row>
    <row r="1330" spans="21:48" s="32" customFormat="1">
      <c r="U1330" s="48"/>
      <c r="V1330" s="48"/>
      <c r="W1330" s="49"/>
      <c r="X1330" s="35"/>
      <c r="Y1330" s="35"/>
      <c r="Z1330" s="36"/>
      <c r="AA1330" s="36"/>
      <c r="AB1330" s="37"/>
      <c r="AC1330" s="37"/>
      <c r="AD1330" s="8"/>
      <c r="AE1330" s="8"/>
      <c r="AF1330" s="8"/>
      <c r="AG1330" s="8"/>
      <c r="AH1330" s="8"/>
      <c r="AI1330" s="8"/>
      <c r="AJ1330" s="8"/>
      <c r="AK1330" s="8"/>
      <c r="AL1330" s="8"/>
      <c r="AM1330" s="8"/>
      <c r="AQ1330" s="71"/>
      <c r="AU1330" s="79"/>
      <c r="AV1330" s="79"/>
    </row>
    <row r="1331" spans="21:48" s="32" customFormat="1">
      <c r="U1331" s="48"/>
      <c r="V1331" s="48"/>
      <c r="W1331" s="49"/>
      <c r="X1331" s="35"/>
      <c r="Y1331" s="35"/>
      <c r="Z1331" s="36"/>
      <c r="AA1331" s="36"/>
      <c r="AB1331" s="37"/>
      <c r="AC1331" s="37"/>
      <c r="AD1331" s="8"/>
      <c r="AE1331" s="8"/>
      <c r="AF1331" s="8"/>
      <c r="AG1331" s="8"/>
      <c r="AH1331" s="8"/>
      <c r="AI1331" s="8"/>
      <c r="AJ1331" s="8"/>
      <c r="AK1331" s="8"/>
      <c r="AL1331" s="8"/>
      <c r="AM1331" s="8"/>
      <c r="AQ1331" s="71"/>
      <c r="AU1331" s="79"/>
      <c r="AV1331" s="79"/>
    </row>
    <row r="1332" spans="21:48" s="32" customFormat="1">
      <c r="U1332" s="48"/>
      <c r="V1332" s="48"/>
      <c r="W1332" s="49"/>
      <c r="X1332" s="35"/>
      <c r="Y1332" s="35"/>
      <c r="Z1332" s="36"/>
      <c r="AA1332" s="36"/>
      <c r="AB1332" s="37"/>
      <c r="AC1332" s="37"/>
      <c r="AD1332" s="8"/>
      <c r="AE1332" s="8"/>
      <c r="AF1332" s="8"/>
      <c r="AG1332" s="8"/>
      <c r="AH1332" s="8"/>
      <c r="AI1332" s="8"/>
      <c r="AJ1332" s="8"/>
      <c r="AK1332" s="8"/>
      <c r="AL1332" s="8"/>
      <c r="AM1332" s="8"/>
      <c r="AQ1332" s="71"/>
      <c r="AU1332" s="79"/>
      <c r="AV1332" s="79"/>
    </row>
    <row r="1333" spans="21:48" s="32" customFormat="1">
      <c r="U1333" s="48"/>
      <c r="V1333" s="48"/>
      <c r="W1333" s="49"/>
      <c r="X1333" s="35"/>
      <c r="Y1333" s="35"/>
      <c r="Z1333" s="36"/>
      <c r="AA1333" s="36"/>
      <c r="AB1333" s="37"/>
      <c r="AC1333" s="37"/>
      <c r="AD1333" s="8"/>
      <c r="AE1333" s="8"/>
      <c r="AF1333" s="8"/>
      <c r="AG1333" s="8"/>
      <c r="AH1333" s="8"/>
      <c r="AI1333" s="8"/>
      <c r="AJ1333" s="8"/>
      <c r="AK1333" s="8"/>
      <c r="AL1333" s="8"/>
      <c r="AM1333" s="8"/>
      <c r="AQ1333" s="71"/>
      <c r="AU1333" s="79"/>
      <c r="AV1333" s="79"/>
    </row>
    <row r="1334" spans="21:48" s="32" customFormat="1">
      <c r="U1334" s="48"/>
      <c r="V1334" s="48"/>
      <c r="W1334" s="49"/>
      <c r="X1334" s="35"/>
      <c r="Y1334" s="35"/>
      <c r="Z1334" s="36"/>
      <c r="AA1334" s="36"/>
      <c r="AB1334" s="37"/>
      <c r="AC1334" s="37"/>
      <c r="AD1334" s="8"/>
      <c r="AE1334" s="8"/>
      <c r="AF1334" s="8"/>
      <c r="AG1334" s="8"/>
      <c r="AH1334" s="8"/>
      <c r="AI1334" s="8"/>
      <c r="AJ1334" s="8"/>
      <c r="AK1334" s="8"/>
      <c r="AL1334" s="8"/>
      <c r="AM1334" s="8"/>
      <c r="AQ1334" s="71"/>
      <c r="AU1334" s="79"/>
      <c r="AV1334" s="79"/>
    </row>
    <row r="1335" spans="21:48" s="32" customFormat="1">
      <c r="U1335" s="48"/>
      <c r="V1335" s="48"/>
      <c r="W1335" s="49"/>
      <c r="X1335" s="35"/>
      <c r="Y1335" s="35"/>
      <c r="Z1335" s="36"/>
      <c r="AA1335" s="36"/>
      <c r="AB1335" s="37"/>
      <c r="AC1335" s="37"/>
      <c r="AD1335" s="8"/>
      <c r="AE1335" s="8"/>
      <c r="AF1335" s="8"/>
      <c r="AG1335" s="8"/>
      <c r="AH1335" s="8"/>
      <c r="AI1335" s="8"/>
      <c r="AJ1335" s="8"/>
      <c r="AK1335" s="8"/>
      <c r="AL1335" s="8"/>
      <c r="AM1335" s="8"/>
      <c r="AQ1335" s="71"/>
      <c r="AU1335" s="79"/>
      <c r="AV1335" s="79"/>
    </row>
    <row r="1336" spans="21:48" s="32" customFormat="1">
      <c r="U1336" s="48"/>
      <c r="V1336" s="48"/>
      <c r="W1336" s="49"/>
      <c r="X1336" s="35"/>
      <c r="Y1336" s="35"/>
      <c r="Z1336" s="36"/>
      <c r="AA1336" s="36"/>
      <c r="AB1336" s="37"/>
      <c r="AC1336" s="37"/>
      <c r="AD1336" s="8"/>
      <c r="AE1336" s="8"/>
      <c r="AF1336" s="8"/>
      <c r="AG1336" s="8"/>
      <c r="AH1336" s="8"/>
      <c r="AI1336" s="8"/>
      <c r="AJ1336" s="8"/>
      <c r="AK1336" s="8"/>
      <c r="AL1336" s="8"/>
      <c r="AM1336" s="8"/>
      <c r="AQ1336" s="71"/>
      <c r="AU1336" s="79"/>
      <c r="AV1336" s="79"/>
    </row>
    <row r="1337" spans="21:48" s="32" customFormat="1">
      <c r="U1337" s="48"/>
      <c r="V1337" s="48"/>
      <c r="W1337" s="49"/>
      <c r="X1337" s="35"/>
      <c r="Y1337" s="35"/>
      <c r="Z1337" s="36"/>
      <c r="AA1337" s="36"/>
      <c r="AB1337" s="37"/>
      <c r="AC1337" s="37"/>
      <c r="AD1337" s="8"/>
      <c r="AE1337" s="8"/>
      <c r="AF1337" s="8"/>
      <c r="AG1337" s="8"/>
      <c r="AH1337" s="8"/>
      <c r="AI1337" s="8"/>
      <c r="AJ1337" s="8"/>
      <c r="AK1337" s="8"/>
      <c r="AL1337" s="8"/>
      <c r="AM1337" s="8"/>
      <c r="AQ1337" s="71"/>
      <c r="AU1337" s="79"/>
      <c r="AV1337" s="79"/>
    </row>
    <row r="1338" spans="21:48" s="32" customFormat="1">
      <c r="U1338" s="48"/>
      <c r="V1338" s="48"/>
      <c r="W1338" s="49"/>
      <c r="X1338" s="35"/>
      <c r="Y1338" s="35"/>
      <c r="Z1338" s="36"/>
      <c r="AA1338" s="36"/>
      <c r="AB1338" s="37"/>
      <c r="AC1338" s="37"/>
      <c r="AD1338" s="8"/>
      <c r="AE1338" s="8"/>
      <c r="AF1338" s="8"/>
      <c r="AG1338" s="8"/>
      <c r="AH1338" s="8"/>
      <c r="AI1338" s="8"/>
      <c r="AJ1338" s="8"/>
      <c r="AK1338" s="8"/>
      <c r="AL1338" s="8"/>
      <c r="AM1338" s="8"/>
      <c r="AQ1338" s="71"/>
      <c r="AU1338" s="79"/>
      <c r="AV1338" s="79"/>
    </row>
    <row r="1339" spans="21:48" s="32" customFormat="1">
      <c r="U1339" s="48"/>
      <c r="V1339" s="48"/>
      <c r="W1339" s="49"/>
      <c r="X1339" s="35"/>
      <c r="Y1339" s="35"/>
      <c r="Z1339" s="36"/>
      <c r="AA1339" s="36"/>
      <c r="AB1339" s="37"/>
      <c r="AC1339" s="37"/>
      <c r="AD1339" s="8"/>
      <c r="AE1339" s="8"/>
      <c r="AF1339" s="8"/>
      <c r="AG1339" s="8"/>
      <c r="AH1339" s="8"/>
      <c r="AI1339" s="8"/>
      <c r="AJ1339" s="8"/>
      <c r="AK1339" s="8"/>
      <c r="AL1339" s="8"/>
      <c r="AM1339" s="8"/>
      <c r="AQ1339" s="71"/>
      <c r="AU1339" s="79"/>
      <c r="AV1339" s="79"/>
    </row>
    <row r="1340" spans="21:48" s="32" customFormat="1">
      <c r="U1340" s="48"/>
      <c r="V1340" s="48"/>
      <c r="W1340" s="49"/>
      <c r="X1340" s="35"/>
      <c r="Y1340" s="35"/>
      <c r="Z1340" s="36"/>
      <c r="AA1340" s="36"/>
      <c r="AB1340" s="37"/>
      <c r="AC1340" s="37"/>
      <c r="AD1340" s="8"/>
      <c r="AE1340" s="8"/>
      <c r="AF1340" s="8"/>
      <c r="AG1340" s="8"/>
      <c r="AH1340" s="8"/>
      <c r="AI1340" s="8"/>
      <c r="AJ1340" s="8"/>
      <c r="AK1340" s="8"/>
      <c r="AL1340" s="8"/>
      <c r="AM1340" s="8"/>
      <c r="AQ1340" s="71"/>
      <c r="AU1340" s="79"/>
      <c r="AV1340" s="79"/>
    </row>
    <row r="1341" spans="21:48" s="32" customFormat="1">
      <c r="U1341" s="48"/>
      <c r="V1341" s="48"/>
      <c r="W1341" s="49"/>
      <c r="X1341" s="35"/>
      <c r="Y1341" s="35"/>
      <c r="Z1341" s="36"/>
      <c r="AA1341" s="36"/>
      <c r="AB1341" s="37"/>
      <c r="AC1341" s="37"/>
      <c r="AD1341" s="8"/>
      <c r="AE1341" s="8"/>
      <c r="AF1341" s="8"/>
      <c r="AG1341" s="8"/>
      <c r="AH1341" s="8"/>
      <c r="AI1341" s="8"/>
      <c r="AJ1341" s="8"/>
      <c r="AK1341" s="8"/>
      <c r="AL1341" s="8"/>
      <c r="AM1341" s="8"/>
      <c r="AQ1341" s="71"/>
      <c r="AU1341" s="79"/>
      <c r="AV1341" s="79"/>
    </row>
    <row r="1342" spans="21:48" s="32" customFormat="1">
      <c r="U1342" s="48"/>
      <c r="V1342" s="48"/>
      <c r="W1342" s="49"/>
      <c r="X1342" s="35"/>
      <c r="Y1342" s="35"/>
      <c r="Z1342" s="36"/>
      <c r="AA1342" s="36"/>
      <c r="AB1342" s="37"/>
      <c r="AC1342" s="37"/>
      <c r="AD1342" s="8"/>
      <c r="AE1342" s="8"/>
      <c r="AF1342" s="8"/>
      <c r="AG1342" s="8"/>
      <c r="AH1342" s="8"/>
      <c r="AI1342" s="8"/>
      <c r="AJ1342" s="8"/>
      <c r="AK1342" s="8"/>
      <c r="AL1342" s="8"/>
      <c r="AM1342" s="8"/>
      <c r="AQ1342" s="71"/>
      <c r="AU1342" s="79"/>
      <c r="AV1342" s="79"/>
    </row>
    <row r="1343" spans="21:48" s="32" customFormat="1">
      <c r="U1343" s="48"/>
      <c r="V1343" s="48"/>
      <c r="W1343" s="49"/>
      <c r="X1343" s="35"/>
      <c r="Y1343" s="35"/>
      <c r="Z1343" s="36"/>
      <c r="AA1343" s="36"/>
      <c r="AB1343" s="37"/>
      <c r="AC1343" s="37"/>
      <c r="AD1343" s="8"/>
      <c r="AE1343" s="8"/>
      <c r="AF1343" s="8"/>
      <c r="AG1343" s="8"/>
      <c r="AH1343" s="8"/>
      <c r="AI1343" s="8"/>
      <c r="AJ1343" s="8"/>
      <c r="AK1343" s="8"/>
      <c r="AL1343" s="8"/>
      <c r="AM1343" s="8"/>
      <c r="AQ1343" s="71"/>
      <c r="AU1343" s="79"/>
      <c r="AV1343" s="79"/>
    </row>
    <row r="1344" spans="21:48" s="32" customFormat="1">
      <c r="U1344" s="48"/>
      <c r="V1344" s="48"/>
      <c r="W1344" s="49"/>
      <c r="X1344" s="35"/>
      <c r="Y1344" s="35"/>
      <c r="Z1344" s="36"/>
      <c r="AA1344" s="36"/>
      <c r="AB1344" s="37"/>
      <c r="AC1344" s="37"/>
      <c r="AD1344" s="8"/>
      <c r="AE1344" s="8"/>
      <c r="AF1344" s="8"/>
      <c r="AG1344" s="8"/>
      <c r="AH1344" s="8"/>
      <c r="AI1344" s="8"/>
      <c r="AJ1344" s="8"/>
      <c r="AK1344" s="8"/>
      <c r="AL1344" s="8"/>
      <c r="AM1344" s="8"/>
      <c r="AQ1344" s="71"/>
      <c r="AU1344" s="79"/>
      <c r="AV1344" s="79"/>
    </row>
    <row r="1345" spans="21:48" s="32" customFormat="1">
      <c r="U1345" s="48"/>
      <c r="V1345" s="48"/>
      <c r="W1345" s="49"/>
      <c r="X1345" s="35"/>
      <c r="Y1345" s="35"/>
      <c r="Z1345" s="36"/>
      <c r="AA1345" s="36"/>
      <c r="AB1345" s="37"/>
      <c r="AC1345" s="37"/>
      <c r="AD1345" s="8"/>
      <c r="AE1345" s="8"/>
      <c r="AF1345" s="8"/>
      <c r="AG1345" s="8"/>
      <c r="AH1345" s="8"/>
      <c r="AI1345" s="8"/>
      <c r="AJ1345" s="8"/>
      <c r="AK1345" s="8"/>
      <c r="AL1345" s="8"/>
      <c r="AM1345" s="8"/>
      <c r="AQ1345" s="71"/>
      <c r="AU1345" s="79"/>
      <c r="AV1345" s="79"/>
    </row>
    <row r="1346" spans="21:48" s="32" customFormat="1">
      <c r="U1346" s="48"/>
      <c r="V1346" s="48"/>
      <c r="W1346" s="49"/>
      <c r="X1346" s="35"/>
      <c r="Y1346" s="35"/>
      <c r="Z1346" s="36"/>
      <c r="AA1346" s="36"/>
      <c r="AB1346" s="37"/>
      <c r="AC1346" s="37"/>
      <c r="AD1346" s="8"/>
      <c r="AE1346" s="8"/>
      <c r="AF1346" s="8"/>
      <c r="AG1346" s="8"/>
      <c r="AH1346" s="8"/>
      <c r="AI1346" s="8"/>
      <c r="AJ1346" s="8"/>
      <c r="AK1346" s="8"/>
      <c r="AL1346" s="8"/>
      <c r="AM1346" s="8"/>
      <c r="AQ1346" s="71"/>
      <c r="AU1346" s="79"/>
      <c r="AV1346" s="79"/>
    </row>
    <row r="1347" spans="21:48" s="32" customFormat="1">
      <c r="U1347" s="48"/>
      <c r="V1347" s="48"/>
      <c r="W1347" s="49"/>
      <c r="X1347" s="35"/>
      <c r="Y1347" s="35"/>
      <c r="Z1347" s="36"/>
      <c r="AA1347" s="36"/>
      <c r="AB1347" s="37"/>
      <c r="AC1347" s="37"/>
      <c r="AD1347" s="8"/>
      <c r="AE1347" s="8"/>
      <c r="AF1347" s="8"/>
      <c r="AG1347" s="8"/>
      <c r="AH1347" s="8"/>
      <c r="AI1347" s="8"/>
      <c r="AJ1347" s="8"/>
      <c r="AK1347" s="8"/>
      <c r="AL1347" s="8"/>
      <c r="AM1347" s="8"/>
      <c r="AQ1347" s="71"/>
      <c r="AU1347" s="79"/>
      <c r="AV1347" s="79"/>
    </row>
    <row r="1348" spans="21:48" s="32" customFormat="1">
      <c r="U1348" s="48"/>
      <c r="V1348" s="48"/>
      <c r="W1348" s="49"/>
      <c r="X1348" s="35"/>
      <c r="Y1348" s="35"/>
      <c r="Z1348" s="36"/>
      <c r="AA1348" s="36"/>
      <c r="AB1348" s="37"/>
      <c r="AC1348" s="37"/>
      <c r="AD1348" s="8"/>
      <c r="AE1348" s="8"/>
      <c r="AF1348" s="8"/>
      <c r="AG1348" s="8"/>
      <c r="AH1348" s="8"/>
      <c r="AI1348" s="8"/>
      <c r="AJ1348" s="8"/>
      <c r="AK1348" s="8"/>
      <c r="AL1348" s="8"/>
      <c r="AM1348" s="8"/>
      <c r="AQ1348" s="71"/>
      <c r="AU1348" s="79"/>
      <c r="AV1348" s="79"/>
    </row>
    <row r="1349" spans="21:48" s="32" customFormat="1">
      <c r="U1349" s="48"/>
      <c r="V1349" s="48"/>
      <c r="W1349" s="49"/>
      <c r="X1349" s="35"/>
      <c r="Y1349" s="35"/>
      <c r="Z1349" s="36"/>
      <c r="AA1349" s="36"/>
      <c r="AB1349" s="37"/>
      <c r="AC1349" s="37"/>
      <c r="AD1349" s="8"/>
      <c r="AE1349" s="8"/>
      <c r="AF1349" s="8"/>
      <c r="AG1349" s="8"/>
      <c r="AH1349" s="8"/>
      <c r="AI1349" s="8"/>
      <c r="AJ1349" s="8"/>
      <c r="AK1349" s="8"/>
      <c r="AL1349" s="8"/>
      <c r="AM1349" s="8"/>
      <c r="AQ1349" s="71"/>
      <c r="AU1349" s="79"/>
      <c r="AV1349" s="79"/>
    </row>
    <row r="1350" spans="21:48" s="32" customFormat="1">
      <c r="U1350" s="48"/>
      <c r="V1350" s="48"/>
      <c r="W1350" s="49"/>
      <c r="X1350" s="35"/>
      <c r="Y1350" s="35"/>
      <c r="Z1350" s="36"/>
      <c r="AA1350" s="36"/>
      <c r="AB1350" s="37"/>
      <c r="AC1350" s="37"/>
      <c r="AD1350" s="8"/>
      <c r="AE1350" s="8"/>
      <c r="AF1350" s="8"/>
      <c r="AG1350" s="8"/>
      <c r="AH1350" s="8"/>
      <c r="AI1350" s="8"/>
      <c r="AJ1350" s="8"/>
      <c r="AK1350" s="8"/>
      <c r="AL1350" s="8"/>
      <c r="AM1350" s="8"/>
      <c r="AQ1350" s="71"/>
      <c r="AU1350" s="79"/>
      <c r="AV1350" s="79"/>
    </row>
    <row r="1351" spans="21:48" s="32" customFormat="1">
      <c r="U1351" s="48"/>
      <c r="V1351" s="48"/>
      <c r="W1351" s="49"/>
      <c r="X1351" s="35"/>
      <c r="Y1351" s="35"/>
      <c r="Z1351" s="36"/>
      <c r="AA1351" s="36"/>
      <c r="AB1351" s="37"/>
      <c r="AC1351" s="37"/>
      <c r="AD1351" s="8"/>
      <c r="AE1351" s="8"/>
      <c r="AF1351" s="8"/>
      <c r="AG1351" s="8"/>
      <c r="AH1351" s="8"/>
      <c r="AI1351" s="8"/>
      <c r="AJ1351" s="8"/>
      <c r="AK1351" s="8"/>
      <c r="AL1351" s="8"/>
      <c r="AM1351" s="8"/>
      <c r="AQ1351" s="71"/>
      <c r="AU1351" s="79"/>
      <c r="AV1351" s="79"/>
    </row>
    <row r="1352" spans="21:48" s="32" customFormat="1">
      <c r="U1352" s="48"/>
      <c r="V1352" s="48"/>
      <c r="W1352" s="49"/>
      <c r="X1352" s="35"/>
      <c r="Y1352" s="35"/>
      <c r="Z1352" s="36"/>
      <c r="AA1352" s="36"/>
      <c r="AB1352" s="37"/>
      <c r="AC1352" s="37"/>
      <c r="AD1352" s="8"/>
      <c r="AE1352" s="8"/>
      <c r="AF1352" s="8"/>
      <c r="AG1352" s="8"/>
      <c r="AH1352" s="8"/>
      <c r="AI1352" s="8"/>
      <c r="AJ1352" s="8"/>
      <c r="AK1352" s="8"/>
      <c r="AL1352" s="8"/>
      <c r="AM1352" s="8"/>
      <c r="AQ1352" s="71"/>
      <c r="AU1352" s="79"/>
      <c r="AV1352" s="79"/>
    </row>
    <row r="1353" spans="21:48" s="32" customFormat="1">
      <c r="U1353" s="48"/>
      <c r="V1353" s="48"/>
      <c r="W1353" s="49"/>
      <c r="X1353" s="35"/>
      <c r="Y1353" s="35"/>
      <c r="Z1353" s="36"/>
      <c r="AA1353" s="36"/>
      <c r="AB1353" s="37"/>
      <c r="AC1353" s="37"/>
      <c r="AD1353" s="8"/>
      <c r="AE1353" s="8"/>
      <c r="AF1353" s="8"/>
      <c r="AG1353" s="8"/>
      <c r="AH1353" s="8"/>
      <c r="AI1353" s="8"/>
      <c r="AJ1353" s="8"/>
      <c r="AK1353" s="8"/>
      <c r="AL1353" s="8"/>
      <c r="AM1353" s="8"/>
      <c r="AQ1353" s="71"/>
      <c r="AU1353" s="79"/>
      <c r="AV1353" s="79"/>
    </row>
    <row r="1354" spans="21:48" s="32" customFormat="1">
      <c r="U1354" s="48"/>
      <c r="V1354" s="48"/>
      <c r="W1354" s="49"/>
      <c r="X1354" s="35"/>
      <c r="Y1354" s="35"/>
      <c r="Z1354" s="36"/>
      <c r="AA1354" s="36"/>
      <c r="AB1354" s="37"/>
      <c r="AC1354" s="37"/>
      <c r="AD1354" s="8"/>
      <c r="AE1354" s="8"/>
      <c r="AF1354" s="8"/>
      <c r="AG1354" s="8"/>
      <c r="AH1354" s="8"/>
      <c r="AI1354" s="8"/>
      <c r="AJ1354" s="8"/>
      <c r="AK1354" s="8"/>
      <c r="AL1354" s="8"/>
      <c r="AM1354" s="8"/>
      <c r="AQ1354" s="71"/>
      <c r="AU1354" s="79"/>
      <c r="AV1354" s="79"/>
    </row>
    <row r="1355" spans="21:48" s="32" customFormat="1">
      <c r="U1355" s="48"/>
      <c r="V1355" s="48"/>
      <c r="W1355" s="49"/>
      <c r="X1355" s="35"/>
      <c r="Y1355" s="35"/>
      <c r="Z1355" s="36"/>
      <c r="AA1355" s="36"/>
      <c r="AB1355" s="37"/>
      <c r="AC1355" s="37"/>
      <c r="AD1355" s="8"/>
      <c r="AE1355" s="8"/>
      <c r="AF1355" s="8"/>
      <c r="AG1355" s="8"/>
      <c r="AH1355" s="8"/>
      <c r="AI1355" s="8"/>
      <c r="AJ1355" s="8"/>
      <c r="AK1355" s="8"/>
      <c r="AL1355" s="8"/>
      <c r="AM1355" s="8"/>
      <c r="AQ1355" s="71"/>
      <c r="AU1355" s="79"/>
      <c r="AV1355" s="79"/>
    </row>
    <row r="1356" spans="21:48" s="32" customFormat="1">
      <c r="U1356" s="48"/>
      <c r="V1356" s="48"/>
      <c r="W1356" s="49"/>
      <c r="X1356" s="35"/>
      <c r="Y1356" s="35"/>
      <c r="Z1356" s="36"/>
      <c r="AA1356" s="36"/>
      <c r="AB1356" s="37"/>
      <c r="AC1356" s="37"/>
      <c r="AD1356" s="8"/>
      <c r="AE1356" s="8"/>
      <c r="AF1356" s="8"/>
      <c r="AG1356" s="8"/>
      <c r="AH1356" s="8"/>
      <c r="AI1356" s="8"/>
      <c r="AJ1356" s="8"/>
      <c r="AK1356" s="8"/>
      <c r="AL1356" s="8"/>
      <c r="AM1356" s="8"/>
      <c r="AQ1356" s="71"/>
      <c r="AU1356" s="79"/>
      <c r="AV1356" s="79"/>
    </row>
    <row r="1357" spans="21:48" s="32" customFormat="1">
      <c r="U1357" s="48"/>
      <c r="V1357" s="48"/>
      <c r="W1357" s="49"/>
      <c r="X1357" s="35"/>
      <c r="Y1357" s="35"/>
      <c r="Z1357" s="36"/>
      <c r="AA1357" s="36"/>
      <c r="AB1357" s="37"/>
      <c r="AC1357" s="37"/>
      <c r="AD1357" s="8"/>
      <c r="AE1357" s="8"/>
      <c r="AF1357" s="8"/>
      <c r="AG1357" s="8"/>
      <c r="AH1357" s="8"/>
      <c r="AI1357" s="8"/>
      <c r="AJ1357" s="8"/>
      <c r="AK1357" s="8"/>
      <c r="AL1357" s="8"/>
      <c r="AM1357" s="8"/>
      <c r="AQ1357" s="71"/>
      <c r="AU1357" s="79"/>
      <c r="AV1357" s="79"/>
    </row>
    <row r="1358" spans="21:48" s="32" customFormat="1">
      <c r="U1358" s="48"/>
      <c r="V1358" s="48"/>
      <c r="W1358" s="49"/>
      <c r="X1358" s="35"/>
      <c r="Y1358" s="35"/>
      <c r="Z1358" s="36"/>
      <c r="AA1358" s="36"/>
      <c r="AB1358" s="37"/>
      <c r="AC1358" s="37"/>
      <c r="AD1358" s="8"/>
      <c r="AE1358" s="8"/>
      <c r="AF1358" s="8"/>
      <c r="AG1358" s="8"/>
      <c r="AH1358" s="8"/>
      <c r="AI1358" s="8"/>
      <c r="AJ1358" s="8"/>
      <c r="AK1358" s="8"/>
      <c r="AL1358" s="8"/>
      <c r="AM1358" s="8"/>
      <c r="AQ1358" s="71"/>
      <c r="AU1358" s="79"/>
      <c r="AV1358" s="79"/>
    </row>
    <row r="1359" spans="21:48" s="32" customFormat="1">
      <c r="U1359" s="48"/>
      <c r="V1359" s="48"/>
      <c r="W1359" s="49"/>
      <c r="X1359" s="35"/>
      <c r="Y1359" s="35"/>
      <c r="Z1359" s="36"/>
      <c r="AA1359" s="36"/>
      <c r="AB1359" s="37"/>
      <c r="AC1359" s="37"/>
      <c r="AD1359" s="8"/>
      <c r="AE1359" s="8"/>
      <c r="AF1359" s="8"/>
      <c r="AG1359" s="8"/>
      <c r="AH1359" s="8"/>
      <c r="AI1359" s="8"/>
      <c r="AJ1359" s="8"/>
      <c r="AK1359" s="8"/>
      <c r="AL1359" s="8"/>
      <c r="AM1359" s="8"/>
      <c r="AQ1359" s="71"/>
      <c r="AU1359" s="79"/>
      <c r="AV1359" s="79"/>
    </row>
    <row r="1360" spans="21:48" s="32" customFormat="1">
      <c r="U1360" s="48"/>
      <c r="V1360" s="48"/>
      <c r="W1360" s="49"/>
      <c r="X1360" s="35"/>
      <c r="Y1360" s="35"/>
      <c r="Z1360" s="36"/>
      <c r="AA1360" s="36"/>
      <c r="AB1360" s="37"/>
      <c r="AC1360" s="37"/>
      <c r="AD1360" s="8"/>
      <c r="AE1360" s="8"/>
      <c r="AF1360" s="8"/>
      <c r="AG1360" s="8"/>
      <c r="AH1360" s="8"/>
      <c r="AI1360" s="8"/>
      <c r="AJ1360" s="8"/>
      <c r="AK1360" s="8"/>
      <c r="AL1360" s="8"/>
      <c r="AM1360" s="8"/>
      <c r="AQ1360" s="71"/>
      <c r="AU1360" s="79"/>
      <c r="AV1360" s="79"/>
    </row>
    <row r="1361" spans="21:48" s="32" customFormat="1">
      <c r="U1361" s="48"/>
      <c r="V1361" s="48"/>
      <c r="W1361" s="49"/>
      <c r="X1361" s="35"/>
      <c r="Y1361" s="35"/>
      <c r="Z1361" s="36"/>
      <c r="AA1361" s="36"/>
      <c r="AB1361" s="37"/>
      <c r="AC1361" s="37"/>
      <c r="AD1361" s="8"/>
      <c r="AE1361" s="8"/>
      <c r="AF1361" s="8"/>
      <c r="AG1361" s="8"/>
      <c r="AH1361" s="8"/>
      <c r="AI1361" s="8"/>
      <c r="AJ1361" s="8"/>
      <c r="AK1361" s="8"/>
      <c r="AL1361" s="8"/>
      <c r="AM1361" s="8"/>
      <c r="AQ1361" s="71"/>
      <c r="AU1361" s="79"/>
      <c r="AV1361" s="79"/>
    </row>
    <row r="1362" spans="21:48" s="32" customFormat="1">
      <c r="U1362" s="48"/>
      <c r="V1362" s="48"/>
      <c r="W1362" s="49"/>
      <c r="X1362" s="35"/>
      <c r="Y1362" s="35"/>
      <c r="Z1362" s="36"/>
      <c r="AA1362" s="36"/>
      <c r="AB1362" s="37"/>
      <c r="AC1362" s="37"/>
      <c r="AD1362" s="8"/>
      <c r="AE1362" s="8"/>
      <c r="AF1362" s="8"/>
      <c r="AG1362" s="8"/>
      <c r="AH1362" s="8"/>
      <c r="AI1362" s="8"/>
      <c r="AJ1362" s="8"/>
      <c r="AK1362" s="8"/>
      <c r="AL1362" s="8"/>
      <c r="AM1362" s="8"/>
      <c r="AQ1362" s="71"/>
      <c r="AU1362" s="79"/>
      <c r="AV1362" s="79"/>
    </row>
    <row r="1363" spans="21:48" s="32" customFormat="1">
      <c r="U1363" s="48"/>
      <c r="V1363" s="48"/>
      <c r="W1363" s="49"/>
      <c r="X1363" s="35"/>
      <c r="Y1363" s="35"/>
      <c r="Z1363" s="36"/>
      <c r="AA1363" s="36"/>
      <c r="AB1363" s="37"/>
      <c r="AC1363" s="37"/>
      <c r="AD1363" s="8"/>
      <c r="AE1363" s="8"/>
      <c r="AF1363" s="8"/>
      <c r="AG1363" s="8"/>
      <c r="AH1363" s="8"/>
      <c r="AI1363" s="8"/>
      <c r="AJ1363" s="8"/>
      <c r="AK1363" s="8"/>
      <c r="AL1363" s="8"/>
      <c r="AM1363" s="8"/>
      <c r="AQ1363" s="71"/>
      <c r="AU1363" s="79"/>
      <c r="AV1363" s="79"/>
    </row>
    <row r="1364" spans="21:48" s="32" customFormat="1">
      <c r="U1364" s="48"/>
      <c r="V1364" s="48"/>
      <c r="W1364" s="49"/>
      <c r="X1364" s="35"/>
      <c r="Y1364" s="35"/>
      <c r="Z1364" s="36"/>
      <c r="AA1364" s="36"/>
      <c r="AB1364" s="37"/>
      <c r="AC1364" s="37"/>
      <c r="AD1364" s="8"/>
      <c r="AE1364" s="8"/>
      <c r="AF1364" s="8"/>
      <c r="AG1364" s="8"/>
      <c r="AH1364" s="8"/>
      <c r="AI1364" s="8"/>
      <c r="AJ1364" s="8"/>
      <c r="AK1364" s="8"/>
      <c r="AL1364" s="8"/>
      <c r="AM1364" s="8"/>
      <c r="AQ1364" s="71"/>
      <c r="AU1364" s="79"/>
      <c r="AV1364" s="79"/>
    </row>
    <row r="1365" spans="21:48" s="32" customFormat="1">
      <c r="U1365" s="48"/>
      <c r="V1365" s="48"/>
      <c r="W1365" s="49"/>
      <c r="X1365" s="35"/>
      <c r="Y1365" s="35"/>
      <c r="Z1365" s="36"/>
      <c r="AA1365" s="36"/>
      <c r="AB1365" s="37"/>
      <c r="AC1365" s="37"/>
      <c r="AD1365" s="8"/>
      <c r="AE1365" s="8"/>
      <c r="AF1365" s="8"/>
      <c r="AG1365" s="8"/>
      <c r="AH1365" s="8"/>
      <c r="AI1365" s="8"/>
      <c r="AJ1365" s="8"/>
      <c r="AK1365" s="8"/>
      <c r="AL1365" s="8"/>
      <c r="AM1365" s="8"/>
      <c r="AQ1365" s="71"/>
      <c r="AU1365" s="79"/>
      <c r="AV1365" s="79"/>
    </row>
    <row r="1366" spans="21:48" s="32" customFormat="1">
      <c r="U1366" s="48"/>
      <c r="V1366" s="48"/>
      <c r="W1366" s="49"/>
      <c r="X1366" s="35"/>
      <c r="Y1366" s="35"/>
      <c r="Z1366" s="36"/>
      <c r="AA1366" s="36"/>
      <c r="AB1366" s="37"/>
      <c r="AC1366" s="37"/>
      <c r="AD1366" s="8"/>
      <c r="AE1366" s="8"/>
      <c r="AF1366" s="8"/>
      <c r="AG1366" s="8"/>
      <c r="AH1366" s="8"/>
      <c r="AI1366" s="8"/>
      <c r="AJ1366" s="8"/>
      <c r="AK1366" s="8"/>
      <c r="AL1366" s="8"/>
      <c r="AM1366" s="8"/>
      <c r="AQ1366" s="71"/>
      <c r="AU1366" s="79"/>
      <c r="AV1366" s="79"/>
    </row>
    <row r="1367" spans="21:48" s="32" customFormat="1">
      <c r="U1367" s="48"/>
      <c r="V1367" s="48"/>
      <c r="W1367" s="49"/>
      <c r="X1367" s="35"/>
      <c r="Y1367" s="35"/>
      <c r="Z1367" s="36"/>
      <c r="AA1367" s="36"/>
      <c r="AB1367" s="37"/>
      <c r="AC1367" s="37"/>
      <c r="AD1367" s="8"/>
      <c r="AE1367" s="8"/>
      <c r="AF1367" s="8"/>
      <c r="AG1367" s="8"/>
      <c r="AH1367" s="8"/>
      <c r="AI1367" s="8"/>
      <c r="AJ1367" s="8"/>
      <c r="AK1367" s="8"/>
      <c r="AL1367" s="8"/>
      <c r="AM1367" s="8"/>
      <c r="AQ1367" s="71"/>
      <c r="AU1367" s="79"/>
      <c r="AV1367" s="79"/>
    </row>
    <row r="1368" spans="21:48" s="32" customFormat="1">
      <c r="U1368" s="48"/>
      <c r="V1368" s="48"/>
      <c r="W1368" s="49"/>
      <c r="X1368" s="35"/>
      <c r="Y1368" s="35"/>
      <c r="Z1368" s="36"/>
      <c r="AA1368" s="36"/>
      <c r="AB1368" s="37"/>
      <c r="AC1368" s="37"/>
      <c r="AD1368" s="8"/>
      <c r="AE1368" s="8"/>
      <c r="AF1368" s="8"/>
      <c r="AG1368" s="8"/>
      <c r="AH1368" s="8"/>
      <c r="AI1368" s="8"/>
      <c r="AJ1368" s="8"/>
      <c r="AK1368" s="8"/>
      <c r="AL1368" s="8"/>
      <c r="AM1368" s="8"/>
      <c r="AQ1368" s="71"/>
      <c r="AU1368" s="79"/>
      <c r="AV1368" s="79"/>
    </row>
    <row r="1369" spans="21:48" s="32" customFormat="1">
      <c r="U1369" s="48"/>
      <c r="V1369" s="48"/>
      <c r="W1369" s="49"/>
      <c r="X1369" s="35"/>
      <c r="Y1369" s="35"/>
      <c r="Z1369" s="36"/>
      <c r="AA1369" s="36"/>
      <c r="AB1369" s="37"/>
      <c r="AC1369" s="37"/>
      <c r="AD1369" s="8"/>
      <c r="AE1369" s="8"/>
      <c r="AF1369" s="8"/>
      <c r="AG1369" s="8"/>
      <c r="AH1369" s="8"/>
      <c r="AI1369" s="8"/>
      <c r="AJ1369" s="8"/>
      <c r="AK1369" s="8"/>
      <c r="AL1369" s="8"/>
      <c r="AM1369" s="8"/>
      <c r="AQ1369" s="71"/>
      <c r="AU1369" s="79"/>
      <c r="AV1369" s="79"/>
    </row>
    <row r="1370" spans="21:48" s="32" customFormat="1">
      <c r="U1370" s="48"/>
      <c r="V1370" s="48"/>
      <c r="W1370" s="49"/>
      <c r="X1370" s="35"/>
      <c r="Y1370" s="35"/>
      <c r="Z1370" s="36"/>
      <c r="AA1370" s="36"/>
      <c r="AB1370" s="37"/>
      <c r="AC1370" s="37"/>
      <c r="AD1370" s="8"/>
      <c r="AE1370" s="8"/>
      <c r="AF1370" s="8"/>
      <c r="AG1370" s="8"/>
      <c r="AH1370" s="8"/>
      <c r="AI1370" s="8"/>
      <c r="AJ1370" s="8"/>
      <c r="AK1370" s="8"/>
      <c r="AL1370" s="8"/>
      <c r="AM1370" s="8"/>
      <c r="AQ1370" s="71"/>
      <c r="AU1370" s="79"/>
      <c r="AV1370" s="79"/>
    </row>
    <row r="1371" spans="21:48" s="32" customFormat="1">
      <c r="U1371" s="48"/>
      <c r="V1371" s="48"/>
      <c r="W1371" s="49"/>
      <c r="X1371" s="35"/>
      <c r="Y1371" s="35"/>
      <c r="Z1371" s="36"/>
      <c r="AA1371" s="36"/>
      <c r="AB1371" s="37"/>
      <c r="AC1371" s="37"/>
      <c r="AD1371" s="8"/>
      <c r="AE1371" s="8"/>
      <c r="AF1371" s="8"/>
      <c r="AG1371" s="8"/>
      <c r="AH1371" s="8"/>
      <c r="AI1371" s="8"/>
      <c r="AJ1371" s="8"/>
      <c r="AK1371" s="8"/>
      <c r="AL1371" s="8"/>
      <c r="AM1371" s="8"/>
      <c r="AQ1371" s="71"/>
      <c r="AU1371" s="79"/>
      <c r="AV1371" s="79"/>
    </row>
    <row r="1372" spans="21:48" s="32" customFormat="1">
      <c r="U1372" s="48"/>
      <c r="V1372" s="48"/>
      <c r="W1372" s="49"/>
      <c r="X1372" s="35"/>
      <c r="Y1372" s="35"/>
      <c r="Z1372" s="36"/>
      <c r="AA1372" s="36"/>
      <c r="AB1372" s="37"/>
      <c r="AC1372" s="37"/>
      <c r="AD1372" s="8"/>
      <c r="AE1372" s="8"/>
      <c r="AF1372" s="8"/>
      <c r="AG1372" s="8"/>
      <c r="AH1372" s="8"/>
      <c r="AI1372" s="8"/>
      <c r="AJ1372" s="8"/>
      <c r="AK1372" s="8"/>
      <c r="AL1372" s="8"/>
      <c r="AM1372" s="8"/>
      <c r="AQ1372" s="71"/>
      <c r="AU1372" s="79"/>
      <c r="AV1372" s="79"/>
    </row>
    <row r="1373" spans="21:48" s="32" customFormat="1">
      <c r="U1373" s="48"/>
      <c r="V1373" s="48"/>
      <c r="W1373" s="49"/>
      <c r="X1373" s="35"/>
      <c r="Y1373" s="35"/>
      <c r="Z1373" s="36"/>
      <c r="AA1373" s="36"/>
      <c r="AB1373" s="37"/>
      <c r="AC1373" s="37"/>
      <c r="AD1373" s="8"/>
      <c r="AE1373" s="8"/>
      <c r="AF1373" s="8"/>
      <c r="AG1373" s="8"/>
      <c r="AH1373" s="8"/>
      <c r="AI1373" s="8"/>
      <c r="AJ1373" s="8"/>
      <c r="AK1373" s="8"/>
      <c r="AL1373" s="8"/>
      <c r="AM1373" s="8"/>
      <c r="AQ1373" s="71"/>
      <c r="AU1373" s="79"/>
      <c r="AV1373" s="79"/>
    </row>
    <row r="1374" spans="21:48" s="32" customFormat="1">
      <c r="U1374" s="48"/>
      <c r="V1374" s="48"/>
      <c r="W1374" s="49"/>
      <c r="X1374" s="35"/>
      <c r="Y1374" s="35"/>
      <c r="Z1374" s="36"/>
      <c r="AA1374" s="36"/>
      <c r="AB1374" s="37"/>
      <c r="AC1374" s="37"/>
      <c r="AD1374" s="8"/>
      <c r="AE1374" s="8"/>
      <c r="AF1374" s="8"/>
      <c r="AG1374" s="8"/>
      <c r="AH1374" s="8"/>
      <c r="AI1374" s="8"/>
      <c r="AJ1374" s="8"/>
      <c r="AK1374" s="8"/>
      <c r="AL1374" s="8"/>
      <c r="AM1374" s="8"/>
      <c r="AQ1374" s="71"/>
      <c r="AU1374" s="79"/>
      <c r="AV1374" s="79"/>
    </row>
    <row r="1375" spans="21:48" s="32" customFormat="1">
      <c r="U1375" s="48"/>
      <c r="V1375" s="48"/>
      <c r="W1375" s="49"/>
      <c r="X1375" s="35"/>
      <c r="Y1375" s="35"/>
      <c r="Z1375" s="36"/>
      <c r="AA1375" s="36"/>
      <c r="AB1375" s="37"/>
      <c r="AC1375" s="37"/>
      <c r="AD1375" s="8"/>
      <c r="AE1375" s="8"/>
      <c r="AF1375" s="8"/>
      <c r="AG1375" s="8"/>
      <c r="AH1375" s="8"/>
      <c r="AI1375" s="8"/>
      <c r="AJ1375" s="8"/>
      <c r="AK1375" s="8"/>
      <c r="AL1375" s="8"/>
      <c r="AM1375" s="8"/>
      <c r="AQ1375" s="71"/>
      <c r="AU1375" s="79"/>
      <c r="AV1375" s="79"/>
    </row>
    <row r="1376" spans="21:48" s="32" customFormat="1">
      <c r="U1376" s="48"/>
      <c r="V1376" s="48"/>
      <c r="W1376" s="49"/>
      <c r="X1376" s="35"/>
      <c r="Y1376" s="35"/>
      <c r="Z1376" s="36"/>
      <c r="AA1376" s="36"/>
      <c r="AB1376" s="37"/>
      <c r="AC1376" s="37"/>
      <c r="AD1376" s="8"/>
      <c r="AE1376" s="8"/>
      <c r="AF1376" s="8"/>
      <c r="AG1376" s="8"/>
      <c r="AH1376" s="8"/>
      <c r="AI1376" s="8"/>
      <c r="AJ1376" s="8"/>
      <c r="AK1376" s="8"/>
      <c r="AL1376" s="8"/>
      <c r="AM1376" s="8"/>
      <c r="AQ1376" s="71"/>
      <c r="AU1376" s="79"/>
      <c r="AV1376" s="79"/>
    </row>
    <row r="1377" spans="2:48" s="32" customFormat="1">
      <c r="U1377" s="48"/>
      <c r="V1377" s="48"/>
      <c r="W1377" s="49"/>
      <c r="X1377" s="35"/>
      <c r="Y1377" s="35"/>
      <c r="Z1377" s="36"/>
      <c r="AA1377" s="36"/>
      <c r="AB1377" s="37"/>
      <c r="AC1377" s="37"/>
      <c r="AD1377" s="8"/>
      <c r="AE1377" s="8"/>
      <c r="AF1377" s="8"/>
      <c r="AG1377" s="8"/>
      <c r="AH1377" s="8"/>
      <c r="AI1377" s="8"/>
      <c r="AJ1377" s="8"/>
      <c r="AK1377" s="8"/>
      <c r="AL1377" s="8"/>
      <c r="AM1377" s="8"/>
      <c r="AQ1377" s="71"/>
      <c r="AU1377" s="79"/>
      <c r="AV1377" s="79"/>
    </row>
    <row r="1378" spans="2:48" s="32" customFormat="1">
      <c r="U1378" s="48"/>
      <c r="V1378" s="48"/>
      <c r="W1378" s="49"/>
      <c r="X1378" s="35"/>
      <c r="Y1378" s="35"/>
      <c r="Z1378" s="36"/>
      <c r="AA1378" s="36"/>
      <c r="AB1378" s="37"/>
      <c r="AC1378" s="37"/>
      <c r="AD1378" s="8"/>
      <c r="AE1378" s="8"/>
      <c r="AF1378" s="8"/>
      <c r="AG1378" s="8"/>
      <c r="AH1378" s="8"/>
      <c r="AI1378" s="8"/>
      <c r="AJ1378" s="8"/>
      <c r="AK1378" s="8"/>
      <c r="AL1378" s="8"/>
      <c r="AM1378" s="8"/>
      <c r="AQ1378" s="71"/>
      <c r="AU1378" s="79"/>
      <c r="AV1378" s="79"/>
    </row>
    <row r="1379" spans="2:48" s="32" customFormat="1">
      <c r="B1379" s="1"/>
      <c r="U1379" s="48"/>
      <c r="V1379" s="48"/>
      <c r="W1379" s="49"/>
      <c r="X1379" s="35"/>
      <c r="Y1379" s="35"/>
      <c r="Z1379" s="36"/>
      <c r="AA1379" s="36"/>
      <c r="AB1379" s="37"/>
      <c r="AC1379" s="37"/>
      <c r="AD1379" s="8"/>
      <c r="AE1379" s="8"/>
      <c r="AF1379" s="8"/>
      <c r="AG1379" s="8"/>
      <c r="AH1379" s="8"/>
      <c r="AI1379" s="8"/>
      <c r="AJ1379" s="8"/>
      <c r="AK1379" s="8"/>
      <c r="AL1379" s="8"/>
      <c r="AM1379" s="8"/>
      <c r="AQ1379" s="71"/>
      <c r="AU1379" s="79"/>
      <c r="AV1379" s="79"/>
    </row>
    <row r="1380" spans="2:48" s="32" customFormat="1">
      <c r="B1380" s="1"/>
      <c r="U1380" s="48"/>
      <c r="V1380" s="48"/>
      <c r="W1380" s="49"/>
      <c r="X1380" s="35"/>
      <c r="Y1380" s="35"/>
      <c r="Z1380" s="36"/>
      <c r="AA1380" s="36"/>
      <c r="AB1380" s="37"/>
      <c r="AC1380" s="37"/>
      <c r="AD1380" s="8"/>
      <c r="AE1380" s="8"/>
      <c r="AF1380" s="8"/>
      <c r="AG1380" s="8"/>
      <c r="AH1380" s="8"/>
      <c r="AI1380" s="8"/>
      <c r="AJ1380" s="8"/>
      <c r="AK1380" s="8"/>
      <c r="AL1380" s="8"/>
      <c r="AM1380" s="8"/>
      <c r="AQ1380" s="71"/>
      <c r="AU1380" s="79"/>
      <c r="AV1380" s="79"/>
    </row>
    <row r="1381" spans="2:48" s="32" customFormat="1">
      <c r="B1381" s="1"/>
      <c r="U1381" s="48"/>
      <c r="V1381" s="48"/>
      <c r="W1381" s="49"/>
      <c r="X1381" s="35"/>
      <c r="Y1381" s="35"/>
      <c r="Z1381" s="36"/>
      <c r="AA1381" s="36"/>
      <c r="AB1381" s="37"/>
      <c r="AC1381" s="37"/>
      <c r="AD1381" s="8"/>
      <c r="AE1381" s="8"/>
      <c r="AF1381" s="8"/>
      <c r="AG1381" s="8"/>
      <c r="AH1381" s="8"/>
      <c r="AI1381" s="8"/>
      <c r="AJ1381" s="8"/>
      <c r="AK1381" s="8"/>
      <c r="AL1381" s="8"/>
      <c r="AM1381" s="8"/>
      <c r="AQ1381" s="71"/>
      <c r="AU1381" s="79"/>
      <c r="AV1381" s="79"/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A39" sqref="A39"/>
    </sheetView>
  </sheetViews>
  <sheetFormatPr defaultRowHeight="15"/>
  <cols>
    <col min="1" max="1" width="27.28515625" customWidth="1"/>
    <col min="2" max="2" width="79.85546875" bestFit="1" customWidth="1"/>
    <col min="3" max="3" width="13.7109375" bestFit="1" customWidth="1"/>
    <col min="4" max="4" width="16" bestFit="1" customWidth="1"/>
    <col min="5" max="5" width="48.42578125" bestFit="1" customWidth="1"/>
  </cols>
  <sheetData>
    <row r="1" spans="1:5">
      <c r="A1" s="72" t="s">
        <v>398</v>
      </c>
    </row>
    <row r="3" spans="1:5">
      <c r="A3" s="73" t="s">
        <v>399</v>
      </c>
      <c r="B3" s="73" t="s">
        <v>400</v>
      </c>
      <c r="C3" s="73" t="s">
        <v>413</v>
      </c>
      <c r="D3" s="73" t="s">
        <v>414</v>
      </c>
      <c r="E3" s="73" t="s">
        <v>418</v>
      </c>
    </row>
    <row r="4" spans="1:5">
      <c r="A4" t="s">
        <v>223</v>
      </c>
      <c r="B4" t="s">
        <v>407</v>
      </c>
      <c r="C4" s="74" t="s">
        <v>406</v>
      </c>
      <c r="D4" s="74" t="s">
        <v>406</v>
      </c>
    </row>
    <row r="5" spans="1:5">
      <c r="A5" t="s">
        <v>401</v>
      </c>
      <c r="B5" t="s">
        <v>407</v>
      </c>
      <c r="C5" s="74" t="s">
        <v>406</v>
      </c>
      <c r="D5" s="74" t="s">
        <v>406</v>
      </c>
    </row>
    <row r="6" spans="1:5">
      <c r="A6" t="s">
        <v>362</v>
      </c>
      <c r="B6" t="s">
        <v>415</v>
      </c>
      <c r="C6" s="74">
        <v>14000000</v>
      </c>
      <c r="D6" s="74">
        <v>496063</v>
      </c>
      <c r="E6" t="s">
        <v>416</v>
      </c>
    </row>
    <row r="7" spans="1:5">
      <c r="A7" t="s">
        <v>402</v>
      </c>
      <c r="B7" t="s">
        <v>403</v>
      </c>
      <c r="C7" s="74">
        <v>1470000</v>
      </c>
      <c r="D7" s="74">
        <v>120000</v>
      </c>
      <c r="E7" t="s">
        <v>412</v>
      </c>
    </row>
    <row r="8" spans="1:5">
      <c r="A8" t="s">
        <v>404</v>
      </c>
      <c r="B8" t="s">
        <v>405</v>
      </c>
      <c r="C8" s="74">
        <v>326000</v>
      </c>
      <c r="D8" s="74">
        <v>0</v>
      </c>
      <c r="E8" t="s">
        <v>417</v>
      </c>
    </row>
    <row r="9" spans="1:5">
      <c r="A9" t="s">
        <v>408</v>
      </c>
      <c r="B9" t="s">
        <v>409</v>
      </c>
      <c r="C9" s="74">
        <v>1000000</v>
      </c>
      <c r="D9" s="74">
        <v>0</v>
      </c>
      <c r="E9" t="s">
        <v>417</v>
      </c>
    </row>
    <row r="10" spans="1:5">
      <c r="A10" t="s">
        <v>411</v>
      </c>
      <c r="B10" t="s">
        <v>410</v>
      </c>
      <c r="C10" s="74">
        <v>157000</v>
      </c>
      <c r="D10" s="74">
        <v>0</v>
      </c>
      <c r="E10" t="s">
        <v>417</v>
      </c>
    </row>
  </sheetData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Opstallijst 2023</vt:lpstr>
      <vt:lpstr>Mutaties</vt:lpstr>
    </vt:vector>
  </TitlesOfParts>
  <Company>Gemeente Doetinchem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buhroeng</dc:creator>
  <cp:lastModifiedBy>Menno Rozema</cp:lastModifiedBy>
  <dcterms:created xsi:type="dcterms:W3CDTF">2020-04-16T08:34:53Z</dcterms:created>
  <dcterms:modified xsi:type="dcterms:W3CDTF">2024-09-30T12:54:06Z</dcterms:modified>
</cp:coreProperties>
</file>