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4\Regio Achterhoek\Aalten\5) Definitieve stukken\"/>
    </mc:Choice>
  </mc:AlternateContent>
  <bookViews>
    <workbookView xWindow="23880" yWindow="-120" windowWidth="29040" windowHeight="15840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2" i="1" l="1"/>
  <c r="AC22" i="1"/>
  <c r="Y7" i="1" l="1"/>
  <c r="AA7" i="1" s="1"/>
  <c r="AC7" i="1" s="1"/>
  <c r="Y8" i="1"/>
  <c r="AA8" i="1" s="1"/>
  <c r="AC8" i="1" s="1"/>
  <c r="Y9" i="1"/>
  <c r="AA9" i="1" s="1"/>
  <c r="AC9" i="1" s="1"/>
  <c r="Y10" i="1"/>
  <c r="AA10" i="1" s="1"/>
  <c r="AC10" i="1" s="1"/>
  <c r="Y11" i="1"/>
  <c r="AA11" i="1" s="1"/>
  <c r="AC11" i="1" s="1"/>
  <c r="Y12" i="1"/>
  <c r="AA12" i="1" s="1"/>
  <c r="AC12" i="1" s="1"/>
  <c r="Y13" i="1"/>
  <c r="AA13" i="1" s="1"/>
  <c r="AC13" i="1" s="1"/>
  <c r="Y14" i="1"/>
  <c r="AA14" i="1" s="1"/>
  <c r="AC14" i="1" s="1"/>
  <c r="Y15" i="1"/>
  <c r="AA15" i="1" s="1"/>
  <c r="AC15" i="1" s="1"/>
  <c r="Y16" i="1"/>
  <c r="AA16" i="1" s="1"/>
  <c r="AC16" i="1" s="1"/>
  <c r="Y17" i="1"/>
  <c r="AA17" i="1" s="1"/>
  <c r="AC17" i="1" s="1"/>
  <c r="Y18" i="1"/>
  <c r="AA18" i="1" s="1"/>
  <c r="AC18" i="1" s="1"/>
  <c r="Y19" i="1"/>
  <c r="AA19" i="1" s="1"/>
  <c r="AC19" i="1" s="1"/>
  <c r="Y20" i="1"/>
  <c r="AA20" i="1" s="1"/>
  <c r="AC20" i="1" s="1"/>
  <c r="Y21" i="1"/>
  <c r="AA21" i="1" s="1"/>
  <c r="AC21" i="1" s="1"/>
  <c r="Y23" i="1"/>
  <c r="AA23" i="1" s="1"/>
  <c r="AC23" i="1" s="1"/>
  <c r="Y24" i="1"/>
  <c r="AA24" i="1" s="1"/>
  <c r="AC24" i="1" s="1"/>
  <c r="Y6" i="1"/>
  <c r="AA6" i="1" s="1"/>
  <c r="AC6" i="1" s="1"/>
  <c r="Z7" i="1"/>
  <c r="AB7" i="1" s="1"/>
  <c r="AD7" i="1" s="1"/>
  <c r="Z8" i="1"/>
  <c r="AB8" i="1" s="1"/>
  <c r="AD8" i="1" s="1"/>
  <c r="Z9" i="1"/>
  <c r="AB9" i="1" s="1"/>
  <c r="AD9" i="1" s="1"/>
  <c r="Z10" i="1"/>
  <c r="AB10" i="1" s="1"/>
  <c r="AD10" i="1" s="1"/>
  <c r="Z11" i="1"/>
  <c r="AB11" i="1" s="1"/>
  <c r="AD11" i="1" s="1"/>
  <c r="Z12" i="1"/>
  <c r="AB12" i="1" s="1"/>
  <c r="AD12" i="1" s="1"/>
  <c r="Z13" i="1"/>
  <c r="AB13" i="1" s="1"/>
  <c r="AD13" i="1" s="1"/>
  <c r="Z14" i="1"/>
  <c r="AB14" i="1" s="1"/>
  <c r="AD14" i="1" s="1"/>
  <c r="Z15" i="1"/>
  <c r="AB15" i="1" s="1"/>
  <c r="AD15" i="1" s="1"/>
  <c r="Z16" i="1"/>
  <c r="AB16" i="1" s="1"/>
  <c r="AD16" i="1" s="1"/>
  <c r="Z17" i="1"/>
  <c r="AB17" i="1" s="1"/>
  <c r="AD17" i="1" s="1"/>
  <c r="Z18" i="1"/>
  <c r="AB18" i="1" s="1"/>
  <c r="AD18" i="1" s="1"/>
  <c r="Z19" i="1"/>
  <c r="AB19" i="1" s="1"/>
  <c r="AD19" i="1" s="1"/>
  <c r="Z20" i="1"/>
  <c r="AB20" i="1" s="1"/>
  <c r="AD20" i="1" s="1"/>
  <c r="Z21" i="1"/>
  <c r="AB21" i="1" s="1"/>
  <c r="AD21" i="1" s="1"/>
  <c r="Z23" i="1"/>
  <c r="AB23" i="1" s="1"/>
  <c r="AD23" i="1" s="1"/>
  <c r="Z24" i="1"/>
  <c r="AB24" i="1" s="1"/>
  <c r="AD24" i="1" s="1"/>
  <c r="Z6" i="1"/>
  <c r="AC25" i="1" l="1"/>
  <c r="AA25" i="1"/>
  <c r="Z25" i="1"/>
  <c r="AB6" i="1"/>
  <c r="AD6" i="1" s="1"/>
  <c r="AD25" i="1" s="1"/>
  <c r="AB25" i="1"/>
  <c r="Y25" i="1"/>
  <c r="X25" i="1" l="1"/>
  <c r="U25" i="1"/>
  <c r="W7" i="1" l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3" i="1"/>
  <c r="W24" i="1"/>
  <c r="W6" i="1"/>
  <c r="W25" i="1" l="1"/>
  <c r="V25" i="1"/>
  <c r="Q7" i="1" l="1"/>
  <c r="S7" i="1" s="1"/>
  <c r="Q8" i="1"/>
  <c r="S8" i="1" s="1"/>
  <c r="Q9" i="1"/>
  <c r="S9" i="1" s="1"/>
  <c r="Q10" i="1"/>
  <c r="S10" i="1" s="1"/>
  <c r="Q11" i="1"/>
  <c r="S11" i="1" s="1"/>
  <c r="Q12" i="1"/>
  <c r="S12" i="1" s="1"/>
  <c r="Q13" i="1"/>
  <c r="S13" i="1" s="1"/>
  <c r="Q14" i="1"/>
  <c r="S14" i="1" s="1"/>
  <c r="Q15" i="1"/>
  <c r="S15" i="1" s="1"/>
  <c r="Q16" i="1"/>
  <c r="S16" i="1" s="1"/>
  <c r="Q17" i="1"/>
  <c r="Q18" i="1"/>
  <c r="S18" i="1" s="1"/>
  <c r="Q19" i="1"/>
  <c r="S19" i="1" s="1"/>
  <c r="Q20" i="1"/>
  <c r="S20" i="1" s="1"/>
  <c r="Q21" i="1"/>
  <c r="S21" i="1" s="1"/>
  <c r="Q23" i="1"/>
  <c r="S23" i="1" s="1"/>
  <c r="Q24" i="1"/>
  <c r="S24" i="1" s="1"/>
  <c r="Q6" i="1"/>
  <c r="O25" i="1"/>
  <c r="L25" i="1"/>
  <c r="K25" i="1"/>
  <c r="G25" i="1"/>
  <c r="C25" i="1"/>
  <c r="M24" i="1"/>
  <c r="N24" i="1" s="1"/>
  <c r="P24" i="1" s="1"/>
  <c r="R24" i="1" s="1"/>
  <c r="T24" i="1" s="1"/>
  <c r="H24" i="1"/>
  <c r="J24" i="1" s="1"/>
  <c r="E24" i="1"/>
  <c r="M23" i="1"/>
  <c r="N23" i="1" s="1"/>
  <c r="P23" i="1" s="1"/>
  <c r="R23" i="1" s="1"/>
  <c r="T23" i="1" s="1"/>
  <c r="M21" i="1"/>
  <c r="N21" i="1" s="1"/>
  <c r="P21" i="1" s="1"/>
  <c r="R21" i="1" s="1"/>
  <c r="T21" i="1" s="1"/>
  <c r="E21" i="1"/>
  <c r="F21" i="1" s="1"/>
  <c r="H21" i="1" s="1"/>
  <c r="J21" i="1" s="1"/>
  <c r="M20" i="1"/>
  <c r="N20" i="1" s="1"/>
  <c r="P20" i="1" s="1"/>
  <c r="R20" i="1" s="1"/>
  <c r="T20" i="1" s="1"/>
  <c r="E20" i="1"/>
  <c r="F20" i="1" s="1"/>
  <c r="H20" i="1" s="1"/>
  <c r="J20" i="1" s="1"/>
  <c r="M19" i="1"/>
  <c r="N19" i="1" s="1"/>
  <c r="P19" i="1" s="1"/>
  <c r="R19" i="1" s="1"/>
  <c r="T19" i="1" s="1"/>
  <c r="E19" i="1"/>
  <c r="F19" i="1" s="1"/>
  <c r="H19" i="1" s="1"/>
  <c r="J19" i="1" s="1"/>
  <c r="M18" i="1"/>
  <c r="N18" i="1" s="1"/>
  <c r="P18" i="1" s="1"/>
  <c r="R18" i="1" s="1"/>
  <c r="T18" i="1" s="1"/>
  <c r="E18" i="1"/>
  <c r="F18" i="1" s="1"/>
  <c r="H18" i="1" s="1"/>
  <c r="J18" i="1" s="1"/>
  <c r="M17" i="1"/>
  <c r="N17" i="1" s="1"/>
  <c r="P17" i="1" s="1"/>
  <c r="R17" i="1" s="1"/>
  <c r="T17" i="1" s="1"/>
  <c r="E17" i="1"/>
  <c r="F17" i="1" s="1"/>
  <c r="H17" i="1" s="1"/>
  <c r="J17" i="1" s="1"/>
  <c r="M16" i="1"/>
  <c r="N16" i="1" s="1"/>
  <c r="P16" i="1" s="1"/>
  <c r="R16" i="1" s="1"/>
  <c r="T16" i="1" s="1"/>
  <c r="E16" i="1"/>
  <c r="F16" i="1" s="1"/>
  <c r="H16" i="1" s="1"/>
  <c r="J16" i="1" s="1"/>
  <c r="M15" i="1"/>
  <c r="N15" i="1" s="1"/>
  <c r="P15" i="1" s="1"/>
  <c r="R15" i="1" s="1"/>
  <c r="T15" i="1" s="1"/>
  <c r="E15" i="1"/>
  <c r="F15" i="1" s="1"/>
  <c r="H15" i="1" s="1"/>
  <c r="J15" i="1" s="1"/>
  <c r="M14" i="1"/>
  <c r="N14" i="1" s="1"/>
  <c r="P14" i="1" s="1"/>
  <c r="R14" i="1" s="1"/>
  <c r="T14" i="1" s="1"/>
  <c r="E14" i="1"/>
  <c r="F14" i="1" s="1"/>
  <c r="H14" i="1" s="1"/>
  <c r="J14" i="1" s="1"/>
  <c r="M13" i="1"/>
  <c r="N13" i="1" s="1"/>
  <c r="P13" i="1" s="1"/>
  <c r="R13" i="1" s="1"/>
  <c r="T13" i="1" s="1"/>
  <c r="E13" i="1"/>
  <c r="F13" i="1" s="1"/>
  <c r="H13" i="1" s="1"/>
  <c r="J13" i="1" s="1"/>
  <c r="M12" i="1"/>
  <c r="N12" i="1" s="1"/>
  <c r="P12" i="1" s="1"/>
  <c r="R12" i="1" s="1"/>
  <c r="T12" i="1" s="1"/>
  <c r="E12" i="1"/>
  <c r="F12" i="1" s="1"/>
  <c r="H12" i="1" s="1"/>
  <c r="J12" i="1" s="1"/>
  <c r="M11" i="1"/>
  <c r="N11" i="1" s="1"/>
  <c r="P11" i="1" s="1"/>
  <c r="R11" i="1" s="1"/>
  <c r="T11" i="1" s="1"/>
  <c r="E11" i="1"/>
  <c r="F11" i="1" s="1"/>
  <c r="H11" i="1" s="1"/>
  <c r="J11" i="1" s="1"/>
  <c r="M10" i="1"/>
  <c r="N10" i="1" s="1"/>
  <c r="P10" i="1" s="1"/>
  <c r="R10" i="1" s="1"/>
  <c r="T10" i="1" s="1"/>
  <c r="E10" i="1"/>
  <c r="F10" i="1" s="1"/>
  <c r="H10" i="1" s="1"/>
  <c r="J10" i="1" s="1"/>
  <c r="M9" i="1"/>
  <c r="N9" i="1" s="1"/>
  <c r="P9" i="1" s="1"/>
  <c r="R9" i="1" s="1"/>
  <c r="T9" i="1" s="1"/>
  <c r="E9" i="1"/>
  <c r="F9" i="1" s="1"/>
  <c r="H9" i="1" s="1"/>
  <c r="J9" i="1" s="1"/>
  <c r="M8" i="1"/>
  <c r="N8" i="1" s="1"/>
  <c r="P8" i="1" s="1"/>
  <c r="R8" i="1" s="1"/>
  <c r="T8" i="1" s="1"/>
  <c r="E8" i="1"/>
  <c r="F8" i="1" s="1"/>
  <c r="H8" i="1" s="1"/>
  <c r="J8" i="1" s="1"/>
  <c r="M7" i="1"/>
  <c r="N7" i="1" s="1"/>
  <c r="P7" i="1" s="1"/>
  <c r="R7" i="1" s="1"/>
  <c r="T7" i="1" s="1"/>
  <c r="E7" i="1"/>
  <c r="F7" i="1" s="1"/>
  <c r="H7" i="1" s="1"/>
  <c r="J7" i="1" s="1"/>
  <c r="M6" i="1"/>
  <c r="N6" i="1" s="1"/>
  <c r="P6" i="1" s="1"/>
  <c r="R6" i="1" s="1"/>
  <c r="T6" i="1" s="1"/>
  <c r="E6" i="1"/>
  <c r="T25" i="1" l="1"/>
  <c r="R25" i="1"/>
  <c r="Q25" i="1"/>
  <c r="S6" i="1"/>
  <c r="S25" i="1" s="1"/>
  <c r="P25" i="1"/>
  <c r="N25" i="1"/>
  <c r="E25" i="1"/>
  <c r="M25" i="1"/>
  <c r="F6" i="1"/>
  <c r="H6" i="1" l="1"/>
  <c r="F25" i="1"/>
  <c r="H25" i="1" l="1"/>
  <c r="J6" i="1"/>
  <c r="J25" i="1" s="1"/>
</calcChain>
</file>

<file path=xl/sharedStrings.xml><?xml version="1.0" encoding="utf-8"?>
<sst xmlns="http://schemas.openxmlformats.org/spreadsheetml/2006/main" count="176" uniqueCount="97">
  <si>
    <t>geindexeerd</t>
  </si>
  <si>
    <t>Omschrijving</t>
  </si>
  <si>
    <t>Adres</t>
  </si>
  <si>
    <t>Waarde opstal</t>
  </si>
  <si>
    <t>Index</t>
  </si>
  <si>
    <t>Opstal 01-01-09</t>
  </si>
  <si>
    <t>Opstal 01-01-2010</t>
  </si>
  <si>
    <t>Mutaties 2010</t>
  </si>
  <si>
    <t>Opstal 01-01-2011</t>
  </si>
  <si>
    <t>Mutaties 2011</t>
  </si>
  <si>
    <t>Opstal 01-01-2012</t>
  </si>
  <si>
    <t>Opstal 01-01-2014</t>
  </si>
  <si>
    <t>inventaris</t>
  </si>
  <si>
    <t>Opstal 01-01-2015</t>
  </si>
  <si>
    <t>Inventaris 01-01-2015</t>
  </si>
  <si>
    <t>Troostwijk 112,2</t>
  </si>
  <si>
    <t>index 118,8</t>
  </si>
  <si>
    <t>index 120,2</t>
  </si>
  <si>
    <t>t Mollenveld</t>
  </si>
  <si>
    <t>Haartseweg 12A, Haart</t>
  </si>
  <si>
    <t>t Bastion</t>
  </si>
  <si>
    <t>P.J. de Vriesstraat 17, Bredevoort</t>
  </si>
  <si>
    <t>CBS "De Triangel" Hoog</t>
  </si>
  <si>
    <t>Berkenhovestraat 35, Aalten</t>
  </si>
  <si>
    <t>Basisschool Barlo/verenigingsgebouw</t>
  </si>
  <si>
    <t>Vondelstraat 11A, Aalten</t>
  </si>
  <si>
    <t>CBS "Klimop"</t>
  </si>
  <si>
    <t>Schooldijk 21, Lintelo</t>
  </si>
  <si>
    <t>Groen van Prinstererschool</t>
  </si>
  <si>
    <t>Ludgerstraat 86, Aalten</t>
  </si>
  <si>
    <t>PCBS "'T Warmelinck"</t>
  </si>
  <si>
    <t>Kruisdijk 17, Ijzerlo</t>
  </si>
  <si>
    <t>Speciale Basisschool "Nieuw Hessen"</t>
  </si>
  <si>
    <t>Hessenweg 4, Aalten</t>
  </si>
  <si>
    <t>CBS "De Triangel" Laag incl. gymnastieklokaal</t>
  </si>
  <si>
    <t>Dalweg 18, Aalten</t>
  </si>
  <si>
    <t>De Slinger</t>
  </si>
  <si>
    <t>Bonifaciusstraat 2/Wehmerstraat 21</t>
  </si>
  <si>
    <t>Izermanstraat 14, Bredevoort</t>
  </si>
  <si>
    <t>Sint Jozefschool</t>
  </si>
  <si>
    <t>Dijkstraat 6, Aalten</t>
  </si>
  <si>
    <t>Chr. College Schaersvoorde</t>
  </si>
  <si>
    <t>Slingelaan 28, Aalten</t>
  </si>
  <si>
    <t>Chr. College "Schaersvoorde" locatie Stationsplein incl. sporthal</t>
  </si>
  <si>
    <t>De Hove</t>
  </si>
  <si>
    <t>CBS De Bosmark</t>
  </si>
  <si>
    <t>Duplo scholen, sportzaal, bibliotheek</t>
  </si>
  <si>
    <t>Molenhof 50, Dinxperlo</t>
  </si>
  <si>
    <t>Totaal verzekerd bedrag</t>
  </si>
  <si>
    <t>Landbouwstraat 1, Aalten</t>
  </si>
  <si>
    <t>Opstal 01-01-2016</t>
  </si>
  <si>
    <t>index 121</t>
  </si>
  <si>
    <t>Inventaris 01-01-2016</t>
  </si>
  <si>
    <t>opstal 01-01-2018</t>
  </si>
  <si>
    <t>index 125,8</t>
  </si>
  <si>
    <t>inventaris 01-01-2018</t>
  </si>
  <si>
    <t>index 118,3</t>
  </si>
  <si>
    <t>IKC Uniek</t>
  </si>
  <si>
    <t>index 141,4</t>
  </si>
  <si>
    <t>opstal 01-01-2020</t>
  </si>
  <si>
    <t>inventaris 01-01-2020</t>
  </si>
  <si>
    <t>index 105</t>
  </si>
  <si>
    <t>index 101,6</t>
  </si>
  <si>
    <t>index 100</t>
  </si>
  <si>
    <t>inventaris 01-01-2021</t>
  </si>
  <si>
    <t>opstal 01-01-2021</t>
  </si>
  <si>
    <t>nieuw</t>
  </si>
  <si>
    <t>Objectenoverzicht Gemeente Aalten</t>
  </si>
  <si>
    <t>opstal 01-01-2022</t>
  </si>
  <si>
    <t>inventaris 01-01-2022</t>
  </si>
  <si>
    <t>index 113,9</t>
  </si>
  <si>
    <t>index109,2</t>
  </si>
  <si>
    <t>index 130</t>
  </si>
  <si>
    <t>opstal 01-01-2023</t>
  </si>
  <si>
    <t>inventaris 01-01-2023</t>
  </si>
  <si>
    <t>index 126,4</t>
  </si>
  <si>
    <t>Keizerweg 2, De Heurne</t>
  </si>
  <si>
    <t>noodlokaal De Hove (Portacabin)</t>
  </si>
  <si>
    <t>stand op 01-01-2024</t>
  </si>
  <si>
    <t>opstal 01-01-2024</t>
  </si>
  <si>
    <t>index 126,8</t>
  </si>
  <si>
    <t>inventaris 01-01-2024</t>
  </si>
  <si>
    <t>Beveliging</t>
  </si>
  <si>
    <t>Zonnepanelen</t>
  </si>
  <si>
    <t>Leegstand</t>
  </si>
  <si>
    <t>Asbest</t>
  </si>
  <si>
    <t>soort</t>
  </si>
  <si>
    <t>J/N</t>
  </si>
  <si>
    <t>scholen</t>
  </si>
  <si>
    <t>Bijlage C2.2</t>
  </si>
  <si>
    <t>BMI/IBV</t>
  </si>
  <si>
    <t>BMI/IBV/sprinklerinstallatie</t>
  </si>
  <si>
    <t>Markerinkdijk 18, Barlo</t>
  </si>
  <si>
    <t>Europastraat 10, Dinxperlo</t>
  </si>
  <si>
    <t>J</t>
  </si>
  <si>
    <t>N</t>
  </si>
  <si>
    <t>Peuteropvang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</si>
</sst>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€&quot;\ #,##0;[Red]&quot;€&quot;\ \-#,##0"/>
    <numFmt numFmtId="42" formatCode="_ &quot;€&quot;\ * #,##0_ ;_ &quot;€&quot;\ * \-#,##0_ ;_ &quot;€&quot;\ * &quot;-&quot;_ ;_ @_ "/>
    <numFmt numFmtId="164" formatCode="&quot;€&quot;\ #,##0.00_-"/>
    <numFmt numFmtId="165" formatCode="_-[$€]\ * #,##0.00_-;_-[$€]\ * #,##0.00\-;_-[$€]\ * &quot;-&quot;??_-;_-@_-"/>
    <numFmt numFmtId="166" formatCode="_-&quot;€&quot;\ * #,##0_-;_-&quot;€&quot;\ * #,##0\-;_-&quot;€&quot;\ * &quot;-&quot;_-;_-@_-"/>
    <numFmt numFmtId="167" formatCode="#,##0.00_ ;\-#,##0.00\ 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8"/>
      <name val="MS Sans Serif"/>
      <family val="2"/>
    </font>
    <font>
      <sz val="8"/>
      <name val="Arial"/>
      <family val="2"/>
    </font>
    <font>
      <b/>
      <sz val="10"/>
      <name val="MS Sans Serif"/>
    </font>
    <font>
      <b/>
      <sz val="10"/>
      <name val="MS Sans Serif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63">
    <xf numFmtId="0" fontId="0" fillId="0" borderId="0" xfId="0"/>
    <xf numFmtId="0" fontId="1" fillId="2" borderId="0" xfId="0" applyFont="1" applyFill="1"/>
    <xf numFmtId="0" fontId="2" fillId="2" borderId="0" xfId="0" applyFont="1" applyFill="1"/>
    <xf numFmtId="164" fontId="3" fillId="2" borderId="0" xfId="0" applyNumberFormat="1" applyFont="1" applyFill="1"/>
    <xf numFmtId="0" fontId="4" fillId="2" borderId="0" xfId="0" applyFont="1" applyFill="1"/>
    <xf numFmtId="0" fontId="3" fillId="0" borderId="6" xfId="0" applyFont="1" applyFill="1" applyBorder="1"/>
    <xf numFmtId="164" fontId="3" fillId="0" borderId="0" xfId="0" applyNumberFormat="1" applyFont="1" applyFill="1"/>
    <xf numFmtId="164" fontId="5" fillId="2" borderId="0" xfId="0" applyNumberFormat="1" applyFont="1" applyFill="1"/>
    <xf numFmtId="166" fontId="5" fillId="2" borderId="0" xfId="1" applyNumberFormat="1" applyFont="1" applyFill="1" applyBorder="1" applyAlignment="1">
      <alignment horizontal="right"/>
    </xf>
    <xf numFmtId="164" fontId="3" fillId="2" borderId="0" xfId="0" applyNumberFormat="1" applyFont="1" applyFill="1" applyBorder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164" fontId="1" fillId="0" borderId="2" xfId="0" applyNumberFormat="1" applyFont="1" applyFill="1" applyBorder="1"/>
    <xf numFmtId="164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Alignment="1">
      <alignment horizontal="center"/>
    </xf>
    <xf numFmtId="164" fontId="1" fillId="0" borderId="4" xfId="0" applyNumberFormat="1" applyFont="1" applyFill="1" applyBorder="1"/>
    <xf numFmtId="14" fontId="1" fillId="0" borderId="4" xfId="0" applyNumberFormat="1" applyFont="1" applyFill="1" applyBorder="1" applyAlignment="1">
      <alignment horizontal="center"/>
    </xf>
    <xf numFmtId="0" fontId="3" fillId="0" borderId="5" xfId="0" quotePrefix="1" applyFont="1" applyFill="1" applyBorder="1"/>
    <xf numFmtId="0" fontId="3" fillId="0" borderId="5" xfId="0" applyFont="1" applyFill="1" applyBorder="1"/>
    <xf numFmtId="166" fontId="3" fillId="0" borderId="5" xfId="1" applyNumberFormat="1" applyFont="1" applyFill="1" applyBorder="1" applyAlignment="1">
      <alignment horizontal="right"/>
    </xf>
    <xf numFmtId="167" fontId="3" fillId="0" borderId="5" xfId="1" applyNumberFormat="1" applyFont="1" applyFill="1" applyBorder="1" applyAlignment="1">
      <alignment horizontal="right"/>
    </xf>
    <xf numFmtId="166" fontId="3" fillId="0" borderId="5" xfId="1" applyNumberFormat="1" applyFont="1" applyFill="1" applyBorder="1"/>
    <xf numFmtId="42" fontId="3" fillId="0" borderId="5" xfId="1" applyNumberFormat="1" applyFont="1" applyFill="1" applyBorder="1"/>
    <xf numFmtId="0" fontId="3" fillId="0" borderId="6" xfId="0" quotePrefix="1" applyFont="1" applyFill="1" applyBorder="1"/>
    <xf numFmtId="166" fontId="3" fillId="0" borderId="6" xfId="1" applyNumberFormat="1" applyFont="1" applyFill="1" applyBorder="1" applyAlignment="1">
      <alignment horizontal="right"/>
    </xf>
    <xf numFmtId="167" fontId="3" fillId="0" borderId="6" xfId="1" applyNumberFormat="1" applyFont="1" applyFill="1" applyBorder="1" applyAlignment="1">
      <alignment horizontal="right"/>
    </xf>
    <xf numFmtId="166" fontId="3" fillId="0" borderId="6" xfId="1" applyNumberFormat="1" applyFont="1" applyFill="1" applyBorder="1"/>
    <xf numFmtId="42" fontId="3" fillId="0" borderId="6" xfId="1" applyNumberFormat="1" applyFont="1" applyFill="1" applyBorder="1"/>
    <xf numFmtId="166" fontId="3" fillId="0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Border="1"/>
    <xf numFmtId="0" fontId="1" fillId="0" borderId="6" xfId="0" applyFont="1" applyFill="1" applyBorder="1"/>
    <xf numFmtId="166" fontId="1" fillId="0" borderId="6" xfId="1" applyNumberFormat="1" applyFont="1" applyFill="1" applyBorder="1"/>
    <xf numFmtId="165" fontId="3" fillId="0" borderId="6" xfId="1" applyFont="1" applyFill="1" applyBorder="1"/>
    <xf numFmtId="166" fontId="1" fillId="0" borderId="6" xfId="1" applyNumberFormat="1" applyFont="1" applyFill="1" applyBorder="1" applyAlignment="1">
      <alignment horizontal="right"/>
    </xf>
    <xf numFmtId="166" fontId="1" fillId="0" borderId="7" xfId="1" applyNumberFormat="1" applyFont="1" applyFill="1" applyBorder="1"/>
    <xf numFmtId="42" fontId="3" fillId="3" borderId="5" xfId="1" applyNumberFormat="1" applyFont="1" applyFill="1" applyBorder="1"/>
    <xf numFmtId="164" fontId="1" fillId="0" borderId="4" xfId="0" applyNumberFormat="1" applyFont="1" applyFill="1" applyBorder="1" applyAlignment="1">
      <alignment horizontal="center"/>
    </xf>
    <xf numFmtId="42" fontId="1" fillId="0" borderId="5" xfId="1" applyNumberFormat="1" applyFont="1" applyFill="1" applyBorder="1"/>
    <xf numFmtId="6" fontId="3" fillId="0" borderId="5" xfId="1" applyNumberFormat="1" applyFont="1" applyFill="1" applyBorder="1"/>
    <xf numFmtId="164" fontId="1" fillId="3" borderId="4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164" fontId="1" fillId="3" borderId="9" xfId="0" applyNumberFormat="1" applyFont="1" applyFill="1" applyBorder="1" applyAlignment="1">
      <alignment horizontal="center"/>
    </xf>
    <xf numFmtId="42" fontId="3" fillId="0" borderId="10" xfId="1" applyNumberFormat="1" applyFont="1" applyFill="1" applyBorder="1"/>
    <xf numFmtId="42" fontId="3" fillId="0" borderId="7" xfId="1" applyNumberFormat="1" applyFont="1" applyFill="1" applyBorder="1"/>
    <xf numFmtId="0" fontId="1" fillId="2" borderId="6" xfId="0" applyFont="1" applyFill="1" applyBorder="1" applyAlignment="1">
      <alignment horizontal="center"/>
    </xf>
    <xf numFmtId="42" fontId="3" fillId="2" borderId="6" xfId="0" applyNumberFormat="1" applyFont="1" applyFill="1" applyBorder="1"/>
    <xf numFmtId="42" fontId="6" fillId="2" borderId="6" xfId="0" applyNumberFormat="1" applyFont="1" applyFill="1" applyBorder="1"/>
    <xf numFmtId="42" fontId="1" fillId="2" borderId="6" xfId="0" applyNumberFormat="1" applyFont="1" applyFill="1" applyBorder="1"/>
    <xf numFmtId="42" fontId="7" fillId="2" borderId="6" xfId="0" applyNumberFormat="1" applyFont="1" applyFill="1" applyBorder="1"/>
    <xf numFmtId="42" fontId="3" fillId="0" borderId="6" xfId="0" applyNumberFormat="1" applyFont="1" applyFill="1" applyBorder="1"/>
    <xf numFmtId="0" fontId="7" fillId="0" borderId="6" xfId="0" applyFont="1" applyFill="1" applyBorder="1"/>
    <xf numFmtId="0" fontId="1" fillId="2" borderId="7" xfId="0" applyFont="1" applyFill="1" applyBorder="1" applyAlignment="1">
      <alignment horizontal="center"/>
    </xf>
    <xf numFmtId="42" fontId="3" fillId="2" borderId="7" xfId="0" applyNumberFormat="1" applyFont="1" applyFill="1" applyBorder="1"/>
    <xf numFmtId="42" fontId="7" fillId="2" borderId="7" xfId="0" applyNumberFormat="1" applyFont="1" applyFill="1" applyBorder="1"/>
    <xf numFmtId="0" fontId="3" fillId="0" borderId="0" xfId="0" applyFont="1" applyFill="1" applyBorder="1"/>
    <xf numFmtId="0" fontId="5" fillId="0" borderId="0" xfId="0" applyFont="1" applyFill="1" applyBorder="1"/>
    <xf numFmtId="0" fontId="3" fillId="0" borderId="6" xfId="0" applyFont="1" applyFill="1" applyBorder="1" applyAlignment="1">
      <alignment horizontal="center"/>
    </xf>
    <xf numFmtId="0" fontId="8" fillId="0" borderId="0" xfId="0" applyFont="1" applyFill="1" applyBorder="1"/>
    <xf numFmtId="0" fontId="8" fillId="2" borderId="0" xfId="0" applyFont="1" applyFill="1"/>
    <xf numFmtId="0" fontId="9" fillId="2" borderId="0" xfId="0" applyFont="1" applyFill="1"/>
  </cellXfs>
  <cellStyles count="2">
    <cellStyle name="Euro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80"/>
  <sheetViews>
    <sheetView tabSelected="1" workbookViewId="0">
      <selection activeCell="B31" sqref="B31"/>
    </sheetView>
  </sheetViews>
  <sheetFormatPr defaultRowHeight="15" x14ac:dyDescent="0.25"/>
  <cols>
    <col min="1" max="1" width="44.28515625" style="2" customWidth="1"/>
    <col min="2" max="2" width="31.42578125" style="2" bestFit="1" customWidth="1"/>
    <col min="3" max="3" width="16.42578125" style="3" hidden="1" customWidth="1"/>
    <col min="4" max="4" width="5.5703125" style="3" hidden="1" customWidth="1"/>
    <col min="5" max="5" width="13.7109375" style="3" hidden="1" customWidth="1"/>
    <col min="6" max="6" width="14.7109375" style="3" hidden="1" customWidth="1"/>
    <col min="7" max="7" width="12.85546875" style="3" hidden="1" customWidth="1"/>
    <col min="8" max="10" width="14.42578125" style="3" hidden="1" customWidth="1"/>
    <col min="11" max="11" width="25.28515625" style="3" hidden="1" customWidth="1"/>
    <col min="12" max="12" width="13" style="3" hidden="1" customWidth="1"/>
    <col min="13" max="14" width="25.28515625" style="3" hidden="1" customWidth="1"/>
    <col min="15" max="24" width="30.42578125" style="3" hidden="1" customWidth="1"/>
    <col min="25" max="25" width="27.28515625" style="2" hidden="1" customWidth="1"/>
    <col min="26" max="26" width="26.7109375" style="2" hidden="1" customWidth="1"/>
    <col min="27" max="27" width="16.28515625" style="2" hidden="1" customWidth="1"/>
    <col min="28" max="28" width="19.85546875" style="2" hidden="1" customWidth="1"/>
    <col min="29" max="30" width="19.85546875" style="2" customWidth="1"/>
    <col min="31" max="31" width="23.28515625" style="60" customWidth="1"/>
    <col min="32" max="32" width="15.5703125" style="60" bestFit="1" customWidth="1"/>
    <col min="33" max="33" width="11.7109375" style="60" bestFit="1" customWidth="1"/>
    <col min="34" max="34" width="9.140625" style="60"/>
    <col min="35" max="16384" width="9.140625" style="2"/>
  </cols>
  <sheetData>
    <row r="1" spans="1:34" x14ac:dyDescent="0.25">
      <c r="A1" s="1" t="s">
        <v>89</v>
      </c>
      <c r="B1" s="1" t="s">
        <v>78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34" x14ac:dyDescent="0.25">
      <c r="A2" s="1" t="s">
        <v>67</v>
      </c>
      <c r="B2" s="61"/>
    </row>
    <row r="3" spans="1:34" ht="15.75" thickBot="1" x14ac:dyDescent="0.3">
      <c r="A3" s="62" t="s">
        <v>88</v>
      </c>
      <c r="B3" s="61"/>
      <c r="H3" s="3" t="s">
        <v>0</v>
      </c>
    </row>
    <row r="4" spans="1:34" ht="12.75" x14ac:dyDescent="0.2">
      <c r="A4" s="10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2" t="s">
        <v>11</v>
      </c>
      <c r="L4" s="13" t="s">
        <v>12</v>
      </c>
      <c r="M4" s="14" t="s">
        <v>13</v>
      </c>
      <c r="N4" s="14" t="s">
        <v>50</v>
      </c>
      <c r="O4" s="14" t="s">
        <v>14</v>
      </c>
      <c r="P4" s="14" t="s">
        <v>53</v>
      </c>
      <c r="Q4" s="14" t="s">
        <v>52</v>
      </c>
      <c r="R4" s="14" t="s">
        <v>59</v>
      </c>
      <c r="S4" s="14" t="s">
        <v>55</v>
      </c>
      <c r="T4" s="14" t="s">
        <v>59</v>
      </c>
      <c r="U4" s="14" t="s">
        <v>65</v>
      </c>
      <c r="V4" s="14" t="s">
        <v>60</v>
      </c>
      <c r="W4" s="14" t="s">
        <v>60</v>
      </c>
      <c r="X4" s="43" t="s">
        <v>64</v>
      </c>
      <c r="Y4" s="47" t="s">
        <v>68</v>
      </c>
      <c r="Z4" s="47" t="s">
        <v>69</v>
      </c>
      <c r="AA4" s="47" t="s">
        <v>73</v>
      </c>
      <c r="AB4" s="47" t="s">
        <v>74</v>
      </c>
      <c r="AC4" s="47" t="s">
        <v>79</v>
      </c>
      <c r="AD4" s="54" t="s">
        <v>81</v>
      </c>
      <c r="AE4" s="53" t="s">
        <v>82</v>
      </c>
      <c r="AF4" s="53" t="s">
        <v>83</v>
      </c>
      <c r="AG4" s="53" t="s">
        <v>84</v>
      </c>
      <c r="AH4" s="53" t="s">
        <v>85</v>
      </c>
    </row>
    <row r="5" spans="1:34" ht="13.5" thickBot="1" x14ac:dyDescent="0.25">
      <c r="A5" s="15"/>
      <c r="B5" s="16"/>
      <c r="C5" s="16"/>
      <c r="D5" s="16"/>
      <c r="E5" s="16"/>
      <c r="F5" s="16"/>
      <c r="G5" s="16"/>
      <c r="H5" s="16"/>
      <c r="I5" s="16"/>
      <c r="J5" s="16" t="s">
        <v>15</v>
      </c>
      <c r="K5" s="17" t="s">
        <v>16</v>
      </c>
      <c r="L5" s="18"/>
      <c r="M5" s="19" t="s">
        <v>17</v>
      </c>
      <c r="N5" s="19" t="s">
        <v>51</v>
      </c>
      <c r="O5" s="18"/>
      <c r="P5" s="39" t="s">
        <v>54</v>
      </c>
      <c r="Q5" s="18"/>
      <c r="R5" s="39" t="s">
        <v>58</v>
      </c>
      <c r="S5" s="39" t="s">
        <v>56</v>
      </c>
      <c r="T5" s="39" t="s">
        <v>61</v>
      </c>
      <c r="U5" s="42" t="s">
        <v>66</v>
      </c>
      <c r="V5" s="39" t="s">
        <v>63</v>
      </c>
      <c r="W5" s="39" t="s">
        <v>62</v>
      </c>
      <c r="X5" s="44" t="s">
        <v>66</v>
      </c>
      <c r="Y5" s="47" t="s">
        <v>70</v>
      </c>
      <c r="Z5" s="47" t="s">
        <v>71</v>
      </c>
      <c r="AA5" s="47" t="s">
        <v>72</v>
      </c>
      <c r="AB5" s="47" t="s">
        <v>75</v>
      </c>
      <c r="AC5" s="47" t="s">
        <v>72</v>
      </c>
      <c r="AD5" s="54" t="s">
        <v>80</v>
      </c>
      <c r="AE5" s="53" t="s">
        <v>86</v>
      </c>
      <c r="AF5" s="53" t="s">
        <v>87</v>
      </c>
      <c r="AG5" s="53" t="s">
        <v>87</v>
      </c>
      <c r="AH5" s="53" t="s">
        <v>87</v>
      </c>
    </row>
    <row r="6" spans="1:34" ht="12.75" x14ac:dyDescent="0.2">
      <c r="A6" s="20" t="s">
        <v>18</v>
      </c>
      <c r="B6" s="21" t="s">
        <v>19</v>
      </c>
      <c r="C6" s="22">
        <v>1854749.3243243243</v>
      </c>
      <c r="D6" s="23">
        <v>1.0728476821192052</v>
      </c>
      <c r="E6" s="22">
        <f>+C6*D6</f>
        <v>1989863.5135135134</v>
      </c>
      <c r="F6" s="22">
        <f t="shared" ref="F6:F21" si="0">E6*(163/162)</f>
        <v>2002146.6216216215</v>
      </c>
      <c r="G6" s="22"/>
      <c r="H6" s="22">
        <f>(F6+G6)*153/163</f>
        <v>1879315.5405405406</v>
      </c>
      <c r="I6" s="22"/>
      <c r="J6" s="22">
        <f>SUM(H6:I6)</f>
        <v>1879315.5405405406</v>
      </c>
      <c r="K6" s="22">
        <v>1989864</v>
      </c>
      <c r="L6" s="24">
        <v>152700</v>
      </c>
      <c r="M6" s="24">
        <f>(120.2/118.8)*K6</f>
        <v>2013313.5757575759</v>
      </c>
      <c r="N6" s="24">
        <f>(121/120.2)*M6</f>
        <v>2026713.3333333335</v>
      </c>
      <c r="O6" s="25">
        <v>152700</v>
      </c>
      <c r="P6" s="25">
        <f>(125.8/121)*N6</f>
        <v>2107111.8787878789</v>
      </c>
      <c r="Q6" s="25">
        <f>O6</f>
        <v>152700</v>
      </c>
      <c r="R6" s="25">
        <f>(141.4/125.8)*P6</f>
        <v>2368407.1515151518</v>
      </c>
      <c r="S6" s="25">
        <f>(118.3/115.7)*Q6</f>
        <v>156131.46067415731</v>
      </c>
      <c r="T6" s="25">
        <f>R6*1.05</f>
        <v>2486827.5090909097</v>
      </c>
      <c r="U6" s="25">
        <v>1660000</v>
      </c>
      <c r="V6" s="41">
        <v>152700</v>
      </c>
      <c r="W6" s="25">
        <f>V6*1.016</f>
        <v>155143.20000000001</v>
      </c>
      <c r="X6" s="45">
        <v>200000</v>
      </c>
      <c r="Y6" s="48">
        <f>113.9/108*U6</f>
        <v>1750685.1851851852</v>
      </c>
      <c r="Z6" s="48">
        <f>109.2/103.5*X6</f>
        <v>211014.49275362317</v>
      </c>
      <c r="AA6" s="48">
        <f>(130/113.9)*Y6</f>
        <v>1998148.1481481479</v>
      </c>
      <c r="AB6" s="48">
        <f>(126.4/109.2)*Z6</f>
        <v>244251.20772946859</v>
      </c>
      <c r="AC6" s="48">
        <f>AA6</f>
        <v>1998148.1481481479</v>
      </c>
      <c r="AD6" s="55">
        <f>(126.8/126.4)*AB6</f>
        <v>245024.15458937196</v>
      </c>
      <c r="AE6" s="5" t="s">
        <v>90</v>
      </c>
      <c r="AF6" s="59" t="s">
        <v>95</v>
      </c>
      <c r="AG6" s="59" t="s">
        <v>95</v>
      </c>
      <c r="AH6" s="59" t="s">
        <v>95</v>
      </c>
    </row>
    <row r="7" spans="1:34" ht="12.75" x14ac:dyDescent="0.2">
      <c r="A7" s="26" t="s">
        <v>20</v>
      </c>
      <c r="B7" s="5" t="s">
        <v>21</v>
      </c>
      <c r="C7" s="27">
        <v>1306660.1351351351</v>
      </c>
      <c r="D7" s="28">
        <v>1.0728476821192052</v>
      </c>
      <c r="E7" s="27">
        <f t="shared" ref="E7:E24" si="1">+C7*D7</f>
        <v>1401847.2972972973</v>
      </c>
      <c r="F7" s="27">
        <f t="shared" si="0"/>
        <v>1410500.6756756757</v>
      </c>
      <c r="G7" s="27"/>
      <c r="H7" s="27">
        <f t="shared" ref="H7:H24" si="2">(F7+G7)*153/163</f>
        <v>1323966.8918918921</v>
      </c>
      <c r="I7" s="27"/>
      <c r="J7" s="27">
        <f t="shared" ref="J7:J24" si="3">SUM(H7:I7)</f>
        <v>1323966.8918918921</v>
      </c>
      <c r="K7" s="27">
        <v>1401847</v>
      </c>
      <c r="L7" s="29">
        <v>127300</v>
      </c>
      <c r="M7" s="24">
        <f t="shared" ref="M7:M24" si="4">(120.2/118.8)*K7</f>
        <v>1418367.0824915827</v>
      </c>
      <c r="N7" s="24">
        <f t="shared" ref="N7:N24" si="5">(121/120.2)*M7</f>
        <v>1427807.1296296299</v>
      </c>
      <c r="O7" s="30">
        <v>127300</v>
      </c>
      <c r="P7" s="25">
        <f t="shared" ref="P7:P24" si="6">(125.8/121)*N7</f>
        <v>1484447.4124579127</v>
      </c>
      <c r="Q7" s="25">
        <f t="shared" ref="Q7:Q24" si="7">O7</f>
        <v>127300</v>
      </c>
      <c r="R7" s="25">
        <f t="shared" ref="R7:R24" si="8">(141.4/125.8)*P7</f>
        <v>1668528.331649832</v>
      </c>
      <c r="S7" s="25">
        <f t="shared" ref="S7:S24" si="9">(118.3/115.7)*Q7</f>
        <v>130160.67415730338</v>
      </c>
      <c r="T7" s="25">
        <f t="shared" ref="T7:T24" si="10">R7*1.05</f>
        <v>1751954.7482323237</v>
      </c>
      <c r="U7" s="25">
        <v>1665000</v>
      </c>
      <c r="V7" s="41">
        <v>127300</v>
      </c>
      <c r="W7" s="25">
        <f t="shared" ref="W7:W24" si="11">V7*1.016</f>
        <v>129336.8</v>
      </c>
      <c r="X7" s="46">
        <v>355000</v>
      </c>
      <c r="Y7" s="48">
        <f t="shared" ref="Y7:Y24" si="12">113.9/108*U7</f>
        <v>1755958.3333333333</v>
      </c>
      <c r="Z7" s="48">
        <f t="shared" ref="Z7:Z24" si="13">109.2/103.5*X7</f>
        <v>374550.72463768115</v>
      </c>
      <c r="AA7" s="48">
        <f t="shared" ref="AA7:AA24" si="14">(130/113.9)*Y7</f>
        <v>2004166.6666666663</v>
      </c>
      <c r="AB7" s="48">
        <f t="shared" ref="AB7:AB24" si="15">(126.4/109.2)*Z7</f>
        <v>433545.8937198068</v>
      </c>
      <c r="AC7" s="48">
        <f t="shared" ref="AC7:AC24" si="16">AA7</f>
        <v>2004166.6666666663</v>
      </c>
      <c r="AD7" s="55">
        <f t="shared" ref="AD7:AD24" si="17">(126.8/126.4)*AB7</f>
        <v>434917.87439613533</v>
      </c>
      <c r="AE7" s="5" t="s">
        <v>90</v>
      </c>
      <c r="AF7" s="59" t="s">
        <v>95</v>
      </c>
      <c r="AG7" s="59" t="s">
        <v>95</v>
      </c>
      <c r="AH7" s="59" t="s">
        <v>95</v>
      </c>
    </row>
    <row r="8" spans="1:34" ht="12.75" x14ac:dyDescent="0.2">
      <c r="A8" s="5" t="s">
        <v>22</v>
      </c>
      <c r="B8" s="5" t="s">
        <v>23</v>
      </c>
      <c r="C8" s="27">
        <v>2362445</v>
      </c>
      <c r="D8" s="28">
        <v>0.98780487804878048</v>
      </c>
      <c r="E8" s="27">
        <f t="shared" si="1"/>
        <v>2333634.6951219514</v>
      </c>
      <c r="F8" s="27">
        <f t="shared" si="0"/>
        <v>2348039.8475609757</v>
      </c>
      <c r="G8" s="27"/>
      <c r="H8" s="27">
        <f t="shared" si="2"/>
        <v>2203988.3231707318</v>
      </c>
      <c r="I8" s="27"/>
      <c r="J8" s="27">
        <f t="shared" si="3"/>
        <v>2203988.3231707318</v>
      </c>
      <c r="K8" s="27">
        <v>2333635</v>
      </c>
      <c r="L8" s="29">
        <v>166500</v>
      </c>
      <c r="M8" s="24">
        <f t="shared" si="4"/>
        <v>2361135.7491582492</v>
      </c>
      <c r="N8" s="24">
        <f t="shared" si="5"/>
        <v>2376850.4629629632</v>
      </c>
      <c r="O8" s="30">
        <v>166500</v>
      </c>
      <c r="P8" s="25">
        <f t="shared" si="6"/>
        <v>2471138.7457912457</v>
      </c>
      <c r="Q8" s="25">
        <f t="shared" si="7"/>
        <v>166500</v>
      </c>
      <c r="R8" s="25">
        <f t="shared" si="8"/>
        <v>2777575.664983165</v>
      </c>
      <c r="S8" s="25">
        <f t="shared" si="9"/>
        <v>170241.57303370789</v>
      </c>
      <c r="T8" s="25">
        <f t="shared" si="10"/>
        <v>2916454.4482323234</v>
      </c>
      <c r="U8" s="25">
        <v>1925000</v>
      </c>
      <c r="V8" s="41">
        <v>166500</v>
      </c>
      <c r="W8" s="25">
        <f t="shared" si="11"/>
        <v>169164</v>
      </c>
      <c r="X8" s="46">
        <v>435000</v>
      </c>
      <c r="Y8" s="48">
        <f t="shared" si="12"/>
        <v>2030162.0370370368</v>
      </c>
      <c r="Z8" s="48">
        <f t="shared" si="13"/>
        <v>458956.52173913043</v>
      </c>
      <c r="AA8" s="48">
        <f t="shared" si="14"/>
        <v>2317129.6296296292</v>
      </c>
      <c r="AB8" s="48">
        <f t="shared" si="15"/>
        <v>531246.37681159424</v>
      </c>
      <c r="AC8" s="48">
        <f t="shared" si="16"/>
        <v>2317129.6296296292</v>
      </c>
      <c r="AD8" s="55">
        <f t="shared" si="17"/>
        <v>532927.53623188415</v>
      </c>
      <c r="AE8" s="5" t="s">
        <v>90</v>
      </c>
      <c r="AF8" s="59" t="s">
        <v>95</v>
      </c>
      <c r="AG8" s="59" t="s">
        <v>95</v>
      </c>
      <c r="AH8" s="59" t="s">
        <v>95</v>
      </c>
    </row>
    <row r="9" spans="1:34" ht="12.75" x14ac:dyDescent="0.2">
      <c r="A9" s="5" t="s">
        <v>24</v>
      </c>
      <c r="B9" s="5" t="s">
        <v>92</v>
      </c>
      <c r="C9" s="27">
        <v>1401851.3513513512</v>
      </c>
      <c r="D9" s="28">
        <v>1.0728476821192052</v>
      </c>
      <c r="E9" s="27">
        <f t="shared" si="1"/>
        <v>1503972.9729729728</v>
      </c>
      <c r="F9" s="27">
        <f t="shared" si="0"/>
        <v>1513256.7567567567</v>
      </c>
      <c r="G9" s="27">
        <v>1365100</v>
      </c>
      <c r="H9" s="27">
        <f t="shared" si="2"/>
        <v>2701770.4526612498</v>
      </c>
      <c r="I9" s="27"/>
      <c r="J9" s="27">
        <f t="shared" si="3"/>
        <v>2701770.4526612498</v>
      </c>
      <c r="K9" s="27">
        <v>2860698</v>
      </c>
      <c r="L9" s="29">
        <v>148200</v>
      </c>
      <c r="M9" s="24">
        <f t="shared" si="4"/>
        <v>2894409.9292929298</v>
      </c>
      <c r="N9" s="24">
        <f t="shared" si="5"/>
        <v>2913673.8888888895</v>
      </c>
      <c r="O9" s="30">
        <v>148200</v>
      </c>
      <c r="P9" s="25">
        <f t="shared" si="6"/>
        <v>3029257.6464646468</v>
      </c>
      <c r="Q9" s="25">
        <f t="shared" si="7"/>
        <v>148200</v>
      </c>
      <c r="R9" s="25">
        <f t="shared" si="8"/>
        <v>3404904.8585858592</v>
      </c>
      <c r="S9" s="25">
        <f t="shared" si="9"/>
        <v>151530.3370786517</v>
      </c>
      <c r="T9" s="25">
        <f t="shared" si="10"/>
        <v>3575150.1015151525</v>
      </c>
      <c r="U9" s="25">
        <v>1745000</v>
      </c>
      <c r="V9" s="41">
        <v>148200</v>
      </c>
      <c r="W9" s="25">
        <f t="shared" si="11"/>
        <v>150571.20000000001</v>
      </c>
      <c r="X9" s="46">
        <v>185000</v>
      </c>
      <c r="Y9" s="48">
        <f t="shared" si="12"/>
        <v>1840328.7037037036</v>
      </c>
      <c r="Z9" s="48">
        <f t="shared" si="13"/>
        <v>195188.40579710144</v>
      </c>
      <c r="AA9" s="48">
        <f t="shared" si="14"/>
        <v>2100462.9629629627</v>
      </c>
      <c r="AB9" s="48">
        <f t="shared" si="15"/>
        <v>225932.36714975847</v>
      </c>
      <c r="AC9" s="48">
        <f t="shared" si="16"/>
        <v>2100462.9629629627</v>
      </c>
      <c r="AD9" s="55">
        <f t="shared" si="17"/>
        <v>226647.34299516911</v>
      </c>
      <c r="AE9" s="5" t="s">
        <v>90</v>
      </c>
      <c r="AF9" s="59" t="s">
        <v>94</v>
      </c>
      <c r="AG9" s="59" t="s">
        <v>95</v>
      </c>
      <c r="AH9" s="59" t="s">
        <v>95</v>
      </c>
    </row>
    <row r="10" spans="1:34" ht="12.75" x14ac:dyDescent="0.2">
      <c r="A10" s="5" t="s">
        <v>57</v>
      </c>
      <c r="B10" s="5" t="s">
        <v>25</v>
      </c>
      <c r="C10" s="27">
        <v>1629983.7837837837</v>
      </c>
      <c r="D10" s="28">
        <v>1.0728476821192052</v>
      </c>
      <c r="E10" s="27">
        <f t="shared" si="1"/>
        <v>1748724.324324324</v>
      </c>
      <c r="F10" s="27">
        <f t="shared" si="0"/>
        <v>1759518.9189189186</v>
      </c>
      <c r="G10" s="27"/>
      <c r="H10" s="27">
        <f t="shared" si="2"/>
        <v>1651572.9729729726</v>
      </c>
      <c r="I10" s="27"/>
      <c r="J10" s="27">
        <f t="shared" si="3"/>
        <v>1651572.9729729726</v>
      </c>
      <c r="K10" s="27">
        <v>1748724</v>
      </c>
      <c r="L10" s="29">
        <v>255300</v>
      </c>
      <c r="M10" s="24">
        <f t="shared" si="4"/>
        <v>1769331.8585858587</v>
      </c>
      <c r="N10" s="24">
        <f t="shared" si="5"/>
        <v>1781107.777777778</v>
      </c>
      <c r="O10" s="30">
        <v>255300</v>
      </c>
      <c r="P10" s="25">
        <f t="shared" si="6"/>
        <v>1851763.2929292929</v>
      </c>
      <c r="Q10" s="25">
        <f t="shared" si="7"/>
        <v>255300</v>
      </c>
      <c r="R10" s="25">
        <f t="shared" si="8"/>
        <v>2081393.7171717172</v>
      </c>
      <c r="S10" s="25">
        <f t="shared" si="9"/>
        <v>261037.07865168541</v>
      </c>
      <c r="T10" s="25">
        <f t="shared" si="10"/>
        <v>2185463.4030303033</v>
      </c>
      <c r="U10" s="25">
        <v>2685000</v>
      </c>
      <c r="V10" s="41">
        <v>255300</v>
      </c>
      <c r="W10" s="25">
        <f t="shared" si="11"/>
        <v>259384.80000000002</v>
      </c>
      <c r="X10" s="46">
        <v>365000</v>
      </c>
      <c r="Y10" s="48">
        <f t="shared" si="12"/>
        <v>2831680.5555555555</v>
      </c>
      <c r="Z10" s="48">
        <f t="shared" si="13"/>
        <v>385101.44927536231</v>
      </c>
      <c r="AA10" s="48">
        <f t="shared" si="14"/>
        <v>3231944.444444444</v>
      </c>
      <c r="AB10" s="48">
        <f t="shared" si="15"/>
        <v>445758.45410628023</v>
      </c>
      <c r="AC10" s="48">
        <f t="shared" si="16"/>
        <v>3231944.444444444</v>
      </c>
      <c r="AD10" s="55">
        <f t="shared" si="17"/>
        <v>447169.08212560392</v>
      </c>
      <c r="AE10" s="5" t="s">
        <v>90</v>
      </c>
      <c r="AF10" s="59" t="s">
        <v>94</v>
      </c>
      <c r="AG10" s="59" t="s">
        <v>95</v>
      </c>
      <c r="AH10" s="59" t="s">
        <v>95</v>
      </c>
    </row>
    <row r="11" spans="1:34" ht="12.75" x14ac:dyDescent="0.2">
      <c r="A11" s="5" t="s">
        <v>26</v>
      </c>
      <c r="B11" s="5" t="s">
        <v>27</v>
      </c>
      <c r="C11" s="27">
        <v>2959187</v>
      </c>
      <c r="D11" s="28">
        <v>0.98780487804878048</v>
      </c>
      <c r="E11" s="27">
        <f t="shared" si="1"/>
        <v>2923099.3536585364</v>
      </c>
      <c r="F11" s="27">
        <f t="shared" si="0"/>
        <v>2941143.1768292682</v>
      </c>
      <c r="G11" s="27"/>
      <c r="H11" s="27">
        <f t="shared" si="2"/>
        <v>2760704.9451219514</v>
      </c>
      <c r="I11" s="27"/>
      <c r="J11" s="27">
        <f t="shared" si="3"/>
        <v>2760704.9451219514</v>
      </c>
      <c r="K11" s="27">
        <v>2923099</v>
      </c>
      <c r="L11" s="29">
        <v>120100</v>
      </c>
      <c r="M11" s="24">
        <f t="shared" si="4"/>
        <v>2957546.2946127951</v>
      </c>
      <c r="N11" s="24">
        <f t="shared" si="5"/>
        <v>2977230.4629629636</v>
      </c>
      <c r="O11" s="30">
        <v>120100</v>
      </c>
      <c r="P11" s="25">
        <f t="shared" si="6"/>
        <v>3095335.4730639737</v>
      </c>
      <c r="Q11" s="25">
        <f t="shared" si="7"/>
        <v>120100</v>
      </c>
      <c r="R11" s="25">
        <f t="shared" si="8"/>
        <v>3479176.7558922567</v>
      </c>
      <c r="S11" s="25">
        <f t="shared" si="9"/>
        <v>122798.87640449438</v>
      </c>
      <c r="T11" s="25">
        <f t="shared" si="10"/>
        <v>3653135.5936868698</v>
      </c>
      <c r="U11" s="25">
        <v>2125000</v>
      </c>
      <c r="V11" s="41">
        <v>120100</v>
      </c>
      <c r="W11" s="25">
        <f t="shared" si="11"/>
        <v>122021.6</v>
      </c>
      <c r="X11" s="46">
        <v>215000</v>
      </c>
      <c r="Y11" s="48">
        <f t="shared" si="12"/>
        <v>2241087.9629629627</v>
      </c>
      <c r="Z11" s="48">
        <f t="shared" si="13"/>
        <v>226840.57971014493</v>
      </c>
      <c r="AA11" s="48">
        <f t="shared" si="14"/>
        <v>2557870.3703703699</v>
      </c>
      <c r="AB11" s="48">
        <f t="shared" si="15"/>
        <v>262570.04830917879</v>
      </c>
      <c r="AC11" s="48">
        <f t="shared" si="16"/>
        <v>2557870.3703703699</v>
      </c>
      <c r="AD11" s="55">
        <f t="shared" si="17"/>
        <v>263400.96618357493</v>
      </c>
      <c r="AE11" s="5" t="s">
        <v>90</v>
      </c>
      <c r="AF11" s="59" t="s">
        <v>94</v>
      </c>
      <c r="AG11" s="59" t="s">
        <v>95</v>
      </c>
      <c r="AH11" s="59" t="s">
        <v>95</v>
      </c>
    </row>
    <row r="12" spans="1:34" ht="12.75" x14ac:dyDescent="0.2">
      <c r="A12" s="5" t="s">
        <v>28</v>
      </c>
      <c r="B12" s="5" t="s">
        <v>29</v>
      </c>
      <c r="C12" s="27">
        <v>2125631.0810810812</v>
      </c>
      <c r="D12" s="28">
        <v>1.0728476821192052</v>
      </c>
      <c r="E12" s="27">
        <f t="shared" si="1"/>
        <v>2280478.3783783782</v>
      </c>
      <c r="F12" s="27">
        <f t="shared" si="0"/>
        <v>2294555.4054054054</v>
      </c>
      <c r="G12" s="27"/>
      <c r="H12" s="27">
        <f t="shared" si="2"/>
        <v>2153785.1351351351</v>
      </c>
      <c r="I12" s="27"/>
      <c r="J12" s="27">
        <f t="shared" si="3"/>
        <v>2153785.1351351351</v>
      </c>
      <c r="K12" s="27">
        <v>2280478</v>
      </c>
      <c r="L12" s="29">
        <v>201200</v>
      </c>
      <c r="M12" s="24">
        <f t="shared" si="4"/>
        <v>2307352.3198653203</v>
      </c>
      <c r="N12" s="24">
        <f t="shared" si="5"/>
        <v>2322709.0740740746</v>
      </c>
      <c r="O12" s="30">
        <v>201200</v>
      </c>
      <c r="P12" s="25">
        <f t="shared" si="6"/>
        <v>2414849.5993265999</v>
      </c>
      <c r="Q12" s="25">
        <f t="shared" si="7"/>
        <v>201200</v>
      </c>
      <c r="R12" s="25">
        <f t="shared" si="8"/>
        <v>2714306.3063973072</v>
      </c>
      <c r="S12" s="25">
        <f t="shared" si="9"/>
        <v>205721.34831460676</v>
      </c>
      <c r="T12" s="25">
        <f t="shared" si="10"/>
        <v>2850021.6217171727</v>
      </c>
      <c r="U12" s="25">
        <v>3000000</v>
      </c>
      <c r="V12" s="41">
        <v>201200</v>
      </c>
      <c r="W12" s="25">
        <f t="shared" si="11"/>
        <v>204419.20000000001</v>
      </c>
      <c r="X12" s="46">
        <v>600000</v>
      </c>
      <c r="Y12" s="48">
        <f t="shared" si="12"/>
        <v>3163888.8888888885</v>
      </c>
      <c r="Z12" s="48">
        <f t="shared" si="13"/>
        <v>633043.47826086951</v>
      </c>
      <c r="AA12" s="48">
        <f t="shared" si="14"/>
        <v>3611111.1111111105</v>
      </c>
      <c r="AB12" s="48">
        <f t="shared" si="15"/>
        <v>732753.62318840576</v>
      </c>
      <c r="AC12" s="48">
        <f t="shared" si="16"/>
        <v>3611111.1111111105</v>
      </c>
      <c r="AD12" s="55">
        <f t="shared" si="17"/>
        <v>735072.46376811597</v>
      </c>
      <c r="AE12" s="5" t="s">
        <v>90</v>
      </c>
      <c r="AF12" s="59" t="s">
        <v>94</v>
      </c>
      <c r="AG12" s="59" t="s">
        <v>95</v>
      </c>
      <c r="AH12" s="59" t="s">
        <v>95</v>
      </c>
    </row>
    <row r="13" spans="1:34" ht="12.75" x14ac:dyDescent="0.2">
      <c r="A13" s="5" t="s">
        <v>30</v>
      </c>
      <c r="B13" s="5" t="s">
        <v>31</v>
      </c>
      <c r="C13" s="27">
        <v>2010500</v>
      </c>
      <c r="D13" s="28">
        <v>0.98780487804878048</v>
      </c>
      <c r="E13" s="27">
        <f t="shared" si="1"/>
        <v>1985981.7073170731</v>
      </c>
      <c r="F13" s="27">
        <f t="shared" si="0"/>
        <v>1998240.8536585367</v>
      </c>
      <c r="G13" s="27"/>
      <c r="H13" s="27">
        <f t="shared" si="2"/>
        <v>1875649.3902439026</v>
      </c>
      <c r="I13" s="27"/>
      <c r="J13" s="27">
        <f t="shared" si="3"/>
        <v>1875649.3902439026</v>
      </c>
      <c r="K13" s="27">
        <v>1985982</v>
      </c>
      <c r="L13" s="29">
        <v>148200</v>
      </c>
      <c r="M13" s="24">
        <f t="shared" si="4"/>
        <v>2009385.8282828284</v>
      </c>
      <c r="N13" s="24">
        <f t="shared" si="5"/>
        <v>2022759.4444444445</v>
      </c>
      <c r="O13" s="30">
        <v>148200</v>
      </c>
      <c r="P13" s="25">
        <f t="shared" si="6"/>
        <v>2103001.1414141413</v>
      </c>
      <c r="Q13" s="25">
        <f t="shared" si="7"/>
        <v>148200</v>
      </c>
      <c r="R13" s="25">
        <f t="shared" si="8"/>
        <v>2363786.6565656564</v>
      </c>
      <c r="S13" s="25">
        <f t="shared" si="9"/>
        <v>151530.3370786517</v>
      </c>
      <c r="T13" s="25">
        <f t="shared" si="10"/>
        <v>2481975.9893939393</v>
      </c>
      <c r="U13" s="25">
        <v>1625000</v>
      </c>
      <c r="V13" s="41">
        <v>148200</v>
      </c>
      <c r="W13" s="25">
        <f t="shared" si="11"/>
        <v>150571.20000000001</v>
      </c>
      <c r="X13" s="46">
        <v>230000</v>
      </c>
      <c r="Y13" s="48">
        <f t="shared" si="12"/>
        <v>1713773.1481481481</v>
      </c>
      <c r="Z13" s="48">
        <f t="shared" si="13"/>
        <v>242666.66666666666</v>
      </c>
      <c r="AA13" s="48">
        <f t="shared" si="14"/>
        <v>1956018.5185185182</v>
      </c>
      <c r="AB13" s="48">
        <f t="shared" si="15"/>
        <v>280888.88888888888</v>
      </c>
      <c r="AC13" s="48">
        <f t="shared" si="16"/>
        <v>1956018.5185185182</v>
      </c>
      <c r="AD13" s="55">
        <f t="shared" si="17"/>
        <v>281777.77777777775</v>
      </c>
      <c r="AE13" s="5" t="s">
        <v>90</v>
      </c>
      <c r="AF13" s="59" t="s">
        <v>94</v>
      </c>
      <c r="AG13" s="59" t="s">
        <v>95</v>
      </c>
      <c r="AH13" s="59" t="s">
        <v>95</v>
      </c>
    </row>
    <row r="14" spans="1:34" ht="12.75" x14ac:dyDescent="0.2">
      <c r="A14" s="5" t="s">
        <v>32</v>
      </c>
      <c r="B14" s="5" t="s">
        <v>33</v>
      </c>
      <c r="C14" s="27">
        <v>2879100</v>
      </c>
      <c r="D14" s="28">
        <v>0.98780487804878048</v>
      </c>
      <c r="E14" s="27">
        <f t="shared" si="1"/>
        <v>2843989.0243902439</v>
      </c>
      <c r="F14" s="27">
        <f t="shared" si="0"/>
        <v>2861544.512195122</v>
      </c>
      <c r="G14" s="27"/>
      <c r="H14" s="27">
        <f t="shared" si="2"/>
        <v>2685989.6341463416</v>
      </c>
      <c r="I14" s="27"/>
      <c r="J14" s="27">
        <f t="shared" si="3"/>
        <v>2685989.6341463416</v>
      </c>
      <c r="K14" s="27">
        <v>2843989</v>
      </c>
      <c r="L14" s="29">
        <v>224700</v>
      </c>
      <c r="M14" s="24">
        <f t="shared" si="4"/>
        <v>2877504.0218855222</v>
      </c>
      <c r="N14" s="24">
        <f t="shared" si="5"/>
        <v>2896655.4629629632</v>
      </c>
      <c r="O14" s="30">
        <v>224700</v>
      </c>
      <c r="P14" s="25">
        <f t="shared" si="6"/>
        <v>3011564.1094276095</v>
      </c>
      <c r="Q14" s="25">
        <f t="shared" si="7"/>
        <v>224700</v>
      </c>
      <c r="R14" s="25">
        <f t="shared" si="8"/>
        <v>3385017.2104377104</v>
      </c>
      <c r="S14" s="25">
        <f t="shared" si="9"/>
        <v>229749.4382022472</v>
      </c>
      <c r="T14" s="25">
        <f t="shared" si="10"/>
        <v>3554268.070959596</v>
      </c>
      <c r="U14" s="25">
        <v>2330000</v>
      </c>
      <c r="V14" s="41">
        <v>224700</v>
      </c>
      <c r="W14" s="25">
        <f t="shared" si="11"/>
        <v>228295.2</v>
      </c>
      <c r="X14" s="46">
        <v>425000</v>
      </c>
      <c r="Y14" s="48">
        <f t="shared" si="12"/>
        <v>2457287.0370370368</v>
      </c>
      <c r="Z14" s="48">
        <f t="shared" si="13"/>
        <v>448405.79710144928</v>
      </c>
      <c r="AA14" s="48">
        <f t="shared" si="14"/>
        <v>2804629.6296296292</v>
      </c>
      <c r="AB14" s="48">
        <f t="shared" si="15"/>
        <v>519033.81642512081</v>
      </c>
      <c r="AC14" s="48">
        <f t="shared" si="16"/>
        <v>2804629.6296296292</v>
      </c>
      <c r="AD14" s="55">
        <f t="shared" si="17"/>
        <v>520676.3285024155</v>
      </c>
      <c r="AE14" s="5" t="s">
        <v>90</v>
      </c>
      <c r="AF14" s="59" t="s">
        <v>94</v>
      </c>
      <c r="AG14" s="59" t="s">
        <v>95</v>
      </c>
      <c r="AH14" s="59" t="s">
        <v>95</v>
      </c>
    </row>
    <row r="15" spans="1:34" ht="12.75" x14ac:dyDescent="0.2">
      <c r="A15" s="5" t="s">
        <v>34</v>
      </c>
      <c r="B15" s="5" t="s">
        <v>35</v>
      </c>
      <c r="C15" s="27">
        <v>2774400</v>
      </c>
      <c r="D15" s="28">
        <v>0.98780487804878048</v>
      </c>
      <c r="E15" s="27">
        <f t="shared" si="1"/>
        <v>2740565.8536585364</v>
      </c>
      <c r="F15" s="27">
        <f t="shared" si="0"/>
        <v>2757482.9268292682</v>
      </c>
      <c r="G15" s="27"/>
      <c r="H15" s="27">
        <f t="shared" si="2"/>
        <v>2588312.1951219514</v>
      </c>
      <c r="I15" s="27"/>
      <c r="J15" s="27">
        <f t="shared" si="3"/>
        <v>2588312.1951219514</v>
      </c>
      <c r="K15" s="27">
        <v>2740566</v>
      </c>
      <c r="L15" s="29">
        <v>204200</v>
      </c>
      <c r="M15" s="24">
        <f t="shared" si="4"/>
        <v>2772862.2323232326</v>
      </c>
      <c r="N15" s="24">
        <f t="shared" si="5"/>
        <v>2791317.2222222225</v>
      </c>
      <c r="O15" s="30">
        <v>204200</v>
      </c>
      <c r="P15" s="25">
        <f t="shared" si="6"/>
        <v>2902047.1616161615</v>
      </c>
      <c r="Q15" s="25">
        <f t="shared" si="7"/>
        <v>204200</v>
      </c>
      <c r="R15" s="25">
        <f t="shared" si="8"/>
        <v>3261919.4646464647</v>
      </c>
      <c r="S15" s="25">
        <f t="shared" si="9"/>
        <v>208788.76404494382</v>
      </c>
      <c r="T15" s="25">
        <f t="shared" si="10"/>
        <v>3425015.437878788</v>
      </c>
      <c r="U15" s="25">
        <v>3450000</v>
      </c>
      <c r="V15" s="41">
        <v>204200</v>
      </c>
      <c r="W15" s="25">
        <f t="shared" si="11"/>
        <v>207467.2</v>
      </c>
      <c r="X15" s="46">
        <v>485000</v>
      </c>
      <c r="Y15" s="48">
        <f t="shared" si="12"/>
        <v>3638472.222222222</v>
      </c>
      <c r="Z15" s="48">
        <f t="shared" si="13"/>
        <v>511710.1449275362</v>
      </c>
      <c r="AA15" s="48">
        <f t="shared" si="14"/>
        <v>4152777.7777777771</v>
      </c>
      <c r="AB15" s="48">
        <f t="shared" si="15"/>
        <v>592309.17874396138</v>
      </c>
      <c r="AC15" s="48">
        <f t="shared" si="16"/>
        <v>4152777.7777777771</v>
      </c>
      <c r="AD15" s="55">
        <f t="shared" si="17"/>
        <v>594183.57487922709</v>
      </c>
      <c r="AE15" s="5" t="s">
        <v>90</v>
      </c>
      <c r="AF15" s="59" t="s">
        <v>95</v>
      </c>
      <c r="AG15" s="59" t="s">
        <v>95</v>
      </c>
      <c r="AH15" s="59" t="s">
        <v>95</v>
      </c>
    </row>
    <row r="16" spans="1:34" ht="12.75" x14ac:dyDescent="0.2">
      <c r="A16" s="5" t="s">
        <v>36</v>
      </c>
      <c r="B16" s="5" t="s">
        <v>37</v>
      </c>
      <c r="C16" s="27">
        <v>1714156.0810810812</v>
      </c>
      <c r="D16" s="28">
        <v>1.0728476821192052</v>
      </c>
      <c r="E16" s="27">
        <f t="shared" si="1"/>
        <v>1839028.3783783785</v>
      </c>
      <c r="F16" s="27">
        <f t="shared" si="0"/>
        <v>1850380.4054054054</v>
      </c>
      <c r="G16" s="27"/>
      <c r="H16" s="27">
        <f t="shared" si="2"/>
        <v>1736860.1351351351</v>
      </c>
      <c r="I16" s="27"/>
      <c r="J16" s="27">
        <f t="shared" si="3"/>
        <v>1736860.1351351351</v>
      </c>
      <c r="K16" s="27">
        <v>1839028</v>
      </c>
      <c r="L16" s="29">
        <v>198000</v>
      </c>
      <c r="M16" s="24">
        <f t="shared" si="4"/>
        <v>1860700.0471380474</v>
      </c>
      <c r="N16" s="24">
        <f t="shared" si="5"/>
        <v>1873084.0740740744</v>
      </c>
      <c r="O16" s="30">
        <v>198000</v>
      </c>
      <c r="P16" s="25">
        <f t="shared" si="6"/>
        <v>1947388.2356902359</v>
      </c>
      <c r="Q16" s="25">
        <f t="shared" si="7"/>
        <v>198000</v>
      </c>
      <c r="R16" s="25">
        <f t="shared" si="8"/>
        <v>2188876.7609427613</v>
      </c>
      <c r="S16" s="25">
        <f t="shared" si="9"/>
        <v>202449.4382022472</v>
      </c>
      <c r="T16" s="25">
        <f t="shared" si="10"/>
        <v>2298320.5989898993</v>
      </c>
      <c r="U16" s="25">
        <v>1950000</v>
      </c>
      <c r="V16" s="41">
        <v>198000</v>
      </c>
      <c r="W16" s="25">
        <f t="shared" si="11"/>
        <v>201168</v>
      </c>
      <c r="X16" s="46">
        <v>370000</v>
      </c>
      <c r="Y16" s="48">
        <f t="shared" si="12"/>
        <v>2056527.7777777778</v>
      </c>
      <c r="Z16" s="48">
        <f t="shared" si="13"/>
        <v>390376.81159420288</v>
      </c>
      <c r="AA16" s="48">
        <f t="shared" si="14"/>
        <v>2347222.222222222</v>
      </c>
      <c r="AB16" s="48">
        <f t="shared" si="15"/>
        <v>451864.73429951695</v>
      </c>
      <c r="AC16" s="48">
        <f t="shared" si="16"/>
        <v>2347222.222222222</v>
      </c>
      <c r="AD16" s="55">
        <f t="shared" si="17"/>
        <v>453294.68599033821</v>
      </c>
      <c r="AE16" s="5" t="s">
        <v>90</v>
      </c>
      <c r="AF16" s="59" t="s">
        <v>95</v>
      </c>
      <c r="AG16" s="59" t="s">
        <v>95</v>
      </c>
      <c r="AH16" s="59" t="s">
        <v>95</v>
      </c>
    </row>
    <row r="17" spans="1:34" ht="12.75" x14ac:dyDescent="0.2">
      <c r="A17" s="5" t="s">
        <v>96</v>
      </c>
      <c r="B17" s="5" t="s">
        <v>38</v>
      </c>
      <c r="C17" s="27">
        <v>824684.45945945941</v>
      </c>
      <c r="D17" s="28">
        <v>1.0728476821192052</v>
      </c>
      <c r="E17" s="27">
        <f t="shared" si="1"/>
        <v>884760.81081081065</v>
      </c>
      <c r="F17" s="27">
        <f t="shared" si="0"/>
        <v>890222.29729729716</v>
      </c>
      <c r="G17" s="27"/>
      <c r="H17" s="27">
        <f t="shared" si="2"/>
        <v>835607.43243243231</v>
      </c>
      <c r="I17" s="27"/>
      <c r="J17" s="27">
        <f t="shared" si="3"/>
        <v>835607.43243243231</v>
      </c>
      <c r="K17" s="27">
        <v>884761</v>
      </c>
      <c r="L17" s="29">
        <v>66900</v>
      </c>
      <c r="M17" s="24">
        <f t="shared" si="4"/>
        <v>895187.47643097653</v>
      </c>
      <c r="N17" s="24">
        <f t="shared" si="5"/>
        <v>901145.46296296304</v>
      </c>
      <c r="O17" s="30">
        <v>66900</v>
      </c>
      <c r="P17" s="25">
        <f t="shared" si="6"/>
        <v>936893.38215488219</v>
      </c>
      <c r="Q17" s="25">
        <f t="shared" si="7"/>
        <v>66900</v>
      </c>
      <c r="R17" s="25">
        <f t="shared" si="8"/>
        <v>1053074.1195286196</v>
      </c>
      <c r="S17" s="38">
        <v>0</v>
      </c>
      <c r="T17" s="25">
        <f t="shared" si="10"/>
        <v>1105727.8255050506</v>
      </c>
      <c r="U17" s="25">
        <v>740000</v>
      </c>
      <c r="V17" s="41"/>
      <c r="W17" s="25">
        <f t="shared" si="11"/>
        <v>0</v>
      </c>
      <c r="X17" s="46"/>
      <c r="Y17" s="48">
        <f t="shared" si="12"/>
        <v>780425.92592592584</v>
      </c>
      <c r="Z17" s="48">
        <f t="shared" si="13"/>
        <v>0</v>
      </c>
      <c r="AA17" s="48">
        <f t="shared" si="14"/>
        <v>890740.74074074056</v>
      </c>
      <c r="AB17" s="48">
        <f t="shared" si="15"/>
        <v>0</v>
      </c>
      <c r="AC17" s="48">
        <f t="shared" si="16"/>
        <v>890740.74074074056</v>
      </c>
      <c r="AD17" s="55">
        <f t="shared" si="17"/>
        <v>0</v>
      </c>
      <c r="AE17" s="5" t="s">
        <v>90</v>
      </c>
      <c r="AF17" s="59" t="s">
        <v>95</v>
      </c>
      <c r="AG17" s="59" t="s">
        <v>95</v>
      </c>
      <c r="AH17" s="59" t="s">
        <v>95</v>
      </c>
    </row>
    <row r="18" spans="1:34" ht="12.75" x14ac:dyDescent="0.2">
      <c r="A18" s="5" t="s">
        <v>39</v>
      </c>
      <c r="B18" s="5" t="s">
        <v>40</v>
      </c>
      <c r="C18" s="27">
        <v>1737214.1891891891</v>
      </c>
      <c r="D18" s="28">
        <v>1.0728476821192052</v>
      </c>
      <c r="E18" s="27">
        <f t="shared" si="1"/>
        <v>1863766.2162162161</v>
      </c>
      <c r="F18" s="27">
        <f t="shared" si="0"/>
        <v>1875270.9459459458</v>
      </c>
      <c r="G18" s="27"/>
      <c r="H18" s="27">
        <f t="shared" si="2"/>
        <v>1760223.6486486485</v>
      </c>
      <c r="I18" s="27"/>
      <c r="J18" s="27">
        <f t="shared" si="3"/>
        <v>1760223.6486486485</v>
      </c>
      <c r="K18" s="27">
        <v>1863766</v>
      </c>
      <c r="L18" s="29">
        <v>204300</v>
      </c>
      <c r="M18" s="24">
        <f t="shared" si="4"/>
        <v>1885729.5723905726</v>
      </c>
      <c r="N18" s="24">
        <f t="shared" si="5"/>
        <v>1898280.1851851854</v>
      </c>
      <c r="O18" s="30">
        <v>204300</v>
      </c>
      <c r="P18" s="25">
        <f t="shared" si="6"/>
        <v>1973583.861952862</v>
      </c>
      <c r="Q18" s="25">
        <f t="shared" si="7"/>
        <v>204300</v>
      </c>
      <c r="R18" s="25">
        <f t="shared" si="8"/>
        <v>2218320.8114478118</v>
      </c>
      <c r="S18" s="25">
        <f t="shared" si="9"/>
        <v>208891.01123595505</v>
      </c>
      <c r="T18" s="25">
        <f t="shared" si="10"/>
        <v>2329236.8520202027</v>
      </c>
      <c r="U18" s="25">
        <v>2130000</v>
      </c>
      <c r="V18" s="41">
        <v>204300</v>
      </c>
      <c r="W18" s="25">
        <f t="shared" si="11"/>
        <v>207568.8</v>
      </c>
      <c r="X18" s="46">
        <v>345000</v>
      </c>
      <c r="Y18" s="48">
        <f t="shared" si="12"/>
        <v>2246361.111111111</v>
      </c>
      <c r="Z18" s="48">
        <f t="shared" si="13"/>
        <v>364000</v>
      </c>
      <c r="AA18" s="48">
        <f t="shared" si="14"/>
        <v>2563888.8888888885</v>
      </c>
      <c r="AB18" s="48">
        <f t="shared" si="15"/>
        <v>421333.33333333337</v>
      </c>
      <c r="AC18" s="48">
        <f t="shared" si="16"/>
        <v>2563888.8888888885</v>
      </c>
      <c r="AD18" s="55">
        <f t="shared" si="17"/>
        <v>422666.66666666669</v>
      </c>
      <c r="AE18" s="5" t="s">
        <v>90</v>
      </c>
      <c r="AF18" s="59" t="s">
        <v>94</v>
      </c>
      <c r="AG18" s="59" t="s">
        <v>95</v>
      </c>
      <c r="AH18" s="59" t="s">
        <v>95</v>
      </c>
    </row>
    <row r="19" spans="1:34" ht="12.75" x14ac:dyDescent="0.2">
      <c r="A19" s="5" t="s">
        <v>41</v>
      </c>
      <c r="B19" s="5" t="s">
        <v>42</v>
      </c>
      <c r="C19" s="27">
        <v>12849895.945945946</v>
      </c>
      <c r="D19" s="28">
        <v>1.0728476821192052</v>
      </c>
      <c r="E19" s="27">
        <f t="shared" si="1"/>
        <v>13785981.081081081</v>
      </c>
      <c r="F19" s="27">
        <f t="shared" si="0"/>
        <v>13871079.729729731</v>
      </c>
      <c r="G19" s="27"/>
      <c r="H19" s="27">
        <f t="shared" si="2"/>
        <v>13020093.243243244</v>
      </c>
      <c r="I19" s="27"/>
      <c r="J19" s="27">
        <f t="shared" si="3"/>
        <v>13020093.243243244</v>
      </c>
      <c r="K19" s="27">
        <v>13785981</v>
      </c>
      <c r="L19" s="29">
        <v>2559400</v>
      </c>
      <c r="M19" s="24">
        <f t="shared" si="4"/>
        <v>13948442.055555558</v>
      </c>
      <c r="N19" s="24">
        <f t="shared" si="5"/>
        <v>14041276.944444446</v>
      </c>
      <c r="O19" s="30">
        <v>2559400</v>
      </c>
      <c r="P19" s="25">
        <f t="shared" si="6"/>
        <v>14598286.277777778</v>
      </c>
      <c r="Q19" s="25">
        <f t="shared" si="7"/>
        <v>2559400</v>
      </c>
      <c r="R19" s="25">
        <f t="shared" si="8"/>
        <v>16408566.611111112</v>
      </c>
      <c r="S19" s="25">
        <f t="shared" si="9"/>
        <v>2616914.6067415732</v>
      </c>
      <c r="T19" s="25">
        <f t="shared" si="10"/>
        <v>17228994.941666666</v>
      </c>
      <c r="U19" s="25">
        <v>14930000</v>
      </c>
      <c r="V19" s="41">
        <v>2559400</v>
      </c>
      <c r="W19" s="25">
        <f t="shared" si="11"/>
        <v>2600350.4</v>
      </c>
      <c r="X19" s="46">
        <v>2900000</v>
      </c>
      <c r="Y19" s="48">
        <f t="shared" si="12"/>
        <v>15745620.370370369</v>
      </c>
      <c r="Z19" s="48">
        <f t="shared" si="13"/>
        <v>3059710.1449275361</v>
      </c>
      <c r="AA19" s="48">
        <f t="shared" si="14"/>
        <v>17971296.296296295</v>
      </c>
      <c r="AB19" s="48">
        <f t="shared" si="15"/>
        <v>3541642.5120772948</v>
      </c>
      <c r="AC19" s="48">
        <f t="shared" si="16"/>
        <v>17971296.296296295</v>
      </c>
      <c r="AD19" s="55">
        <f t="shared" si="17"/>
        <v>3552850.2415458937</v>
      </c>
      <c r="AE19" s="5" t="s">
        <v>90</v>
      </c>
      <c r="AF19" s="59" t="s">
        <v>95</v>
      </c>
      <c r="AG19" s="59" t="s">
        <v>95</v>
      </c>
      <c r="AH19" s="59" t="s">
        <v>95</v>
      </c>
    </row>
    <row r="20" spans="1:34" ht="12.75" x14ac:dyDescent="0.2">
      <c r="A20" s="5" t="s">
        <v>43</v>
      </c>
      <c r="B20" s="5" t="s">
        <v>49</v>
      </c>
      <c r="C20" s="29">
        <v>11048756</v>
      </c>
      <c r="D20" s="28">
        <v>0.98780487804878048</v>
      </c>
      <c r="E20" s="27">
        <f t="shared" si="1"/>
        <v>10914015.073170731</v>
      </c>
      <c r="F20" s="27">
        <f t="shared" si="0"/>
        <v>10981385.536585364</v>
      </c>
      <c r="G20" s="27"/>
      <c r="H20" s="27">
        <f t="shared" si="2"/>
        <v>10307680.902439024</v>
      </c>
      <c r="I20" s="27"/>
      <c r="J20" s="27">
        <f t="shared" si="3"/>
        <v>10307680.902439024</v>
      </c>
      <c r="K20" s="27">
        <v>10914015</v>
      </c>
      <c r="L20" s="29">
        <v>2116843</v>
      </c>
      <c r="M20" s="24">
        <f t="shared" si="4"/>
        <v>11042631.33838384</v>
      </c>
      <c r="N20" s="24">
        <f t="shared" si="5"/>
        <v>11116126.38888889</v>
      </c>
      <c r="O20" s="30">
        <v>2116843</v>
      </c>
      <c r="P20" s="25">
        <f t="shared" si="6"/>
        <v>11557096.691919193</v>
      </c>
      <c r="Q20" s="25">
        <f t="shared" si="7"/>
        <v>2116843</v>
      </c>
      <c r="R20" s="25">
        <f t="shared" si="8"/>
        <v>12990250.176767679</v>
      </c>
      <c r="S20" s="25">
        <f t="shared" si="9"/>
        <v>2164412.5056179776</v>
      </c>
      <c r="T20" s="25">
        <f t="shared" si="10"/>
        <v>13639762.685606064</v>
      </c>
      <c r="U20" s="25">
        <v>12675000</v>
      </c>
      <c r="V20" s="41">
        <v>2116843</v>
      </c>
      <c r="W20" s="25">
        <f t="shared" si="11"/>
        <v>2150712.4879999999</v>
      </c>
      <c r="X20" s="46">
        <v>2615000</v>
      </c>
      <c r="Y20" s="48">
        <f t="shared" si="12"/>
        <v>13367430.555555554</v>
      </c>
      <c r="Z20" s="48">
        <f t="shared" si="13"/>
        <v>2759014.4927536231</v>
      </c>
      <c r="AA20" s="48">
        <f t="shared" si="14"/>
        <v>15256944.444444442</v>
      </c>
      <c r="AB20" s="48">
        <f t="shared" si="15"/>
        <v>3193584.5410628021</v>
      </c>
      <c r="AC20" s="48">
        <f t="shared" si="16"/>
        <v>15256944.444444442</v>
      </c>
      <c r="AD20" s="55">
        <f t="shared" si="17"/>
        <v>3203690.8212560387</v>
      </c>
      <c r="AE20" s="5" t="s">
        <v>91</v>
      </c>
      <c r="AF20" s="59" t="s">
        <v>95</v>
      </c>
      <c r="AG20" s="59" t="s">
        <v>95</v>
      </c>
      <c r="AH20" s="59" t="s">
        <v>95</v>
      </c>
    </row>
    <row r="21" spans="1:34" ht="12.75" x14ac:dyDescent="0.2">
      <c r="A21" s="5" t="s">
        <v>44</v>
      </c>
      <c r="B21" s="5" t="s">
        <v>76</v>
      </c>
      <c r="C21" s="29">
        <v>1074344.5945945946</v>
      </c>
      <c r="D21" s="28">
        <v>1.0728476821192052</v>
      </c>
      <c r="E21" s="27">
        <f t="shared" si="1"/>
        <v>1152608.1081081079</v>
      </c>
      <c r="F21" s="27">
        <f t="shared" si="0"/>
        <v>1159722.9729729728</v>
      </c>
      <c r="G21" s="27"/>
      <c r="H21" s="27">
        <f t="shared" si="2"/>
        <v>1088574.324324324</v>
      </c>
      <c r="I21" s="27"/>
      <c r="J21" s="27">
        <f t="shared" si="3"/>
        <v>1088574.324324324</v>
      </c>
      <c r="K21" s="27">
        <v>1152608</v>
      </c>
      <c r="L21" s="29">
        <v>172200</v>
      </c>
      <c r="M21" s="24">
        <f t="shared" si="4"/>
        <v>1166190.9225589228</v>
      </c>
      <c r="N21" s="24">
        <f t="shared" si="5"/>
        <v>1173952.5925925928</v>
      </c>
      <c r="O21" s="30">
        <v>172200</v>
      </c>
      <c r="P21" s="25">
        <f t="shared" si="6"/>
        <v>1220522.612794613</v>
      </c>
      <c r="Q21" s="25">
        <f t="shared" si="7"/>
        <v>172200</v>
      </c>
      <c r="R21" s="25">
        <f t="shared" si="8"/>
        <v>1371875.1784511788</v>
      </c>
      <c r="S21" s="25">
        <f t="shared" si="9"/>
        <v>176069.66292134832</v>
      </c>
      <c r="T21" s="25">
        <f t="shared" si="10"/>
        <v>1440468.9373737378</v>
      </c>
      <c r="U21" s="25">
        <v>1800000</v>
      </c>
      <c r="V21" s="41">
        <v>172200</v>
      </c>
      <c r="W21" s="25">
        <f t="shared" si="11"/>
        <v>174955.2</v>
      </c>
      <c r="X21" s="46">
        <v>305000</v>
      </c>
      <c r="Y21" s="48">
        <f t="shared" si="12"/>
        <v>1898333.3333333333</v>
      </c>
      <c r="Z21" s="48">
        <f t="shared" si="13"/>
        <v>321797.10144927533</v>
      </c>
      <c r="AA21" s="48">
        <f t="shared" si="14"/>
        <v>2166666.6666666665</v>
      </c>
      <c r="AB21" s="48">
        <f t="shared" si="15"/>
        <v>372483.0917874396</v>
      </c>
      <c r="AC21" s="48">
        <f t="shared" si="16"/>
        <v>2166666.6666666665</v>
      </c>
      <c r="AD21" s="55">
        <f t="shared" si="17"/>
        <v>373661.83574879228</v>
      </c>
      <c r="AE21" s="5" t="s">
        <v>90</v>
      </c>
      <c r="AF21" s="59" t="s">
        <v>94</v>
      </c>
      <c r="AG21" s="59" t="s">
        <v>95</v>
      </c>
      <c r="AH21" s="59" t="s">
        <v>95</v>
      </c>
    </row>
    <row r="22" spans="1:34" ht="12.75" x14ac:dyDescent="0.2">
      <c r="A22" s="5" t="s">
        <v>77</v>
      </c>
      <c r="B22" s="5" t="s">
        <v>76</v>
      </c>
      <c r="C22" s="29"/>
      <c r="D22" s="28"/>
      <c r="E22" s="27"/>
      <c r="F22" s="27"/>
      <c r="G22" s="31"/>
      <c r="H22" s="27"/>
      <c r="I22" s="31"/>
      <c r="J22" s="27"/>
      <c r="K22" s="27"/>
      <c r="L22" s="32"/>
      <c r="M22" s="24"/>
      <c r="N22" s="24"/>
      <c r="O22" s="30"/>
      <c r="P22" s="25"/>
      <c r="Q22" s="25"/>
      <c r="R22" s="25"/>
      <c r="S22" s="25"/>
      <c r="T22" s="25"/>
      <c r="U22" s="25"/>
      <c r="V22" s="41"/>
      <c r="W22" s="25"/>
      <c r="X22" s="46"/>
      <c r="Y22" s="52"/>
      <c r="Z22" s="52"/>
      <c r="AA22" s="52">
        <v>70000</v>
      </c>
      <c r="AB22" s="52">
        <v>55000</v>
      </c>
      <c r="AC22" s="48">
        <f t="shared" si="16"/>
        <v>70000</v>
      </c>
      <c r="AD22" s="55">
        <f t="shared" si="17"/>
        <v>55174.050632911392</v>
      </c>
      <c r="AE22" s="5" t="s">
        <v>90</v>
      </c>
      <c r="AF22" s="59" t="s">
        <v>95</v>
      </c>
      <c r="AG22" s="59" t="s">
        <v>95</v>
      </c>
      <c r="AH22" s="59" t="s">
        <v>95</v>
      </c>
    </row>
    <row r="23" spans="1:34" ht="12.75" x14ac:dyDescent="0.2">
      <c r="A23" s="5" t="s">
        <v>45</v>
      </c>
      <c r="B23" s="5" t="s">
        <v>93</v>
      </c>
      <c r="C23" s="29"/>
      <c r="D23" s="28"/>
      <c r="E23" s="27"/>
      <c r="F23" s="27"/>
      <c r="G23" s="31"/>
      <c r="H23" s="27"/>
      <c r="I23" s="31"/>
      <c r="J23" s="27"/>
      <c r="K23" s="27">
        <v>3544165</v>
      </c>
      <c r="L23" s="32"/>
      <c r="M23" s="24">
        <f t="shared" si="4"/>
        <v>3585931.2542087547</v>
      </c>
      <c r="N23" s="24">
        <f t="shared" si="5"/>
        <v>3609797.6851851856</v>
      </c>
      <c r="O23" s="30">
        <v>526600</v>
      </c>
      <c r="P23" s="25">
        <f t="shared" si="6"/>
        <v>3752996.2710437714</v>
      </c>
      <c r="Q23" s="25">
        <f t="shared" si="7"/>
        <v>526600</v>
      </c>
      <c r="R23" s="25">
        <f t="shared" si="8"/>
        <v>4218391.6750841755</v>
      </c>
      <c r="S23" s="25">
        <f t="shared" si="9"/>
        <v>538433.70786516857</v>
      </c>
      <c r="T23" s="25">
        <f t="shared" si="10"/>
        <v>4429311.2588383844</v>
      </c>
      <c r="U23" s="25">
        <v>5700000</v>
      </c>
      <c r="V23" s="41">
        <v>526600</v>
      </c>
      <c r="W23" s="25">
        <f t="shared" si="11"/>
        <v>535025.6</v>
      </c>
      <c r="X23" s="46">
        <v>810000</v>
      </c>
      <c r="Y23" s="48">
        <f t="shared" si="12"/>
        <v>6011388.888888889</v>
      </c>
      <c r="Z23" s="48">
        <f t="shared" si="13"/>
        <v>854608.69565217395</v>
      </c>
      <c r="AA23" s="48">
        <f t="shared" si="14"/>
        <v>6861111.1111111101</v>
      </c>
      <c r="AB23" s="48">
        <f t="shared" si="15"/>
        <v>989217.39130434801</v>
      </c>
      <c r="AC23" s="48">
        <f t="shared" si="16"/>
        <v>6861111.1111111101</v>
      </c>
      <c r="AD23" s="55">
        <f t="shared" si="17"/>
        <v>992347.82608695677</v>
      </c>
      <c r="AE23" s="5" t="s">
        <v>90</v>
      </c>
      <c r="AF23" s="59" t="s">
        <v>94</v>
      </c>
      <c r="AG23" s="59" t="s">
        <v>95</v>
      </c>
      <c r="AH23" s="59" t="s">
        <v>95</v>
      </c>
    </row>
    <row r="24" spans="1:34" ht="12.75" x14ac:dyDescent="0.2">
      <c r="A24" s="5" t="s">
        <v>46</v>
      </c>
      <c r="B24" s="5" t="s">
        <v>47</v>
      </c>
      <c r="C24" s="29">
        <v>1530507.4324324324</v>
      </c>
      <c r="D24" s="28">
        <v>1.0728476821192052</v>
      </c>
      <c r="E24" s="27">
        <f t="shared" si="1"/>
        <v>1642001.3513513512</v>
      </c>
      <c r="F24" s="27"/>
      <c r="G24" s="31">
        <v>4500000</v>
      </c>
      <c r="H24" s="27">
        <f t="shared" si="2"/>
        <v>4223926.3803680986</v>
      </c>
      <c r="I24" s="31"/>
      <c r="J24" s="27">
        <f t="shared" si="3"/>
        <v>4223926.3803680986</v>
      </c>
      <c r="K24" s="27">
        <v>4472393</v>
      </c>
      <c r="L24" s="6"/>
      <c r="M24" s="24">
        <f t="shared" si="4"/>
        <v>4525097.9680134682</v>
      </c>
      <c r="N24" s="24">
        <f t="shared" si="5"/>
        <v>4555215.0925925924</v>
      </c>
      <c r="O24" s="30">
        <v>503000</v>
      </c>
      <c r="P24" s="25">
        <f t="shared" si="6"/>
        <v>4735917.8400673391</v>
      </c>
      <c r="Q24" s="25">
        <f t="shared" si="7"/>
        <v>503000</v>
      </c>
      <c r="R24" s="25">
        <f t="shared" si="8"/>
        <v>5323201.7693602685</v>
      </c>
      <c r="S24" s="25">
        <f t="shared" si="9"/>
        <v>514303.37078651687</v>
      </c>
      <c r="T24" s="25">
        <f t="shared" si="10"/>
        <v>5589361.8578282818</v>
      </c>
      <c r="U24" s="25">
        <v>5250000</v>
      </c>
      <c r="V24" s="41">
        <v>503000</v>
      </c>
      <c r="W24" s="25">
        <f t="shared" si="11"/>
        <v>511048</v>
      </c>
      <c r="X24" s="46">
        <v>700000</v>
      </c>
      <c r="Y24" s="48">
        <f t="shared" si="12"/>
        <v>5536805.555555555</v>
      </c>
      <c r="Z24" s="48">
        <f t="shared" si="13"/>
        <v>738550.72463768115</v>
      </c>
      <c r="AA24" s="48">
        <f t="shared" si="14"/>
        <v>6319444.4444444431</v>
      </c>
      <c r="AB24" s="48">
        <f t="shared" si="15"/>
        <v>854879.22705314017</v>
      </c>
      <c r="AC24" s="48">
        <f t="shared" si="16"/>
        <v>6319444.4444444431</v>
      </c>
      <c r="AD24" s="55">
        <f t="shared" si="17"/>
        <v>857584.54106280208</v>
      </c>
      <c r="AE24" s="5" t="s">
        <v>90</v>
      </c>
      <c r="AF24" s="59" t="s">
        <v>94</v>
      </c>
      <c r="AG24" s="59" t="s">
        <v>95</v>
      </c>
      <c r="AH24" s="59" t="s">
        <v>95</v>
      </c>
    </row>
    <row r="25" spans="1:34" ht="12.75" x14ac:dyDescent="0.2">
      <c r="A25" s="33" t="s">
        <v>48</v>
      </c>
      <c r="B25" s="5"/>
      <c r="C25" s="34">
        <f>SUM(C6:C24)</f>
        <v>52084066.378378384</v>
      </c>
      <c r="D25" s="35"/>
      <c r="E25" s="36">
        <f>SUM(E6:E24)</f>
        <v>53834318.139749512</v>
      </c>
      <c r="F25" s="36">
        <f>SUM(F6:F24)</f>
        <v>52514491.583388269</v>
      </c>
      <c r="G25" s="36">
        <f>SUM(G6:G24)</f>
        <v>5865100</v>
      </c>
      <c r="H25" s="27">
        <f>SUM(H6:H24)</f>
        <v>54798021.547597572</v>
      </c>
      <c r="I25" s="27"/>
      <c r="J25" s="36">
        <f t="shared" ref="J25:Q25" si="18">SUM(J6:J24)</f>
        <v>54798021.547597572</v>
      </c>
      <c r="K25" s="36">
        <f t="shared" si="18"/>
        <v>61565599</v>
      </c>
      <c r="L25" s="37">
        <f t="shared" si="18"/>
        <v>7066043</v>
      </c>
      <c r="M25" s="34">
        <f t="shared" si="18"/>
        <v>62291119.526936024</v>
      </c>
      <c r="N25" s="34">
        <f t="shared" si="18"/>
        <v>62705702.685185187</v>
      </c>
      <c r="O25" s="34">
        <f t="shared" si="18"/>
        <v>8095643</v>
      </c>
      <c r="P25" s="40">
        <f t="shared" si="18"/>
        <v>65193201.634680137</v>
      </c>
      <c r="Q25" s="34">
        <f t="shared" si="18"/>
        <v>8095643</v>
      </c>
      <c r="R25" s="34">
        <f t="shared" ref="R25:X25" si="19">SUM(R6:R24)</f>
        <v>73277573.220538735</v>
      </c>
      <c r="S25" s="34">
        <f t="shared" si="19"/>
        <v>8209164.191011237</v>
      </c>
      <c r="T25" s="34">
        <f t="shared" si="19"/>
        <v>76941451.88156566</v>
      </c>
      <c r="U25" s="34">
        <f t="shared" si="19"/>
        <v>67385000</v>
      </c>
      <c r="V25" s="34">
        <f t="shared" si="19"/>
        <v>8028743</v>
      </c>
      <c r="W25" s="34">
        <f t="shared" si="19"/>
        <v>8157202.8879999993</v>
      </c>
      <c r="X25" s="37">
        <f t="shared" si="19"/>
        <v>11540000</v>
      </c>
      <c r="Y25" s="49">
        <f t="shared" ref="Y25:AD25" si="20">SUM(Y6:Y24)</f>
        <v>71066217.592592582</v>
      </c>
      <c r="Z25" s="49">
        <f t="shared" si="20"/>
        <v>12175536.231884057</v>
      </c>
      <c r="AA25" s="50">
        <f t="shared" si="20"/>
        <v>81181574.07407406</v>
      </c>
      <c r="AB25" s="51">
        <f t="shared" si="20"/>
        <v>14148294.685990337</v>
      </c>
      <c r="AC25" s="51">
        <f t="shared" si="20"/>
        <v>81181574.07407406</v>
      </c>
      <c r="AD25" s="56">
        <f t="shared" si="20"/>
        <v>14193067.770439675</v>
      </c>
      <c r="AE25" s="57"/>
      <c r="AF25" s="57"/>
      <c r="AG25" s="57"/>
      <c r="AH25" s="57"/>
    </row>
    <row r="26" spans="1:34" ht="12.75" x14ac:dyDescent="0.2">
      <c r="A26" s="4"/>
      <c r="B26" s="4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AE26" s="57"/>
      <c r="AF26" s="57"/>
      <c r="AG26" s="57"/>
      <c r="AH26" s="57"/>
    </row>
    <row r="27" spans="1:34" ht="12.75" x14ac:dyDescent="0.2">
      <c r="F27" s="8"/>
      <c r="G27" s="8"/>
      <c r="H27" s="8"/>
      <c r="I27" s="8"/>
      <c r="J27" s="8"/>
      <c r="K27" s="8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AE27" s="57"/>
      <c r="AF27" s="57"/>
      <c r="AG27" s="57"/>
      <c r="AH27" s="57"/>
    </row>
    <row r="28" spans="1:34" ht="12.75" x14ac:dyDescent="0.2">
      <c r="C28" s="2"/>
      <c r="D28" s="2"/>
      <c r="E28" s="2"/>
      <c r="F28" s="8"/>
      <c r="G28" s="8"/>
      <c r="H28" s="8"/>
      <c r="I28" s="8"/>
      <c r="J28" s="8"/>
      <c r="K28" s="8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AE28" s="57"/>
      <c r="AF28" s="57"/>
      <c r="AG28" s="57"/>
      <c r="AH28" s="57"/>
    </row>
    <row r="29" spans="1:34" ht="12.75" x14ac:dyDescent="0.2">
      <c r="C29" s="2"/>
      <c r="D29" s="2"/>
      <c r="E29" s="2"/>
      <c r="F29" s="8"/>
      <c r="G29" s="8"/>
      <c r="H29" s="8"/>
      <c r="I29" s="8"/>
      <c r="J29" s="8"/>
      <c r="K29" s="8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AE29" s="57"/>
      <c r="AF29" s="57"/>
      <c r="AG29" s="57"/>
      <c r="AH29" s="57"/>
    </row>
    <row r="30" spans="1:34" ht="12.75" x14ac:dyDescent="0.2">
      <c r="C30" s="2"/>
      <c r="D30" s="2"/>
      <c r="E30" s="2"/>
      <c r="F30" s="8"/>
      <c r="G30" s="8"/>
      <c r="H30" s="8"/>
      <c r="I30" s="8"/>
      <c r="J30" s="8"/>
      <c r="K30" s="8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AE30" s="57"/>
      <c r="AF30" s="57"/>
      <c r="AG30" s="57"/>
      <c r="AH30" s="57"/>
    </row>
    <row r="31" spans="1:34" ht="12.75" x14ac:dyDescent="0.2">
      <c r="C31" s="2"/>
      <c r="D31" s="2"/>
      <c r="E31" s="2"/>
      <c r="F31" s="8"/>
      <c r="G31" s="8"/>
      <c r="H31" s="8"/>
      <c r="I31" s="8"/>
      <c r="J31" s="8"/>
      <c r="K31" s="8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AE31" s="57"/>
      <c r="AF31" s="57"/>
      <c r="AG31" s="57"/>
      <c r="AH31" s="57"/>
    </row>
    <row r="32" spans="1:34" ht="12.75" x14ac:dyDescent="0.2">
      <c r="C32" s="2"/>
      <c r="D32" s="2"/>
      <c r="E32" s="2"/>
      <c r="F32" s="8"/>
      <c r="G32" s="8"/>
      <c r="H32" s="8"/>
      <c r="I32" s="8"/>
      <c r="J32" s="8"/>
      <c r="K32" s="8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AE32" s="57"/>
      <c r="AF32" s="57"/>
      <c r="AG32" s="57"/>
      <c r="AH32" s="57"/>
    </row>
    <row r="33" spans="3:34" ht="12.75" x14ac:dyDescent="0.2">
      <c r="C33" s="2"/>
      <c r="D33" s="2"/>
      <c r="E33" s="2"/>
      <c r="F33" s="8"/>
      <c r="G33" s="8"/>
      <c r="H33" s="8"/>
      <c r="I33" s="8"/>
      <c r="J33" s="8"/>
      <c r="K33" s="8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AE33" s="57"/>
      <c r="AF33" s="57"/>
      <c r="AG33" s="57"/>
      <c r="AH33" s="57"/>
    </row>
    <row r="34" spans="3:34" ht="12.75" x14ac:dyDescent="0.2">
      <c r="C34" s="2"/>
      <c r="D34" s="2"/>
      <c r="E34" s="2"/>
      <c r="F34" s="8"/>
      <c r="G34" s="8"/>
      <c r="H34" s="8"/>
      <c r="I34" s="8"/>
      <c r="J34" s="8"/>
      <c r="K34" s="8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AE34" s="57"/>
      <c r="AF34" s="57"/>
      <c r="AG34" s="57"/>
      <c r="AH34" s="57"/>
    </row>
    <row r="35" spans="3:34" ht="12.75" x14ac:dyDescent="0.2">
      <c r="C35" s="2"/>
      <c r="D35" s="2"/>
      <c r="E35" s="2"/>
      <c r="F35" s="8"/>
      <c r="G35" s="8"/>
      <c r="H35" s="8"/>
      <c r="I35" s="8"/>
      <c r="J35" s="8"/>
      <c r="K35" s="8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AE35" s="57"/>
      <c r="AF35" s="57"/>
      <c r="AG35" s="57"/>
      <c r="AH35" s="57"/>
    </row>
    <row r="36" spans="3:34" ht="12.75" x14ac:dyDescent="0.2">
      <c r="C36" s="2"/>
      <c r="D36" s="2"/>
      <c r="E36" s="2"/>
      <c r="F36" s="8"/>
      <c r="G36" s="8"/>
      <c r="H36" s="8"/>
      <c r="I36" s="8"/>
      <c r="J36" s="8"/>
      <c r="K36" s="8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AE36" s="57"/>
      <c r="AF36" s="57"/>
      <c r="AG36" s="57"/>
      <c r="AH36" s="57"/>
    </row>
    <row r="37" spans="3:34" ht="12.75" x14ac:dyDescent="0.2">
      <c r="C37" s="2"/>
      <c r="D37" s="2"/>
      <c r="E37" s="2"/>
      <c r="F37" s="8"/>
      <c r="G37" s="8"/>
      <c r="H37" s="8"/>
      <c r="I37" s="8"/>
      <c r="J37" s="8"/>
      <c r="K37" s="8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AE37" s="57"/>
      <c r="AF37" s="57"/>
      <c r="AG37" s="57"/>
      <c r="AH37" s="57"/>
    </row>
    <row r="38" spans="3:34" ht="12.75" x14ac:dyDescent="0.2">
      <c r="C38" s="2"/>
      <c r="D38" s="2"/>
      <c r="E38" s="2"/>
      <c r="F38" s="8"/>
      <c r="G38" s="8"/>
      <c r="H38" s="8"/>
      <c r="I38" s="8"/>
      <c r="J38" s="8"/>
      <c r="K38" s="8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AE38" s="57"/>
      <c r="AF38" s="57"/>
      <c r="AG38" s="57"/>
      <c r="AH38" s="57"/>
    </row>
    <row r="39" spans="3:34" ht="12.75" x14ac:dyDescent="0.2">
      <c r="C39" s="2"/>
      <c r="D39" s="2"/>
      <c r="E39" s="2"/>
      <c r="F39" s="8"/>
      <c r="G39" s="8"/>
      <c r="H39" s="8"/>
      <c r="I39" s="8"/>
      <c r="J39" s="8"/>
      <c r="K39" s="8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AE39" s="57"/>
      <c r="AF39" s="57"/>
      <c r="AG39" s="57"/>
      <c r="AH39" s="57"/>
    </row>
    <row r="40" spans="3:34" ht="12.75" x14ac:dyDescent="0.2">
      <c r="C40" s="2"/>
      <c r="D40" s="2"/>
      <c r="E40" s="2"/>
      <c r="F40" s="8"/>
      <c r="G40" s="8"/>
      <c r="H40" s="8"/>
      <c r="I40" s="8"/>
      <c r="J40" s="8"/>
      <c r="K40" s="8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AE40" s="57"/>
      <c r="AF40" s="57"/>
      <c r="AG40" s="57"/>
      <c r="AH40" s="57"/>
    </row>
    <row r="41" spans="3:34" ht="12.75" x14ac:dyDescent="0.2">
      <c r="C41" s="2"/>
      <c r="D41" s="2"/>
      <c r="E41" s="2"/>
      <c r="F41" s="8"/>
      <c r="G41" s="8"/>
      <c r="H41" s="8"/>
      <c r="I41" s="8"/>
      <c r="J41" s="8"/>
      <c r="K41" s="8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AE41" s="57"/>
      <c r="AF41" s="57"/>
      <c r="AG41" s="57"/>
      <c r="AH41" s="57"/>
    </row>
    <row r="42" spans="3:34" ht="12.75" x14ac:dyDescent="0.2">
      <c r="C42" s="2"/>
      <c r="D42" s="2"/>
      <c r="E42" s="2"/>
      <c r="F42" s="8"/>
      <c r="G42" s="8"/>
      <c r="H42" s="8"/>
      <c r="I42" s="8"/>
      <c r="J42" s="8"/>
      <c r="K42" s="8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AE42" s="57"/>
      <c r="AF42" s="57"/>
      <c r="AG42" s="57"/>
      <c r="AH42" s="57"/>
    </row>
    <row r="43" spans="3:34" ht="12.75" x14ac:dyDescent="0.2">
      <c r="C43" s="2"/>
      <c r="D43" s="2"/>
      <c r="E43" s="2"/>
      <c r="F43" s="8"/>
      <c r="G43" s="8"/>
      <c r="H43" s="8"/>
      <c r="I43" s="8"/>
      <c r="J43" s="8"/>
      <c r="K43" s="8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AE43" s="57"/>
      <c r="AF43" s="57"/>
      <c r="AG43" s="57"/>
      <c r="AH43" s="57"/>
    </row>
    <row r="44" spans="3:34" ht="12.75" x14ac:dyDescent="0.2">
      <c r="C44" s="2"/>
      <c r="D44" s="2"/>
      <c r="E44" s="2"/>
      <c r="F44" s="8"/>
      <c r="G44" s="8"/>
      <c r="H44" s="8"/>
      <c r="I44" s="8"/>
      <c r="J44" s="8"/>
      <c r="K44" s="8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AE44" s="57"/>
      <c r="AF44" s="57"/>
      <c r="AG44" s="57"/>
      <c r="AH44" s="57"/>
    </row>
    <row r="45" spans="3:34" ht="12.75" x14ac:dyDescent="0.2">
      <c r="C45" s="2"/>
      <c r="D45" s="2"/>
      <c r="E45" s="2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AE45" s="57"/>
      <c r="AF45" s="57"/>
      <c r="AG45" s="57"/>
      <c r="AH45" s="57"/>
    </row>
    <row r="46" spans="3:34" ht="12.75" x14ac:dyDescent="0.2">
      <c r="C46" s="2"/>
      <c r="D46" s="2"/>
      <c r="E46" s="2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AE46" s="57"/>
      <c r="AF46" s="57"/>
      <c r="AG46" s="57"/>
      <c r="AH46" s="57"/>
    </row>
    <row r="47" spans="3:34" ht="12.75" x14ac:dyDescent="0.2">
      <c r="C47" s="2"/>
      <c r="D47" s="2"/>
      <c r="E47" s="2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AE47" s="57"/>
      <c r="AF47" s="57"/>
      <c r="AG47" s="57"/>
      <c r="AH47" s="57"/>
    </row>
    <row r="48" spans="3:34" ht="12.75" x14ac:dyDescent="0.2">
      <c r="AE48" s="57"/>
      <c r="AF48" s="57"/>
      <c r="AG48" s="57"/>
      <c r="AH48" s="57"/>
    </row>
    <row r="49" spans="31:34" ht="12.75" x14ac:dyDescent="0.2">
      <c r="AE49" s="57"/>
      <c r="AF49" s="57"/>
      <c r="AG49" s="57"/>
      <c r="AH49" s="57"/>
    </row>
    <row r="50" spans="31:34" ht="12.75" x14ac:dyDescent="0.2">
      <c r="AE50" s="57"/>
      <c r="AF50" s="57"/>
      <c r="AG50" s="57"/>
      <c r="AH50" s="57"/>
    </row>
    <row r="51" spans="31:34" ht="12.75" x14ac:dyDescent="0.2">
      <c r="AE51" s="57"/>
      <c r="AF51" s="57"/>
      <c r="AG51" s="57"/>
      <c r="AH51" s="57"/>
    </row>
    <row r="52" spans="31:34" ht="12.75" x14ac:dyDescent="0.2">
      <c r="AE52" s="57"/>
      <c r="AF52" s="57"/>
      <c r="AG52" s="57"/>
      <c r="AH52" s="57"/>
    </row>
    <row r="53" spans="31:34" ht="12.75" x14ac:dyDescent="0.2">
      <c r="AE53" s="57"/>
      <c r="AF53" s="57"/>
      <c r="AG53" s="57"/>
      <c r="AH53" s="57"/>
    </row>
    <row r="54" spans="31:34" ht="12.75" x14ac:dyDescent="0.2">
      <c r="AE54" s="57"/>
      <c r="AF54" s="57"/>
      <c r="AG54" s="57"/>
      <c r="AH54" s="57"/>
    </row>
    <row r="55" spans="31:34" ht="12.75" x14ac:dyDescent="0.2">
      <c r="AE55" s="57"/>
      <c r="AF55" s="57"/>
      <c r="AG55" s="57"/>
      <c r="AH55" s="57"/>
    </row>
    <row r="57" spans="31:34" ht="12.75" x14ac:dyDescent="0.2">
      <c r="AE57" s="57"/>
      <c r="AF57" s="57"/>
      <c r="AG57" s="57"/>
      <c r="AH57" s="57"/>
    </row>
    <row r="58" spans="31:34" ht="12.75" x14ac:dyDescent="0.2">
      <c r="AE58" s="57"/>
      <c r="AF58" s="57"/>
      <c r="AG58" s="57"/>
      <c r="AH58" s="57"/>
    </row>
    <row r="59" spans="31:34" ht="12.75" x14ac:dyDescent="0.2">
      <c r="AE59" s="57"/>
      <c r="AF59" s="57"/>
      <c r="AG59" s="57"/>
      <c r="AH59" s="57"/>
    </row>
    <row r="60" spans="31:34" ht="12.75" x14ac:dyDescent="0.2">
      <c r="AE60" s="57"/>
      <c r="AF60" s="57"/>
      <c r="AG60" s="57"/>
      <c r="AH60" s="57"/>
    </row>
    <row r="61" spans="31:34" ht="12.75" x14ac:dyDescent="0.2">
      <c r="AE61" s="57"/>
      <c r="AF61" s="57"/>
      <c r="AG61" s="57"/>
      <c r="AH61" s="57"/>
    </row>
    <row r="62" spans="31:34" ht="12.75" x14ac:dyDescent="0.2">
      <c r="AE62" s="57"/>
      <c r="AF62" s="57"/>
      <c r="AG62" s="57"/>
      <c r="AH62" s="57"/>
    </row>
    <row r="63" spans="31:34" ht="12.75" x14ac:dyDescent="0.2">
      <c r="AE63" s="58"/>
      <c r="AF63" s="58"/>
      <c r="AG63" s="58"/>
      <c r="AH63" s="58"/>
    </row>
    <row r="64" spans="31:34" ht="12.75" x14ac:dyDescent="0.2">
      <c r="AE64" s="57"/>
      <c r="AF64" s="57"/>
      <c r="AG64" s="57"/>
      <c r="AH64" s="57"/>
    </row>
    <row r="65" spans="31:34" ht="12.75" x14ac:dyDescent="0.2">
      <c r="AE65" s="57"/>
      <c r="AF65" s="57"/>
      <c r="AG65" s="57"/>
      <c r="AH65" s="57"/>
    </row>
    <row r="66" spans="31:34" ht="12.75" x14ac:dyDescent="0.2">
      <c r="AE66" s="57"/>
      <c r="AF66" s="57"/>
      <c r="AG66" s="57"/>
      <c r="AH66" s="57"/>
    </row>
    <row r="67" spans="31:34" ht="12.75" x14ac:dyDescent="0.2">
      <c r="AE67" s="57"/>
      <c r="AF67" s="57"/>
      <c r="AG67" s="57"/>
      <c r="AH67" s="57"/>
    </row>
    <row r="68" spans="31:34" ht="12.75" x14ac:dyDescent="0.2">
      <c r="AE68" s="57"/>
      <c r="AF68" s="57"/>
      <c r="AG68" s="57"/>
      <c r="AH68" s="57"/>
    </row>
    <row r="69" spans="31:34" ht="12.75" x14ac:dyDescent="0.2">
      <c r="AE69" s="57"/>
      <c r="AF69" s="57"/>
      <c r="AG69" s="57"/>
      <c r="AH69" s="57"/>
    </row>
    <row r="70" spans="31:34" ht="12.75" x14ac:dyDescent="0.2">
      <c r="AE70" s="57"/>
      <c r="AF70" s="57"/>
      <c r="AG70" s="57"/>
      <c r="AH70" s="57"/>
    </row>
    <row r="71" spans="31:34" ht="12.75" x14ac:dyDescent="0.2">
      <c r="AE71" s="57"/>
      <c r="AF71" s="57"/>
      <c r="AG71" s="57"/>
      <c r="AH71" s="57"/>
    </row>
    <row r="72" spans="31:34" ht="12.75" x14ac:dyDescent="0.2">
      <c r="AE72" s="57"/>
      <c r="AF72" s="57"/>
      <c r="AG72" s="57"/>
      <c r="AH72" s="57"/>
    </row>
    <row r="73" spans="31:34" ht="12.75" x14ac:dyDescent="0.2">
      <c r="AE73" s="57"/>
      <c r="AF73" s="57"/>
      <c r="AG73" s="57"/>
      <c r="AH73" s="57"/>
    </row>
    <row r="74" spans="31:34" ht="12.75" x14ac:dyDescent="0.2">
      <c r="AE74" s="57"/>
      <c r="AF74" s="57"/>
      <c r="AG74" s="57"/>
      <c r="AH74" s="57"/>
    </row>
    <row r="75" spans="31:34" ht="12.75" x14ac:dyDescent="0.2">
      <c r="AE75" s="57"/>
      <c r="AF75" s="57"/>
      <c r="AG75" s="57"/>
      <c r="AH75" s="57"/>
    </row>
    <row r="76" spans="31:34" ht="12.75" x14ac:dyDescent="0.2">
      <c r="AE76" s="57"/>
      <c r="AF76" s="57"/>
      <c r="AG76" s="57"/>
      <c r="AH76" s="57"/>
    </row>
    <row r="77" spans="31:34" ht="12.75" x14ac:dyDescent="0.2">
      <c r="AE77" s="57"/>
      <c r="AF77" s="57"/>
      <c r="AG77" s="57"/>
      <c r="AH77" s="57"/>
    </row>
    <row r="78" spans="31:34" ht="12.75" x14ac:dyDescent="0.2">
      <c r="AE78" s="57"/>
      <c r="AF78" s="57"/>
      <c r="AG78" s="57"/>
      <c r="AH78" s="57"/>
    </row>
    <row r="79" spans="31:34" ht="12.75" x14ac:dyDescent="0.2">
      <c r="AE79" s="57"/>
      <c r="AF79" s="57"/>
      <c r="AG79" s="57"/>
      <c r="AH79" s="57"/>
    </row>
    <row r="80" spans="31:34" ht="12.75" x14ac:dyDescent="0.2">
      <c r="AE80" s="57"/>
      <c r="AF80" s="57"/>
      <c r="AG80" s="57"/>
      <c r="AH80" s="57"/>
    </row>
  </sheetData>
  <pageMargins left="0.7" right="0.7" top="0.75" bottom="0.75" header="0.3" footer="0.3"/>
  <pageSetup paperSize="9" scale="7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NNAM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Enduser</dc:creator>
  <cp:lastModifiedBy>Menno Rozema</cp:lastModifiedBy>
  <cp:lastPrinted>2015-01-22T08:49:16Z</cp:lastPrinted>
  <dcterms:created xsi:type="dcterms:W3CDTF">2015-01-22T08:15:50Z</dcterms:created>
  <dcterms:modified xsi:type="dcterms:W3CDTF">2024-09-02T12:19:05Z</dcterms:modified>
</cp:coreProperties>
</file>