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Aalten\5) Definitieve stukken\"/>
    </mc:Choice>
  </mc:AlternateContent>
  <bookViews>
    <workbookView xWindow="23880" yWindow="-120" windowWidth="29040" windowHeight="15840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57" i="1" l="1"/>
  <c r="AU59" i="1"/>
  <c r="AS55" i="1" l="1"/>
  <c r="AW55" i="1" s="1"/>
  <c r="AS56" i="1"/>
  <c r="AW56" i="1" s="1"/>
  <c r="AQ59" i="1"/>
  <c r="AR55" i="1"/>
  <c r="AV55" i="1" s="1"/>
  <c r="AR56" i="1"/>
  <c r="AV56" i="1" s="1"/>
  <c r="AP55" i="1" l="1"/>
  <c r="AT55" i="1" s="1"/>
  <c r="AP56" i="1"/>
  <c r="AT56" i="1" s="1"/>
  <c r="AO6" i="1" l="1"/>
  <c r="AS6" i="1" s="1"/>
  <c r="AW6" i="1" s="1"/>
  <c r="AO7" i="1"/>
  <c r="AS7" i="1" s="1"/>
  <c r="AW7" i="1" s="1"/>
  <c r="AO8" i="1"/>
  <c r="AS8" i="1" s="1"/>
  <c r="AW8" i="1" s="1"/>
  <c r="AO9" i="1"/>
  <c r="AS9" i="1" s="1"/>
  <c r="AW9" i="1" s="1"/>
  <c r="AO10" i="1"/>
  <c r="AS10" i="1" s="1"/>
  <c r="AW10" i="1" s="1"/>
  <c r="AO11" i="1"/>
  <c r="AS11" i="1" s="1"/>
  <c r="AW11" i="1" s="1"/>
  <c r="AO12" i="1"/>
  <c r="AS12" i="1" s="1"/>
  <c r="AW12" i="1" s="1"/>
  <c r="AO13" i="1"/>
  <c r="AS13" i="1" s="1"/>
  <c r="AW13" i="1" s="1"/>
  <c r="AO14" i="1"/>
  <c r="AS14" i="1" s="1"/>
  <c r="AW14" i="1" s="1"/>
  <c r="AO15" i="1"/>
  <c r="AS15" i="1" s="1"/>
  <c r="AW15" i="1" s="1"/>
  <c r="AO16" i="1"/>
  <c r="AS16" i="1" s="1"/>
  <c r="AW16" i="1" s="1"/>
  <c r="AO17" i="1"/>
  <c r="AS17" i="1" s="1"/>
  <c r="AW17" i="1" s="1"/>
  <c r="AO18" i="1"/>
  <c r="AS18" i="1" s="1"/>
  <c r="AW18" i="1" s="1"/>
  <c r="AO19" i="1"/>
  <c r="AS19" i="1" s="1"/>
  <c r="AW19" i="1" s="1"/>
  <c r="AO20" i="1"/>
  <c r="AS20" i="1" s="1"/>
  <c r="AW20" i="1" s="1"/>
  <c r="AO21" i="1"/>
  <c r="AS21" i="1" s="1"/>
  <c r="AW21" i="1" s="1"/>
  <c r="AO22" i="1"/>
  <c r="AS22" i="1" s="1"/>
  <c r="AW22" i="1" s="1"/>
  <c r="AO23" i="1"/>
  <c r="AS23" i="1" s="1"/>
  <c r="AW23" i="1" s="1"/>
  <c r="AO24" i="1"/>
  <c r="AS24" i="1" s="1"/>
  <c r="AW24" i="1" s="1"/>
  <c r="AO25" i="1"/>
  <c r="AS25" i="1" s="1"/>
  <c r="AW25" i="1" s="1"/>
  <c r="AO26" i="1"/>
  <c r="AS26" i="1" s="1"/>
  <c r="AW26" i="1" s="1"/>
  <c r="AO27" i="1"/>
  <c r="AS27" i="1" s="1"/>
  <c r="AW27" i="1" s="1"/>
  <c r="AO28" i="1"/>
  <c r="AS28" i="1" s="1"/>
  <c r="AW28" i="1" s="1"/>
  <c r="AO29" i="1"/>
  <c r="AS29" i="1" s="1"/>
  <c r="AW29" i="1" s="1"/>
  <c r="AO30" i="1"/>
  <c r="AS30" i="1" s="1"/>
  <c r="AW30" i="1" s="1"/>
  <c r="AO31" i="1"/>
  <c r="AS31" i="1" s="1"/>
  <c r="AW31" i="1" s="1"/>
  <c r="AO32" i="1"/>
  <c r="AS32" i="1" s="1"/>
  <c r="AW32" i="1" s="1"/>
  <c r="AO33" i="1"/>
  <c r="AS33" i="1" s="1"/>
  <c r="AW33" i="1" s="1"/>
  <c r="AO34" i="1"/>
  <c r="AS34" i="1" s="1"/>
  <c r="AW34" i="1" s="1"/>
  <c r="AO35" i="1"/>
  <c r="AS35" i="1" s="1"/>
  <c r="AW35" i="1" s="1"/>
  <c r="AO36" i="1"/>
  <c r="AS36" i="1" s="1"/>
  <c r="AW36" i="1" s="1"/>
  <c r="AO37" i="1"/>
  <c r="AS37" i="1" s="1"/>
  <c r="AW37" i="1" s="1"/>
  <c r="AO38" i="1"/>
  <c r="AS38" i="1" s="1"/>
  <c r="AW38" i="1" s="1"/>
  <c r="AO39" i="1"/>
  <c r="AS39" i="1" s="1"/>
  <c r="AW39" i="1" s="1"/>
  <c r="AO40" i="1"/>
  <c r="AS40" i="1" s="1"/>
  <c r="AW40" i="1" s="1"/>
  <c r="AO41" i="1"/>
  <c r="AS41" i="1" s="1"/>
  <c r="AW41" i="1" s="1"/>
  <c r="AO42" i="1"/>
  <c r="AS42" i="1" s="1"/>
  <c r="AW42" i="1" s="1"/>
  <c r="AO43" i="1"/>
  <c r="AS43" i="1" s="1"/>
  <c r="AW43" i="1" s="1"/>
  <c r="AO44" i="1"/>
  <c r="AS44" i="1" s="1"/>
  <c r="AW44" i="1" s="1"/>
  <c r="AO45" i="1"/>
  <c r="AS45" i="1" s="1"/>
  <c r="AW45" i="1" s="1"/>
  <c r="AO46" i="1"/>
  <c r="AS46" i="1" s="1"/>
  <c r="AW46" i="1" s="1"/>
  <c r="AO47" i="1"/>
  <c r="AS47" i="1" s="1"/>
  <c r="AW47" i="1" s="1"/>
  <c r="AO48" i="1"/>
  <c r="AS48" i="1" s="1"/>
  <c r="AW48" i="1" s="1"/>
  <c r="AO49" i="1"/>
  <c r="AS49" i="1" s="1"/>
  <c r="AW49" i="1" s="1"/>
  <c r="AO50" i="1"/>
  <c r="AS50" i="1" s="1"/>
  <c r="AW50" i="1" s="1"/>
  <c r="AO51" i="1"/>
  <c r="AS51" i="1" s="1"/>
  <c r="AW51" i="1" s="1"/>
  <c r="AO52" i="1"/>
  <c r="AS52" i="1" s="1"/>
  <c r="AW52" i="1" s="1"/>
  <c r="AO53" i="1"/>
  <c r="AS53" i="1" s="1"/>
  <c r="AW53" i="1" s="1"/>
  <c r="AO54" i="1"/>
  <c r="AS54" i="1" s="1"/>
  <c r="AW54" i="1" s="1"/>
  <c r="AO5" i="1"/>
  <c r="AS5" i="1" s="1"/>
  <c r="AW5" i="1" s="1"/>
  <c r="AN6" i="1"/>
  <c r="AR6" i="1" s="1"/>
  <c r="AV6" i="1" s="1"/>
  <c r="AN7" i="1"/>
  <c r="AR7" i="1" s="1"/>
  <c r="AV7" i="1" s="1"/>
  <c r="AN8" i="1"/>
  <c r="AR8" i="1" s="1"/>
  <c r="AV8" i="1" s="1"/>
  <c r="AN10" i="1"/>
  <c r="AR10" i="1" s="1"/>
  <c r="AV10" i="1" s="1"/>
  <c r="AN11" i="1"/>
  <c r="AR11" i="1" s="1"/>
  <c r="AV11" i="1" s="1"/>
  <c r="AN12" i="1"/>
  <c r="AR12" i="1" s="1"/>
  <c r="AV12" i="1" s="1"/>
  <c r="AN13" i="1"/>
  <c r="AR13" i="1" s="1"/>
  <c r="AV13" i="1" s="1"/>
  <c r="AN14" i="1"/>
  <c r="AR14" i="1" s="1"/>
  <c r="AV14" i="1" s="1"/>
  <c r="AN15" i="1"/>
  <c r="AR15" i="1" s="1"/>
  <c r="AV15" i="1" s="1"/>
  <c r="AN16" i="1"/>
  <c r="AR16" i="1" s="1"/>
  <c r="AV16" i="1" s="1"/>
  <c r="AN17" i="1"/>
  <c r="AR17" i="1" s="1"/>
  <c r="AV17" i="1" s="1"/>
  <c r="AN18" i="1"/>
  <c r="AR18" i="1" s="1"/>
  <c r="AV18" i="1" s="1"/>
  <c r="AN19" i="1"/>
  <c r="AR19" i="1" s="1"/>
  <c r="AV19" i="1" s="1"/>
  <c r="AN20" i="1"/>
  <c r="AR20" i="1" s="1"/>
  <c r="AV20" i="1" s="1"/>
  <c r="AN21" i="1"/>
  <c r="AR21" i="1" s="1"/>
  <c r="AV21" i="1" s="1"/>
  <c r="AN22" i="1"/>
  <c r="AR22" i="1" s="1"/>
  <c r="AV22" i="1" s="1"/>
  <c r="AN23" i="1"/>
  <c r="AR23" i="1" s="1"/>
  <c r="AV23" i="1" s="1"/>
  <c r="AN24" i="1"/>
  <c r="AR24" i="1" s="1"/>
  <c r="AV24" i="1" s="1"/>
  <c r="AN25" i="1"/>
  <c r="AR25" i="1" s="1"/>
  <c r="AV25" i="1" s="1"/>
  <c r="AN26" i="1"/>
  <c r="AR26" i="1" s="1"/>
  <c r="AV26" i="1" s="1"/>
  <c r="AN27" i="1"/>
  <c r="AR27" i="1" s="1"/>
  <c r="AV27" i="1" s="1"/>
  <c r="AN32" i="1"/>
  <c r="AR32" i="1" s="1"/>
  <c r="AV32" i="1" s="1"/>
  <c r="AN33" i="1"/>
  <c r="AR33" i="1" s="1"/>
  <c r="AV33" i="1" s="1"/>
  <c r="AN34" i="1"/>
  <c r="AR34" i="1" s="1"/>
  <c r="AV34" i="1" s="1"/>
  <c r="AN35" i="1"/>
  <c r="AR35" i="1" s="1"/>
  <c r="AV35" i="1" s="1"/>
  <c r="AN36" i="1"/>
  <c r="AR36" i="1" s="1"/>
  <c r="AV36" i="1" s="1"/>
  <c r="AN37" i="1"/>
  <c r="AR37" i="1" s="1"/>
  <c r="AV37" i="1" s="1"/>
  <c r="AN38" i="1"/>
  <c r="AR38" i="1" s="1"/>
  <c r="AV38" i="1" s="1"/>
  <c r="AN39" i="1"/>
  <c r="AR39" i="1" s="1"/>
  <c r="AV39" i="1" s="1"/>
  <c r="AN40" i="1"/>
  <c r="AR40" i="1" s="1"/>
  <c r="AV40" i="1" s="1"/>
  <c r="AN41" i="1"/>
  <c r="AR41" i="1" s="1"/>
  <c r="AV41" i="1" s="1"/>
  <c r="AN42" i="1"/>
  <c r="AR42" i="1" s="1"/>
  <c r="AV42" i="1" s="1"/>
  <c r="AN43" i="1"/>
  <c r="AR43" i="1" s="1"/>
  <c r="AV43" i="1" s="1"/>
  <c r="AN44" i="1"/>
  <c r="AR44" i="1" s="1"/>
  <c r="AV44" i="1" s="1"/>
  <c r="AN45" i="1"/>
  <c r="AR45" i="1" s="1"/>
  <c r="AV45" i="1" s="1"/>
  <c r="AN46" i="1"/>
  <c r="AR46" i="1" s="1"/>
  <c r="AV46" i="1" s="1"/>
  <c r="AN47" i="1"/>
  <c r="AR47" i="1" s="1"/>
  <c r="AV47" i="1" s="1"/>
  <c r="AN48" i="1"/>
  <c r="AR48" i="1" s="1"/>
  <c r="AV48" i="1" s="1"/>
  <c r="AN49" i="1"/>
  <c r="AR49" i="1" s="1"/>
  <c r="AV49" i="1" s="1"/>
  <c r="AN50" i="1"/>
  <c r="AR50" i="1" s="1"/>
  <c r="AV50" i="1" s="1"/>
  <c r="AN51" i="1"/>
  <c r="AR51" i="1" s="1"/>
  <c r="AV51" i="1" s="1"/>
  <c r="AN52" i="1"/>
  <c r="AR52" i="1" s="1"/>
  <c r="AV52" i="1" s="1"/>
  <c r="AN53" i="1"/>
  <c r="AR53" i="1" s="1"/>
  <c r="AV53" i="1" s="1"/>
  <c r="AN54" i="1"/>
  <c r="AR54" i="1" s="1"/>
  <c r="AV54" i="1" s="1"/>
  <c r="AN5" i="1"/>
  <c r="AR5" i="1" s="1"/>
  <c r="AV5" i="1" s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" i="1"/>
  <c r="AL6" i="1"/>
  <c r="AP6" i="1" s="1"/>
  <c r="AT6" i="1" s="1"/>
  <c r="AL7" i="1"/>
  <c r="AP7" i="1" s="1"/>
  <c r="AT7" i="1" s="1"/>
  <c r="AL9" i="1"/>
  <c r="AP9" i="1" s="1"/>
  <c r="AT9" i="1" s="1"/>
  <c r="AL10" i="1"/>
  <c r="AP10" i="1" s="1"/>
  <c r="AT10" i="1" s="1"/>
  <c r="AL11" i="1"/>
  <c r="AP11" i="1" s="1"/>
  <c r="AT11" i="1" s="1"/>
  <c r="AL12" i="1"/>
  <c r="AP12" i="1" s="1"/>
  <c r="AT12" i="1" s="1"/>
  <c r="AL13" i="1"/>
  <c r="AP13" i="1" s="1"/>
  <c r="AT13" i="1" s="1"/>
  <c r="AL14" i="1"/>
  <c r="AP14" i="1" s="1"/>
  <c r="AT14" i="1" s="1"/>
  <c r="AL15" i="1"/>
  <c r="AP15" i="1" s="1"/>
  <c r="AT15" i="1" s="1"/>
  <c r="AL16" i="1"/>
  <c r="AP16" i="1" s="1"/>
  <c r="AT16" i="1" s="1"/>
  <c r="AL17" i="1"/>
  <c r="AP17" i="1" s="1"/>
  <c r="AT17" i="1" s="1"/>
  <c r="AL18" i="1"/>
  <c r="AP18" i="1" s="1"/>
  <c r="AT18" i="1" s="1"/>
  <c r="AL19" i="1"/>
  <c r="AP19" i="1" s="1"/>
  <c r="AT19" i="1" s="1"/>
  <c r="AL20" i="1"/>
  <c r="AP20" i="1" s="1"/>
  <c r="AT20" i="1" s="1"/>
  <c r="AL21" i="1"/>
  <c r="AP21" i="1" s="1"/>
  <c r="AT21" i="1" s="1"/>
  <c r="AL22" i="1"/>
  <c r="AP22" i="1" s="1"/>
  <c r="AT22" i="1" s="1"/>
  <c r="AL23" i="1"/>
  <c r="AP23" i="1" s="1"/>
  <c r="AT23" i="1" s="1"/>
  <c r="AL24" i="1"/>
  <c r="AP24" i="1" s="1"/>
  <c r="AT24" i="1" s="1"/>
  <c r="AL25" i="1"/>
  <c r="AP25" i="1" s="1"/>
  <c r="AT25" i="1" s="1"/>
  <c r="AL26" i="1"/>
  <c r="AP26" i="1" s="1"/>
  <c r="AT26" i="1" s="1"/>
  <c r="AL27" i="1"/>
  <c r="AP27" i="1" s="1"/>
  <c r="AT27" i="1" s="1"/>
  <c r="AL28" i="1"/>
  <c r="AP28" i="1" s="1"/>
  <c r="AT28" i="1" s="1"/>
  <c r="AL29" i="1"/>
  <c r="AP29" i="1" s="1"/>
  <c r="AT29" i="1" s="1"/>
  <c r="AL30" i="1"/>
  <c r="AP30" i="1" s="1"/>
  <c r="AT30" i="1" s="1"/>
  <c r="AL31" i="1"/>
  <c r="AP31" i="1" s="1"/>
  <c r="AT31" i="1" s="1"/>
  <c r="AL32" i="1"/>
  <c r="AP32" i="1" s="1"/>
  <c r="AT32" i="1" s="1"/>
  <c r="AL33" i="1"/>
  <c r="AP33" i="1" s="1"/>
  <c r="AT33" i="1" s="1"/>
  <c r="AL34" i="1"/>
  <c r="AP34" i="1" s="1"/>
  <c r="AT34" i="1" s="1"/>
  <c r="AL35" i="1"/>
  <c r="AP35" i="1" s="1"/>
  <c r="AT35" i="1" s="1"/>
  <c r="AL36" i="1"/>
  <c r="AP36" i="1" s="1"/>
  <c r="AT36" i="1" s="1"/>
  <c r="AL37" i="1"/>
  <c r="AP37" i="1" s="1"/>
  <c r="AT37" i="1" s="1"/>
  <c r="AL38" i="1"/>
  <c r="AP38" i="1" s="1"/>
  <c r="AT38" i="1" s="1"/>
  <c r="AL39" i="1"/>
  <c r="AP39" i="1" s="1"/>
  <c r="AT39" i="1" s="1"/>
  <c r="AL40" i="1"/>
  <c r="AP40" i="1" s="1"/>
  <c r="AT40" i="1" s="1"/>
  <c r="AL41" i="1"/>
  <c r="AP41" i="1" s="1"/>
  <c r="AT41" i="1" s="1"/>
  <c r="AL42" i="1"/>
  <c r="AP42" i="1" s="1"/>
  <c r="AT42" i="1" s="1"/>
  <c r="AL43" i="1"/>
  <c r="AP43" i="1" s="1"/>
  <c r="AT43" i="1" s="1"/>
  <c r="AL44" i="1"/>
  <c r="AP44" i="1" s="1"/>
  <c r="AT44" i="1" s="1"/>
  <c r="AL45" i="1"/>
  <c r="AP45" i="1" s="1"/>
  <c r="AT45" i="1" s="1"/>
  <c r="AL46" i="1"/>
  <c r="AP46" i="1" s="1"/>
  <c r="AT46" i="1" s="1"/>
  <c r="AL47" i="1"/>
  <c r="AP47" i="1" s="1"/>
  <c r="AT47" i="1" s="1"/>
  <c r="AL48" i="1"/>
  <c r="AP48" i="1" s="1"/>
  <c r="AT48" i="1" s="1"/>
  <c r="AL49" i="1"/>
  <c r="AP49" i="1" s="1"/>
  <c r="AT49" i="1" s="1"/>
  <c r="AL50" i="1"/>
  <c r="AP50" i="1" s="1"/>
  <c r="AT50" i="1" s="1"/>
  <c r="AL51" i="1"/>
  <c r="AP51" i="1" s="1"/>
  <c r="AT51" i="1" s="1"/>
  <c r="AL52" i="1"/>
  <c r="AP52" i="1" s="1"/>
  <c r="AT52" i="1" s="1"/>
  <c r="AL53" i="1"/>
  <c r="AP53" i="1" s="1"/>
  <c r="AT53" i="1" s="1"/>
  <c r="AL54" i="1"/>
  <c r="AP54" i="1" s="1"/>
  <c r="AT54" i="1" s="1"/>
  <c r="AL5" i="1"/>
  <c r="AP5" i="1" s="1"/>
  <c r="AT5" i="1" s="1"/>
  <c r="AW59" i="1" l="1"/>
  <c r="AS59" i="1"/>
  <c r="AO59" i="1"/>
  <c r="AM59" i="1"/>
  <c r="AI28" i="1"/>
  <c r="AN28" i="1" s="1"/>
  <c r="AR28" i="1" s="1"/>
  <c r="AV28" i="1" s="1"/>
  <c r="AI9" i="1"/>
  <c r="AN9" i="1" s="1"/>
  <c r="AR9" i="1" s="1"/>
  <c r="AV9" i="1" s="1"/>
  <c r="W8" i="1"/>
  <c r="AL8" i="1" s="1"/>
  <c r="AL59" i="1" l="1"/>
  <c r="AP8" i="1"/>
  <c r="W59" i="1"/>
  <c r="AP59" i="1" l="1"/>
  <c r="AT8" i="1"/>
  <c r="AT59" i="1" s="1"/>
  <c r="AH47" i="1"/>
  <c r="AH58" i="1"/>
  <c r="V5" i="1"/>
  <c r="V58" i="1"/>
  <c r="U46" i="1" l="1"/>
  <c r="V46" i="1" s="1"/>
  <c r="Z47" i="1"/>
  <c r="AB47" i="1" s="1"/>
  <c r="AD47" i="1" s="1"/>
  <c r="AE47" i="1" s="1"/>
  <c r="AF47" i="1" s="1"/>
  <c r="Q47" i="1"/>
  <c r="R47" i="1" s="1"/>
  <c r="S47" i="1" s="1"/>
  <c r="T47" i="1" s="1"/>
  <c r="U47" i="1" s="1"/>
  <c r="V47" i="1" s="1"/>
  <c r="E47" i="1"/>
  <c r="F47" i="1" s="1"/>
  <c r="H47" i="1" s="1"/>
  <c r="J47" i="1" s="1"/>
  <c r="K47" i="1" s="1"/>
  <c r="M47" i="1" s="1"/>
  <c r="AG19" i="1" l="1"/>
  <c r="AH19" i="1" s="1"/>
  <c r="AG25" i="1"/>
  <c r="AH25" i="1" s="1"/>
  <c r="AG42" i="1"/>
  <c r="AH42" i="1" s="1"/>
  <c r="AG45" i="1"/>
  <c r="AH45" i="1" s="1"/>
  <c r="AG46" i="1"/>
  <c r="AH46" i="1" s="1"/>
  <c r="U21" i="1" l="1"/>
  <c r="V21" i="1" s="1"/>
  <c r="U25" i="1"/>
  <c r="V25" i="1" s="1"/>
  <c r="U45" i="1"/>
  <c r="V45" i="1" s="1"/>
  <c r="S19" i="1" l="1"/>
  <c r="T19" i="1" s="1"/>
  <c r="U19" i="1" s="1"/>
  <c r="V19" i="1" s="1"/>
  <c r="S42" i="1"/>
  <c r="T42" i="1" s="1"/>
  <c r="U42" i="1" s="1"/>
  <c r="V42" i="1" s="1"/>
  <c r="X59" i="1"/>
  <c r="AF43" i="1" l="1"/>
  <c r="AG43" i="1" s="1"/>
  <c r="AH43" i="1" s="1"/>
  <c r="AJ59" i="1" l="1"/>
  <c r="AK59" i="1"/>
  <c r="Y59" i="1"/>
  <c r="C59" i="1"/>
  <c r="AE44" i="1"/>
  <c r="AF44" i="1" s="1"/>
  <c r="AG44" i="1" s="1"/>
  <c r="AH44" i="1" s="1"/>
  <c r="Q44" i="1"/>
  <c r="R44" i="1" s="1"/>
  <c r="M44" i="1"/>
  <c r="Q43" i="1"/>
  <c r="R43" i="1" s="1"/>
  <c r="AC41" i="1"/>
  <c r="AE41" i="1" s="1"/>
  <c r="AF41" i="1" s="1"/>
  <c r="AG41" i="1" s="1"/>
  <c r="AH41" i="1" s="1"/>
  <c r="Q41" i="1"/>
  <c r="R41" i="1" s="1"/>
  <c r="E41" i="1"/>
  <c r="F41" i="1" s="1"/>
  <c r="H41" i="1" s="1"/>
  <c r="J41" i="1" s="1"/>
  <c r="K41" i="1" s="1"/>
  <c r="M41" i="1" s="1"/>
  <c r="AC40" i="1"/>
  <c r="AE40" i="1" s="1"/>
  <c r="AF40" i="1" s="1"/>
  <c r="AG40" i="1" s="1"/>
  <c r="AH40" i="1" s="1"/>
  <c r="Q40" i="1"/>
  <c r="R40" i="1" s="1"/>
  <c r="E40" i="1"/>
  <c r="F40" i="1" s="1"/>
  <c r="H40" i="1" s="1"/>
  <c r="J40" i="1" s="1"/>
  <c r="K40" i="1" s="1"/>
  <c r="M40" i="1" s="1"/>
  <c r="AC39" i="1"/>
  <c r="AE39" i="1" s="1"/>
  <c r="AF39" i="1" s="1"/>
  <c r="AG39" i="1" s="1"/>
  <c r="AH39" i="1" s="1"/>
  <c r="Q39" i="1"/>
  <c r="R39" i="1" s="1"/>
  <c r="E39" i="1"/>
  <c r="F39" i="1" s="1"/>
  <c r="H39" i="1" s="1"/>
  <c r="J39" i="1" s="1"/>
  <c r="K39" i="1" s="1"/>
  <c r="M39" i="1" s="1"/>
  <c r="AA38" i="1"/>
  <c r="AC38" i="1" s="1"/>
  <c r="AE38" i="1" s="1"/>
  <c r="AF38" i="1" s="1"/>
  <c r="AG38" i="1" s="1"/>
  <c r="AH38" i="1" s="1"/>
  <c r="Q38" i="1"/>
  <c r="R38" i="1" s="1"/>
  <c r="E38" i="1"/>
  <c r="F38" i="1" s="1"/>
  <c r="H38" i="1" s="1"/>
  <c r="J38" i="1" s="1"/>
  <c r="K38" i="1" s="1"/>
  <c r="M38" i="1" s="1"/>
  <c r="AA37" i="1"/>
  <c r="AC37" i="1" s="1"/>
  <c r="AE37" i="1" s="1"/>
  <c r="AF37" i="1" s="1"/>
  <c r="AG37" i="1" s="1"/>
  <c r="AH37" i="1" s="1"/>
  <c r="Q37" i="1"/>
  <c r="R37" i="1" s="1"/>
  <c r="E37" i="1"/>
  <c r="F37" i="1" s="1"/>
  <c r="H37" i="1" s="1"/>
  <c r="J37" i="1" s="1"/>
  <c r="K37" i="1" s="1"/>
  <c r="M37" i="1" s="1"/>
  <c r="AA36" i="1"/>
  <c r="AC36" i="1" s="1"/>
  <c r="AE36" i="1" s="1"/>
  <c r="AF36" i="1" s="1"/>
  <c r="AG36" i="1" s="1"/>
  <c r="AH36" i="1" s="1"/>
  <c r="Q36" i="1"/>
  <c r="R36" i="1" s="1"/>
  <c r="E36" i="1"/>
  <c r="F36" i="1" s="1"/>
  <c r="H36" i="1" s="1"/>
  <c r="J36" i="1" s="1"/>
  <c r="K36" i="1" s="1"/>
  <c r="M36" i="1" s="1"/>
  <c r="AA35" i="1"/>
  <c r="AC35" i="1" s="1"/>
  <c r="AE35" i="1" s="1"/>
  <c r="AF35" i="1" s="1"/>
  <c r="AG35" i="1" s="1"/>
  <c r="AH35" i="1" s="1"/>
  <c r="Q35" i="1"/>
  <c r="R35" i="1" s="1"/>
  <c r="E35" i="1"/>
  <c r="F35" i="1" s="1"/>
  <c r="H35" i="1" s="1"/>
  <c r="J35" i="1" s="1"/>
  <c r="K35" i="1" s="1"/>
  <c r="M35" i="1" s="1"/>
  <c r="AA34" i="1"/>
  <c r="AC34" i="1" s="1"/>
  <c r="AE34" i="1" s="1"/>
  <c r="AF34" i="1" s="1"/>
  <c r="AG34" i="1" s="1"/>
  <c r="AH34" i="1" s="1"/>
  <c r="Q34" i="1"/>
  <c r="R34" i="1" s="1"/>
  <c r="E34" i="1"/>
  <c r="F34" i="1" s="1"/>
  <c r="H34" i="1" s="1"/>
  <c r="J34" i="1" s="1"/>
  <c r="K34" i="1" s="1"/>
  <c r="M34" i="1" s="1"/>
  <c r="AA33" i="1"/>
  <c r="AC33" i="1" s="1"/>
  <c r="AE33" i="1" s="1"/>
  <c r="AF33" i="1" s="1"/>
  <c r="AG33" i="1" s="1"/>
  <c r="AH33" i="1" s="1"/>
  <c r="Q33" i="1"/>
  <c r="R33" i="1" s="1"/>
  <c r="E33" i="1"/>
  <c r="F33" i="1" s="1"/>
  <c r="H33" i="1" s="1"/>
  <c r="J33" i="1" s="1"/>
  <c r="K33" i="1" s="1"/>
  <c r="M33" i="1" s="1"/>
  <c r="AA32" i="1"/>
  <c r="AC32" i="1" s="1"/>
  <c r="AE32" i="1" s="1"/>
  <c r="AF32" i="1" s="1"/>
  <c r="AG32" i="1" s="1"/>
  <c r="AH32" i="1" s="1"/>
  <c r="Q32" i="1"/>
  <c r="R32" i="1" s="1"/>
  <c r="E32" i="1"/>
  <c r="F32" i="1" s="1"/>
  <c r="H32" i="1" s="1"/>
  <c r="J32" i="1" s="1"/>
  <c r="K32" i="1" s="1"/>
  <c r="M32" i="1" s="1"/>
  <c r="AA31" i="1"/>
  <c r="AC31" i="1" s="1"/>
  <c r="AE31" i="1" s="1"/>
  <c r="AF31" i="1" s="1"/>
  <c r="AG31" i="1" s="1"/>
  <c r="AH31" i="1" s="1"/>
  <c r="AI31" i="1" s="1"/>
  <c r="AN31" i="1" s="1"/>
  <c r="AR31" i="1" s="1"/>
  <c r="AV31" i="1" s="1"/>
  <c r="Q31" i="1"/>
  <c r="R31" i="1" s="1"/>
  <c r="E31" i="1"/>
  <c r="F31" i="1" s="1"/>
  <c r="H31" i="1" s="1"/>
  <c r="J31" i="1" s="1"/>
  <c r="K31" i="1" s="1"/>
  <c r="M31" i="1" s="1"/>
  <c r="AA30" i="1"/>
  <c r="AC30" i="1" s="1"/>
  <c r="AE30" i="1" s="1"/>
  <c r="AF30" i="1" s="1"/>
  <c r="AG30" i="1" s="1"/>
  <c r="AH30" i="1" s="1"/>
  <c r="AI30" i="1" s="1"/>
  <c r="AN30" i="1" s="1"/>
  <c r="AR30" i="1" s="1"/>
  <c r="AV30" i="1" s="1"/>
  <c r="Q30" i="1"/>
  <c r="R30" i="1" s="1"/>
  <c r="E30" i="1"/>
  <c r="F30" i="1" s="1"/>
  <c r="H30" i="1" s="1"/>
  <c r="J30" i="1" s="1"/>
  <c r="K30" i="1" s="1"/>
  <c r="M30" i="1" s="1"/>
  <c r="AA29" i="1"/>
  <c r="AC29" i="1" s="1"/>
  <c r="AE29" i="1" s="1"/>
  <c r="AF29" i="1" s="1"/>
  <c r="AG29" i="1" s="1"/>
  <c r="AH29" i="1" s="1"/>
  <c r="AI29" i="1" s="1"/>
  <c r="AN29" i="1" s="1"/>
  <c r="AR29" i="1" s="1"/>
  <c r="AV29" i="1" s="1"/>
  <c r="Q29" i="1"/>
  <c r="R29" i="1" s="1"/>
  <c r="E29" i="1"/>
  <c r="F29" i="1" s="1"/>
  <c r="H29" i="1" s="1"/>
  <c r="J29" i="1" s="1"/>
  <c r="K29" i="1" s="1"/>
  <c r="M29" i="1" s="1"/>
  <c r="AA28" i="1"/>
  <c r="AC28" i="1" s="1"/>
  <c r="AE28" i="1" s="1"/>
  <c r="AF28" i="1" s="1"/>
  <c r="AG28" i="1" s="1"/>
  <c r="AH28" i="1" s="1"/>
  <c r="Q28" i="1"/>
  <c r="R28" i="1" s="1"/>
  <c r="E28" i="1"/>
  <c r="F28" i="1" s="1"/>
  <c r="H28" i="1" s="1"/>
  <c r="J28" i="1" s="1"/>
  <c r="K28" i="1" s="1"/>
  <c r="M28" i="1" s="1"/>
  <c r="AA27" i="1"/>
  <c r="AC27" i="1" s="1"/>
  <c r="AE27" i="1" s="1"/>
  <c r="AF27" i="1" s="1"/>
  <c r="AG27" i="1" s="1"/>
  <c r="AH27" i="1" s="1"/>
  <c r="Q27" i="1"/>
  <c r="R27" i="1" s="1"/>
  <c r="E27" i="1"/>
  <c r="F27" i="1" s="1"/>
  <c r="H27" i="1" s="1"/>
  <c r="J27" i="1" s="1"/>
  <c r="K27" i="1" s="1"/>
  <c r="M27" i="1" s="1"/>
  <c r="AA26" i="1"/>
  <c r="AC26" i="1" s="1"/>
  <c r="AE26" i="1" s="1"/>
  <c r="AF26" i="1" s="1"/>
  <c r="AG26" i="1" s="1"/>
  <c r="AH26" i="1" s="1"/>
  <c r="Q26" i="1"/>
  <c r="R26" i="1" s="1"/>
  <c r="E26" i="1"/>
  <c r="F26" i="1" s="1"/>
  <c r="H26" i="1" s="1"/>
  <c r="J26" i="1" s="1"/>
  <c r="K26" i="1" s="1"/>
  <c r="M26" i="1" s="1"/>
  <c r="AA25" i="1"/>
  <c r="AC25" i="1" s="1"/>
  <c r="AE25" i="1" s="1"/>
  <c r="Q25" i="1"/>
  <c r="R25" i="1" s="1"/>
  <c r="E25" i="1"/>
  <c r="F25" i="1" s="1"/>
  <c r="H25" i="1" s="1"/>
  <c r="J25" i="1" s="1"/>
  <c r="K25" i="1" s="1"/>
  <c r="M25" i="1" s="1"/>
  <c r="AA24" i="1"/>
  <c r="AC24" i="1" s="1"/>
  <c r="AE24" i="1" s="1"/>
  <c r="AF24" i="1" s="1"/>
  <c r="AG24" i="1" s="1"/>
  <c r="AH24" i="1" s="1"/>
  <c r="Q24" i="1"/>
  <c r="R24" i="1" s="1"/>
  <c r="E24" i="1"/>
  <c r="F24" i="1" s="1"/>
  <c r="H24" i="1" s="1"/>
  <c r="J24" i="1" s="1"/>
  <c r="K24" i="1" s="1"/>
  <c r="M24" i="1" s="1"/>
  <c r="AA23" i="1"/>
  <c r="AC23" i="1" s="1"/>
  <c r="AE23" i="1" s="1"/>
  <c r="AF23" i="1" s="1"/>
  <c r="AG23" i="1" s="1"/>
  <c r="AH23" i="1" s="1"/>
  <c r="Q23" i="1"/>
  <c r="R23" i="1" s="1"/>
  <c r="E23" i="1"/>
  <c r="F23" i="1" s="1"/>
  <c r="H23" i="1" s="1"/>
  <c r="J23" i="1" s="1"/>
  <c r="K23" i="1" s="1"/>
  <c r="M23" i="1" s="1"/>
  <c r="AA22" i="1"/>
  <c r="AC22" i="1" s="1"/>
  <c r="AE22" i="1" s="1"/>
  <c r="AF22" i="1" s="1"/>
  <c r="AG22" i="1" s="1"/>
  <c r="AH22" i="1" s="1"/>
  <c r="Q22" i="1"/>
  <c r="R22" i="1" s="1"/>
  <c r="E22" i="1"/>
  <c r="F22" i="1" s="1"/>
  <c r="H22" i="1" s="1"/>
  <c r="J22" i="1" s="1"/>
  <c r="K22" i="1" s="1"/>
  <c r="M22" i="1" s="1"/>
  <c r="AA21" i="1"/>
  <c r="AC21" i="1" s="1"/>
  <c r="AE21" i="1" s="1"/>
  <c r="AF21" i="1" s="1"/>
  <c r="AG21" i="1" s="1"/>
  <c r="AH21" i="1" s="1"/>
  <c r="Q21" i="1"/>
  <c r="R21" i="1" s="1"/>
  <c r="E21" i="1"/>
  <c r="F21" i="1" s="1"/>
  <c r="H21" i="1" s="1"/>
  <c r="J21" i="1" s="1"/>
  <c r="K21" i="1" s="1"/>
  <c r="M21" i="1" s="1"/>
  <c r="AA20" i="1"/>
  <c r="AC20" i="1" s="1"/>
  <c r="AE20" i="1" s="1"/>
  <c r="AF20" i="1" s="1"/>
  <c r="AG20" i="1" s="1"/>
  <c r="AH20" i="1" s="1"/>
  <c r="Q20" i="1"/>
  <c r="R20" i="1" s="1"/>
  <c r="E20" i="1"/>
  <c r="F20" i="1" s="1"/>
  <c r="H20" i="1" s="1"/>
  <c r="J20" i="1" s="1"/>
  <c r="K20" i="1" s="1"/>
  <c r="M20" i="1" s="1"/>
  <c r="AA19" i="1"/>
  <c r="AC19" i="1" s="1"/>
  <c r="Q19" i="1"/>
  <c r="E19" i="1"/>
  <c r="F19" i="1" s="1"/>
  <c r="H19" i="1" s="1"/>
  <c r="J19" i="1" s="1"/>
  <c r="K19" i="1" s="1"/>
  <c r="M19" i="1" s="1"/>
  <c r="AA18" i="1"/>
  <c r="AC18" i="1" s="1"/>
  <c r="AE18" i="1" s="1"/>
  <c r="AF18" i="1" s="1"/>
  <c r="AG18" i="1" s="1"/>
  <c r="AH18" i="1" s="1"/>
  <c r="Q18" i="1"/>
  <c r="R18" i="1" s="1"/>
  <c r="E18" i="1"/>
  <c r="F18" i="1" s="1"/>
  <c r="H18" i="1" s="1"/>
  <c r="J18" i="1" s="1"/>
  <c r="K18" i="1" s="1"/>
  <c r="M18" i="1" s="1"/>
  <c r="AA17" i="1"/>
  <c r="AC17" i="1" s="1"/>
  <c r="AE17" i="1" s="1"/>
  <c r="AF17" i="1" s="1"/>
  <c r="AG17" i="1" s="1"/>
  <c r="AH17" i="1" s="1"/>
  <c r="Q17" i="1"/>
  <c r="R17" i="1" s="1"/>
  <c r="E17" i="1"/>
  <c r="F17" i="1" s="1"/>
  <c r="H17" i="1" s="1"/>
  <c r="J17" i="1" s="1"/>
  <c r="K17" i="1" s="1"/>
  <c r="M17" i="1" s="1"/>
  <c r="AA16" i="1"/>
  <c r="AC16" i="1" s="1"/>
  <c r="AE16" i="1" s="1"/>
  <c r="AF16" i="1" s="1"/>
  <c r="AG16" i="1" s="1"/>
  <c r="AH16" i="1" s="1"/>
  <c r="Q16" i="1"/>
  <c r="R16" i="1" s="1"/>
  <c r="E16" i="1"/>
  <c r="F16" i="1" s="1"/>
  <c r="H16" i="1" s="1"/>
  <c r="J16" i="1" s="1"/>
  <c r="K16" i="1" s="1"/>
  <c r="M16" i="1" s="1"/>
  <c r="AA15" i="1"/>
  <c r="AC15" i="1" s="1"/>
  <c r="AE15" i="1" s="1"/>
  <c r="AF15" i="1" s="1"/>
  <c r="AG15" i="1" s="1"/>
  <c r="AH15" i="1" s="1"/>
  <c r="Q15" i="1"/>
  <c r="R15" i="1" s="1"/>
  <c r="E15" i="1"/>
  <c r="F15" i="1" s="1"/>
  <c r="H15" i="1" s="1"/>
  <c r="J15" i="1" s="1"/>
  <c r="K15" i="1" s="1"/>
  <c r="M15" i="1" s="1"/>
  <c r="AA14" i="1"/>
  <c r="AC14" i="1" s="1"/>
  <c r="AE14" i="1" s="1"/>
  <c r="AF14" i="1" s="1"/>
  <c r="AG14" i="1" s="1"/>
  <c r="AH14" i="1" s="1"/>
  <c r="Q14" i="1"/>
  <c r="R14" i="1" s="1"/>
  <c r="E14" i="1"/>
  <c r="F14" i="1" s="1"/>
  <c r="H14" i="1" s="1"/>
  <c r="J14" i="1" s="1"/>
  <c r="K14" i="1" s="1"/>
  <c r="M14" i="1" s="1"/>
  <c r="AA13" i="1"/>
  <c r="AC13" i="1" s="1"/>
  <c r="AE13" i="1" s="1"/>
  <c r="AF13" i="1" s="1"/>
  <c r="AG13" i="1" s="1"/>
  <c r="AH13" i="1" s="1"/>
  <c r="Q13" i="1"/>
  <c r="R13" i="1" s="1"/>
  <c r="E13" i="1"/>
  <c r="F13" i="1" s="1"/>
  <c r="H13" i="1" s="1"/>
  <c r="J13" i="1" s="1"/>
  <c r="K13" i="1" s="1"/>
  <c r="M13" i="1" s="1"/>
  <c r="AA12" i="1"/>
  <c r="AC12" i="1" s="1"/>
  <c r="AE12" i="1" s="1"/>
  <c r="AF12" i="1" s="1"/>
  <c r="AG12" i="1" s="1"/>
  <c r="AH12" i="1" s="1"/>
  <c r="Q12" i="1"/>
  <c r="R12" i="1" s="1"/>
  <c r="E12" i="1"/>
  <c r="F12" i="1" s="1"/>
  <c r="H12" i="1" s="1"/>
  <c r="J12" i="1" s="1"/>
  <c r="K12" i="1" s="1"/>
  <c r="M12" i="1" s="1"/>
  <c r="AA11" i="1"/>
  <c r="AC11" i="1" s="1"/>
  <c r="AE11" i="1" s="1"/>
  <c r="AF11" i="1" s="1"/>
  <c r="AG11" i="1" s="1"/>
  <c r="AH11" i="1" s="1"/>
  <c r="Q11" i="1"/>
  <c r="R11" i="1" s="1"/>
  <c r="E11" i="1"/>
  <c r="F11" i="1" s="1"/>
  <c r="H11" i="1" s="1"/>
  <c r="J11" i="1" s="1"/>
  <c r="K11" i="1" s="1"/>
  <c r="M11" i="1" s="1"/>
  <c r="AA10" i="1"/>
  <c r="AC10" i="1" s="1"/>
  <c r="AE10" i="1" s="1"/>
  <c r="AF10" i="1" s="1"/>
  <c r="AG10" i="1" s="1"/>
  <c r="AH10" i="1" s="1"/>
  <c r="Q10" i="1"/>
  <c r="R10" i="1" s="1"/>
  <c r="E10" i="1"/>
  <c r="F10" i="1" s="1"/>
  <c r="H10" i="1" s="1"/>
  <c r="J10" i="1" s="1"/>
  <c r="K10" i="1" s="1"/>
  <c r="M10" i="1" s="1"/>
  <c r="AA9" i="1"/>
  <c r="AC9" i="1" s="1"/>
  <c r="AE9" i="1" s="1"/>
  <c r="AF9" i="1" s="1"/>
  <c r="AG9" i="1" s="1"/>
  <c r="AH9" i="1" s="1"/>
  <c r="Q9" i="1"/>
  <c r="R9" i="1" s="1"/>
  <c r="E9" i="1"/>
  <c r="F9" i="1" s="1"/>
  <c r="H9" i="1" s="1"/>
  <c r="J9" i="1" s="1"/>
  <c r="K9" i="1" s="1"/>
  <c r="M9" i="1" s="1"/>
  <c r="AA8" i="1"/>
  <c r="AC8" i="1" s="1"/>
  <c r="AE8" i="1" s="1"/>
  <c r="AF8" i="1" s="1"/>
  <c r="AG8" i="1" s="1"/>
  <c r="AH8" i="1" s="1"/>
  <c r="Q8" i="1"/>
  <c r="R8" i="1" s="1"/>
  <c r="E8" i="1"/>
  <c r="F8" i="1" s="1"/>
  <c r="H8" i="1" s="1"/>
  <c r="J8" i="1" s="1"/>
  <c r="K8" i="1" s="1"/>
  <c r="M8" i="1" s="1"/>
  <c r="AA7" i="1"/>
  <c r="AC7" i="1" s="1"/>
  <c r="AE7" i="1" s="1"/>
  <c r="AF7" i="1" s="1"/>
  <c r="AG7" i="1" s="1"/>
  <c r="AH7" i="1" s="1"/>
  <c r="Q7" i="1"/>
  <c r="R7" i="1" s="1"/>
  <c r="AA6" i="1"/>
  <c r="AC6" i="1" s="1"/>
  <c r="AE6" i="1" s="1"/>
  <c r="AF6" i="1" s="1"/>
  <c r="AG6" i="1" s="1"/>
  <c r="AH6" i="1" s="1"/>
  <c r="Q6" i="1"/>
  <c r="R6" i="1" s="1"/>
  <c r="E6" i="1"/>
  <c r="F6" i="1" s="1"/>
  <c r="H6" i="1" s="1"/>
  <c r="J6" i="1" s="1"/>
  <c r="K6" i="1" s="1"/>
  <c r="M6" i="1" s="1"/>
  <c r="AA5" i="1"/>
  <c r="AC5" i="1" s="1"/>
  <c r="AE5" i="1" s="1"/>
  <c r="AF5" i="1" s="1"/>
  <c r="AG5" i="1" s="1"/>
  <c r="AH5" i="1" s="1"/>
  <c r="Q5" i="1"/>
  <c r="R5" i="1" s="1"/>
  <c r="E5" i="1"/>
  <c r="F5" i="1" s="1"/>
  <c r="H5" i="1" s="1"/>
  <c r="J5" i="1" s="1"/>
  <c r="K5" i="1" s="1"/>
  <c r="M5" i="1" s="1"/>
  <c r="AV59" i="1" l="1"/>
  <c r="AR59" i="1"/>
  <c r="AN59" i="1"/>
  <c r="AI59" i="1"/>
  <c r="R59" i="1"/>
  <c r="S6" i="1"/>
  <c r="T6" i="1" s="1"/>
  <c r="U6" i="1" s="1"/>
  <c r="V6" i="1" s="1"/>
  <c r="S9" i="1"/>
  <c r="T9" i="1" s="1"/>
  <c r="U9" i="1" s="1"/>
  <c r="V9" i="1" s="1"/>
  <c r="S12" i="1"/>
  <c r="T12" i="1" s="1"/>
  <c r="U12" i="1" s="1"/>
  <c r="V12" i="1" s="1"/>
  <c r="S16" i="1"/>
  <c r="T16" i="1" s="1"/>
  <c r="U16" i="1" s="1"/>
  <c r="V16" i="1" s="1"/>
  <c r="S20" i="1"/>
  <c r="T20" i="1" s="1"/>
  <c r="U20" i="1" s="1"/>
  <c r="V20" i="1" s="1"/>
  <c r="S23" i="1"/>
  <c r="T23" i="1" s="1"/>
  <c r="U23" i="1" s="1"/>
  <c r="V23" i="1" s="1"/>
  <c r="S26" i="1"/>
  <c r="T26" i="1" s="1"/>
  <c r="U26" i="1" s="1"/>
  <c r="V26" i="1" s="1"/>
  <c r="S30" i="1"/>
  <c r="T30" i="1" s="1"/>
  <c r="U30" i="1" s="1"/>
  <c r="V30" i="1" s="1"/>
  <c r="S34" i="1"/>
  <c r="T34" i="1" s="1"/>
  <c r="U34" i="1" s="1"/>
  <c r="V34" i="1" s="1"/>
  <c r="S38" i="1"/>
  <c r="T38" i="1" s="1"/>
  <c r="U38" i="1" s="1"/>
  <c r="V38" i="1" s="1"/>
  <c r="S41" i="1"/>
  <c r="T41" i="1" s="1"/>
  <c r="U41" i="1" s="1"/>
  <c r="V41" i="1" s="1"/>
  <c r="S43" i="1"/>
  <c r="T43" i="1" s="1"/>
  <c r="U43" i="1" s="1"/>
  <c r="V43" i="1" s="1"/>
  <c r="S5" i="1"/>
  <c r="T5" i="1" s="1"/>
  <c r="S8" i="1"/>
  <c r="T8" i="1" s="1"/>
  <c r="U8" i="1" s="1"/>
  <c r="V8" i="1" s="1"/>
  <c r="S11" i="1"/>
  <c r="T11" i="1" s="1"/>
  <c r="U11" i="1" s="1"/>
  <c r="V11" i="1" s="1"/>
  <c r="S15" i="1"/>
  <c r="T15" i="1" s="1"/>
  <c r="U15" i="1" s="1"/>
  <c r="V15" i="1" s="1"/>
  <c r="S22" i="1"/>
  <c r="T22" i="1" s="1"/>
  <c r="U22" i="1" s="1"/>
  <c r="V22" i="1" s="1"/>
  <c r="S25" i="1"/>
  <c r="S29" i="1"/>
  <c r="T29" i="1" s="1"/>
  <c r="U29" i="1" s="1"/>
  <c r="V29" i="1" s="1"/>
  <c r="S32" i="1"/>
  <c r="T32" i="1" s="1"/>
  <c r="U32" i="1" s="1"/>
  <c r="V32" i="1" s="1"/>
  <c r="S37" i="1"/>
  <c r="T37" i="1" s="1"/>
  <c r="U37" i="1" s="1"/>
  <c r="V37" i="1" s="1"/>
  <c r="S40" i="1"/>
  <c r="T40" i="1" s="1"/>
  <c r="U40" i="1" s="1"/>
  <c r="V40" i="1" s="1"/>
  <c r="S7" i="1"/>
  <c r="T7" i="1" s="1"/>
  <c r="U7" i="1" s="1"/>
  <c r="V7" i="1" s="1"/>
  <c r="S10" i="1"/>
  <c r="T10" i="1" s="1"/>
  <c r="U10" i="1" s="1"/>
  <c r="V10" i="1" s="1"/>
  <c r="S14" i="1"/>
  <c r="T14" i="1" s="1"/>
  <c r="U14" i="1" s="1"/>
  <c r="V14" i="1" s="1"/>
  <c r="S18" i="1"/>
  <c r="T18" i="1" s="1"/>
  <c r="U18" i="1" s="1"/>
  <c r="V18" i="1" s="1"/>
  <c r="S24" i="1"/>
  <c r="T24" i="1" s="1"/>
  <c r="U24" i="1" s="1"/>
  <c r="V24" i="1" s="1"/>
  <c r="S28" i="1"/>
  <c r="T28" i="1" s="1"/>
  <c r="U28" i="1" s="1"/>
  <c r="V28" i="1" s="1"/>
  <c r="S31" i="1"/>
  <c r="T31" i="1" s="1"/>
  <c r="U31" i="1" s="1"/>
  <c r="V31" i="1" s="1"/>
  <c r="S36" i="1"/>
  <c r="T36" i="1" s="1"/>
  <c r="U36" i="1" s="1"/>
  <c r="V36" i="1" s="1"/>
  <c r="S44" i="1"/>
  <c r="T44" i="1" s="1"/>
  <c r="U44" i="1" s="1"/>
  <c r="V44" i="1" s="1"/>
  <c r="S13" i="1"/>
  <c r="T13" i="1" s="1"/>
  <c r="U13" i="1" s="1"/>
  <c r="V13" i="1" s="1"/>
  <c r="S17" i="1"/>
  <c r="T17" i="1" s="1"/>
  <c r="U17" i="1" s="1"/>
  <c r="V17" i="1" s="1"/>
  <c r="S21" i="1"/>
  <c r="S27" i="1"/>
  <c r="T27" i="1" s="1"/>
  <c r="U27" i="1" s="1"/>
  <c r="V27" i="1" s="1"/>
  <c r="S33" i="1"/>
  <c r="T33" i="1" s="1"/>
  <c r="U33" i="1" s="1"/>
  <c r="V33" i="1" s="1"/>
  <c r="S35" i="1"/>
  <c r="T35" i="1" s="1"/>
  <c r="U35" i="1" s="1"/>
  <c r="V35" i="1" s="1"/>
  <c r="S39" i="1"/>
  <c r="T39" i="1" s="1"/>
  <c r="U39" i="1" s="1"/>
  <c r="V39" i="1" s="1"/>
  <c r="Q59" i="1"/>
  <c r="AA59" i="1"/>
  <c r="F59" i="1"/>
  <c r="E59" i="1"/>
  <c r="AC59" i="1" l="1"/>
  <c r="H59" i="1"/>
  <c r="AG59" i="1" l="1"/>
  <c r="AH59" i="1" s="1"/>
  <c r="AF59" i="1"/>
  <c r="S59" i="1"/>
  <c r="T59" i="1"/>
  <c r="AE59" i="1"/>
  <c r="J59" i="1"/>
  <c r="K59" i="1" l="1"/>
  <c r="M59" i="1"/>
  <c r="U59" i="1" l="1"/>
  <c r="V59" i="1" l="1"/>
</calcChain>
</file>

<file path=xl/sharedStrings.xml><?xml version="1.0" encoding="utf-8"?>
<sst xmlns="http://schemas.openxmlformats.org/spreadsheetml/2006/main" count="344" uniqueCount="157">
  <si>
    <t>Omschrijving</t>
  </si>
  <si>
    <t>Adres</t>
  </si>
  <si>
    <t>opstal 01-01-08</t>
  </si>
  <si>
    <t>Index</t>
  </si>
  <si>
    <t>opstal 01-01-09</t>
  </si>
  <si>
    <t>opstal 01-01-2010</t>
  </si>
  <si>
    <t>mutaties</t>
  </si>
  <si>
    <t>opstal 01-01-2011</t>
  </si>
  <si>
    <t>Mutaties 2011</t>
  </si>
  <si>
    <t>Opstal 01-01-2012</t>
  </si>
  <si>
    <t>Mutaties Opstal 2012</t>
  </si>
  <si>
    <t>Opstal 01-01-2014</t>
  </si>
  <si>
    <t>Mutaties Opstal 2014</t>
  </si>
  <si>
    <t>totaal opstal 1-1-2015</t>
  </si>
  <si>
    <t>Kunst</t>
  </si>
  <si>
    <t>Inventaris</t>
  </si>
  <si>
    <t>Inventaris 01-01-2012</t>
  </si>
  <si>
    <t>Mutaties Inv. 2012</t>
  </si>
  <si>
    <t>Inv.  01-01-2014</t>
  </si>
  <si>
    <t>Mutaties Inventaris 2014</t>
  </si>
  <si>
    <t>totaal inv. 1-1-2015</t>
  </si>
  <si>
    <t>Electronica</t>
  </si>
  <si>
    <t>nieuw</t>
  </si>
  <si>
    <t>Troostwijk 112,2</t>
  </si>
  <si>
    <t>Geïndexeerd Troostwijk 113,8</t>
  </si>
  <si>
    <t>index 120,2</t>
  </si>
  <si>
    <t>kantoor/werkplaats/stalling</t>
  </si>
  <si>
    <t>3e Broekdijk 1E, Aalten</t>
  </si>
  <si>
    <t>kapschuur + zoutloods</t>
  </si>
  <si>
    <t>fietsenstalling</t>
  </si>
  <si>
    <t>gereedschap, rijwielen, goederen, inventaris gemeentew.</t>
  </si>
  <si>
    <t>diverse gebouwen</t>
  </si>
  <si>
    <t>3e Broekdijk 9, Aalten</t>
  </si>
  <si>
    <t>vrml. zoutloods</t>
  </si>
  <si>
    <t>Berging, voormalig kadaverhuisje</t>
  </si>
  <si>
    <t>speeltuingebouw</t>
  </si>
  <si>
    <t>Bilderdijkstraat 35, Aalten</t>
  </si>
  <si>
    <t>schuur bij begraafplaats</t>
  </si>
  <si>
    <t>Bolwerkweg ong., Bredevoort</t>
  </si>
  <si>
    <t>lijkenhuisje alg.begraafplaats</t>
  </si>
  <si>
    <t>Damstraat 4-I, Aalten</t>
  </si>
  <si>
    <t>jeugdcentrum + rijwielberging</t>
  </si>
  <si>
    <t>Haartseweg 17, Haart</t>
  </si>
  <si>
    <t>marktmeestersgebouwtje</t>
  </si>
  <si>
    <t>Hoge Blik 2, Aalten</t>
  </si>
  <si>
    <t>gemeentehuis</t>
  </si>
  <si>
    <t>Markt 7, Aalten</t>
  </si>
  <si>
    <t>woning sociaal cultureel werk</t>
  </si>
  <si>
    <t>Polstraat 9, Aalten</t>
  </si>
  <si>
    <t>multifunctioneel gebouw</t>
  </si>
  <si>
    <t>Schoolstraat 2, Bredevoort</t>
  </si>
  <si>
    <t>brandweergarage</t>
  </si>
  <si>
    <t>Tramstraat 1, Aalten</t>
  </si>
  <si>
    <t>Varsseveldsest. ong., Aalten</t>
  </si>
  <si>
    <t>Sporthal</t>
  </si>
  <si>
    <t>Bevrijding 1, Aalten</t>
  </si>
  <si>
    <t>Voorm. basisschool Wilhelmina per 31-12-2008 gemeentehuis</t>
  </si>
  <si>
    <t>Stationsstraat 8, Aalten</t>
  </si>
  <si>
    <t>sportzaal kulturhuus Bredevoort</t>
  </si>
  <si>
    <t>opslagloods</t>
  </si>
  <si>
    <t>Nassaustraat 2 ged. Aalten</t>
  </si>
  <si>
    <t>materiaal lichamelijk onderwijs</t>
  </si>
  <si>
    <t>Thijsweg 19, Aalten</t>
  </si>
  <si>
    <t>Schooldijk 23, Aalten</t>
  </si>
  <si>
    <t>Buitenobjecten/kunstobjecten</t>
  </si>
  <si>
    <t>op 8 plaatsen in gemeente</t>
  </si>
  <si>
    <t>reconstructie administratie/archief</t>
  </si>
  <si>
    <t>sporthal, kegelbaan, sportcafé</t>
  </si>
  <si>
    <t>Europastraat 2, Dinxperlo</t>
  </si>
  <si>
    <t>brandweergarage + bijgebouw</t>
  </si>
  <si>
    <t>Nieuwstraat 2, Dinxperlo</t>
  </si>
  <si>
    <t>kleed/clubgebouw</t>
  </si>
  <si>
    <t>Boesveldsedijk ong. Dinxperlo</t>
  </si>
  <si>
    <t>kerktoren</t>
  </si>
  <si>
    <t>Kerkje "de Rietstap"</t>
  </si>
  <si>
    <t>Menisstraat 14A, Dinxperlo</t>
  </si>
  <si>
    <t>lijkenhuisje/gereedschapberging</t>
  </si>
  <si>
    <t>Kerkhofpad ong. Dinxperlo</t>
  </si>
  <si>
    <t>gereedschapberging/dienstengebouw begraafplaats</t>
  </si>
  <si>
    <t>Aaltenseweg ong. Dinxperlo</t>
  </si>
  <si>
    <t>voliere en dierenverblijf</t>
  </si>
  <si>
    <t xml:space="preserve">kunstwerk in/aan school </t>
  </si>
  <si>
    <t>kunstwerk in school</t>
  </si>
  <si>
    <t>Dalweg 18, Aalten</t>
  </si>
  <si>
    <t>Hofstraat 6, Aalten</t>
  </si>
  <si>
    <t>Gemeentekantoor, KlantContactCentrum</t>
  </si>
  <si>
    <t>Hofstraat 8, Aalten</t>
  </si>
  <si>
    <t>Totaal</t>
  </si>
  <si>
    <t>kunst</t>
  </si>
  <si>
    <t>parkeergarage onder sheddaken</t>
  </si>
  <si>
    <t>Hofstraat 14, Aalten</t>
  </si>
  <si>
    <t>Totaal opstal 01-01-2017</t>
  </si>
  <si>
    <t>index 123</t>
  </si>
  <si>
    <t>Totaal inv. 01-01-2017</t>
  </si>
  <si>
    <t>totaal opstal 01-01-2018</t>
  </si>
  <si>
    <t>index 125,8</t>
  </si>
  <si>
    <t>woonhuis bewoond</t>
  </si>
  <si>
    <t>Bredevoortsestraatweg 110, Aalten</t>
  </si>
  <si>
    <t>index 141,4</t>
  </si>
  <si>
    <t>Magnoliaplein 11, Aalten</t>
  </si>
  <si>
    <t>sociaal cultureel werk</t>
  </si>
  <si>
    <t>Judoschool</t>
  </si>
  <si>
    <t>opstal 01-01-2020</t>
  </si>
  <si>
    <t>inventaris 01-01-2020</t>
  </si>
  <si>
    <t>index 105</t>
  </si>
  <si>
    <t>index 101,6</t>
  </si>
  <si>
    <t>Objectenoverzicht Gemeente Aalten</t>
  </si>
  <si>
    <t>opstal 01-01-2021</t>
  </si>
  <si>
    <t>inventaris 01-01-2021</t>
  </si>
  <si>
    <t>info</t>
  </si>
  <si>
    <t>Markt 2, Dinxperlo</t>
  </si>
  <si>
    <t>lijkenhuisje/schaftplaats/berging, Berkenhove</t>
  </si>
  <si>
    <t>Koningsweg 7, Aalten</t>
  </si>
  <si>
    <t xml:space="preserve">kapschuren  </t>
  </si>
  <si>
    <t>woonboerderij met bijgebouwen</t>
  </si>
  <si>
    <t>Sondernweg 2, Aalten</t>
  </si>
  <si>
    <t>De Keizer 3, De Heurne</t>
  </si>
  <si>
    <t>Uuthuuske woning</t>
  </si>
  <si>
    <t>De Keizer 5, De Heurne</t>
  </si>
  <si>
    <t>Halteweg 21, Aalten</t>
  </si>
  <si>
    <t>Halteweg 21A, Aalten</t>
  </si>
  <si>
    <t>t Haartse Bos 2, Aalten</t>
  </si>
  <si>
    <t>t Haartse Bos 2A, Aalten</t>
  </si>
  <si>
    <t>index 113,9</t>
  </si>
  <si>
    <t>electronica</t>
  </si>
  <si>
    <t>index 109,2</t>
  </si>
  <si>
    <t>Warmelinckweg 3, Aalten</t>
  </si>
  <si>
    <t>Warmelinckweg 5, Aalten</t>
  </si>
  <si>
    <t>index 130,0</t>
  </si>
  <si>
    <t>opstal 01-01-2023</t>
  </si>
  <si>
    <t>inventaris 01-01-2023</t>
  </si>
  <si>
    <t>index 126,4</t>
  </si>
  <si>
    <t>gebouw Schaersvoorde(voormalig school) bewoond</t>
  </si>
  <si>
    <t>stand op 01-01-2024</t>
  </si>
  <si>
    <t>opstal 01-01-2024</t>
  </si>
  <si>
    <t>inventaris 01-01-2024</t>
  </si>
  <si>
    <t>index 126,8</t>
  </si>
  <si>
    <t>Beveliging</t>
  </si>
  <si>
    <t>Zonnepanelen</t>
  </si>
  <si>
    <t>Leegstand</t>
  </si>
  <si>
    <t>Asbest</t>
  </si>
  <si>
    <t>J/N</t>
  </si>
  <si>
    <t>soort</t>
  </si>
  <si>
    <t>Bijlage C2.1</t>
  </si>
  <si>
    <t xml:space="preserve">J </t>
  </si>
  <si>
    <t>J</t>
  </si>
  <si>
    <t>Europastraat 6, Dinxperlo</t>
  </si>
  <si>
    <t>Landbouwstraat 1, Aalten</t>
  </si>
  <si>
    <t>Kruittorenstr. 1A, Bredevoort</t>
  </si>
  <si>
    <t>N</t>
  </si>
  <si>
    <t>BMI</t>
  </si>
  <si>
    <t>BMI/IBV</t>
  </si>
  <si>
    <t>BMI/IBV/camera's</t>
  </si>
  <si>
    <t>voormalig Rabobank, nu onderdeel gemeentekantoor</t>
  </si>
  <si>
    <t>IK VERDENK HIER AANWEZIGHEID VAN Asbest</t>
  </si>
  <si>
    <t>VERDENK VAN AANWEZIGHEID</t>
  </si>
  <si>
    <t>IK KEN DIT GEBOUW NIET GOED GENOEG OM DIT MET STELLIGHEID TE BEVESTIGEN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</si>
</sst>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[$€]\ * #,##0.00_-;_-[$€]\ * #,##0.00\-;_-[$€]\ * &quot;-&quot;??_-;_-@_-"/>
    <numFmt numFmtId="166" formatCode="_-&quot;€&quot;\ * #,##0_-;_-&quot;€&quot;\ * #,##0\-;_-&quot;€&quot;\ * &quot;-&quot;_-;_-@_-"/>
    <numFmt numFmtId="167" formatCode="#,##0.00_ ;\-#,##0.00\ "/>
    <numFmt numFmtId="168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name val="MS Sans Serif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sz val="8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52">
    <xf numFmtId="0" fontId="0" fillId="0" borderId="0" xfId="0"/>
    <xf numFmtId="166" fontId="4" fillId="0" borderId="1" xfId="2" applyNumberFormat="1" applyFont="1" applyFill="1" applyBorder="1"/>
    <xf numFmtId="0" fontId="4" fillId="0" borderId="1" xfId="0" applyFont="1" applyFill="1" applyBorder="1"/>
    <xf numFmtId="166" fontId="4" fillId="0" borderId="1" xfId="2" applyNumberFormat="1" applyFont="1" applyFill="1" applyBorder="1" applyAlignment="1">
      <alignment horizontal="right"/>
    </xf>
    <xf numFmtId="167" fontId="4" fillId="0" borderId="1" xfId="2" applyNumberFormat="1" applyFont="1" applyFill="1" applyBorder="1" applyAlignment="1">
      <alignment horizontal="right"/>
    </xf>
    <xf numFmtId="44" fontId="4" fillId="0" borderId="1" xfId="2" applyNumberFormat="1" applyFont="1" applyFill="1" applyBorder="1" applyAlignment="1">
      <alignment horizontal="right"/>
    </xf>
    <xf numFmtId="0" fontId="5" fillId="0" borderId="1" xfId="0" applyFont="1" applyFill="1" applyBorder="1"/>
    <xf numFmtId="0" fontId="2" fillId="0" borderId="0" xfId="0" applyFont="1" applyFill="1"/>
    <xf numFmtId="0" fontId="3" fillId="0" borderId="0" xfId="0" applyFont="1" applyFill="1"/>
    <xf numFmtId="164" fontId="4" fillId="0" borderId="0" xfId="0" applyNumberFormat="1" applyFont="1" applyFill="1"/>
    <xf numFmtId="44" fontId="4" fillId="0" borderId="0" xfId="0" applyNumberFormat="1" applyFont="1" applyFill="1"/>
    <xf numFmtId="0" fontId="2" fillId="0" borderId="1" xfId="0" applyFont="1" applyFill="1" applyBorder="1"/>
    <xf numFmtId="164" fontId="2" fillId="0" borderId="1" xfId="0" applyNumberFormat="1" applyFont="1" applyFill="1" applyBorder="1"/>
    <xf numFmtId="44" fontId="2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center"/>
    </xf>
    <xf numFmtId="168" fontId="2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165" fontId="4" fillId="0" borderId="1" xfId="2" applyFont="1" applyFill="1" applyBorder="1" applyAlignment="1">
      <alignment horizontal="right"/>
    </xf>
    <xf numFmtId="166" fontId="2" fillId="0" borderId="1" xfId="2" applyNumberFormat="1" applyFont="1" applyFill="1" applyBorder="1" applyAlignment="1">
      <alignment horizontal="right"/>
    </xf>
    <xf numFmtId="166" fontId="2" fillId="0" borderId="1" xfId="2" applyNumberFormat="1" applyFont="1" applyFill="1" applyBorder="1"/>
    <xf numFmtId="0" fontId="6" fillId="0" borderId="1" xfId="0" applyFont="1" applyFill="1" applyBorder="1" applyAlignment="1">
      <alignment horizontal="left"/>
    </xf>
    <xf numFmtId="164" fontId="5" fillId="0" borderId="1" xfId="0" applyNumberFormat="1" applyFont="1" applyFill="1" applyBorder="1"/>
    <xf numFmtId="44" fontId="5" fillId="0" borderId="1" xfId="0" applyNumberFormat="1" applyFont="1" applyFill="1" applyBorder="1"/>
    <xf numFmtId="0" fontId="5" fillId="0" borderId="1" xfId="0" applyNumberFormat="1" applyFont="1" applyFill="1" applyBorder="1"/>
    <xf numFmtId="164" fontId="4" fillId="0" borderId="0" xfId="1" applyNumberFormat="1" applyFont="1" applyFill="1"/>
    <xf numFmtId="44" fontId="4" fillId="0" borderId="0" xfId="1" applyNumberFormat="1" applyFont="1" applyFill="1"/>
    <xf numFmtId="0" fontId="2" fillId="0" borderId="1" xfId="0" applyNumberFormat="1" applyFont="1" applyFill="1" applyBorder="1"/>
    <xf numFmtId="0" fontId="4" fillId="0" borderId="1" xfId="2" applyNumberFormat="1" applyFont="1" applyFill="1" applyBorder="1"/>
    <xf numFmtId="0" fontId="2" fillId="0" borderId="1" xfId="2" applyNumberFormat="1" applyFont="1" applyFill="1" applyBorder="1"/>
    <xf numFmtId="0" fontId="4" fillId="0" borderId="0" xfId="0" applyNumberFormat="1" applyFont="1" applyFill="1"/>
    <xf numFmtId="0" fontId="4" fillId="2" borderId="1" xfId="0" applyFont="1" applyFill="1" applyBorder="1"/>
    <xf numFmtId="166" fontId="4" fillId="2" borderId="1" xfId="2" applyNumberFormat="1" applyFont="1" applyFill="1" applyBorder="1" applyAlignment="1">
      <alignment horizontal="right"/>
    </xf>
    <xf numFmtId="167" fontId="4" fillId="2" borderId="1" xfId="2" applyNumberFormat="1" applyFont="1" applyFill="1" applyBorder="1" applyAlignment="1">
      <alignment horizontal="right"/>
    </xf>
    <xf numFmtId="44" fontId="4" fillId="2" borderId="1" xfId="2" applyNumberFormat="1" applyFont="1" applyFill="1" applyBorder="1" applyAlignment="1">
      <alignment horizontal="right"/>
    </xf>
    <xf numFmtId="0" fontId="4" fillId="2" borderId="1" xfId="0" quotePrefix="1" applyFont="1" applyFill="1" applyBorder="1"/>
    <xf numFmtId="0" fontId="2" fillId="0" borderId="0" xfId="2" applyNumberFormat="1" applyFont="1" applyFill="1" applyBorder="1"/>
    <xf numFmtId="0" fontId="5" fillId="0" borderId="0" xfId="0" applyNumberFormat="1" applyFont="1" applyFill="1" applyBorder="1"/>
    <xf numFmtId="166" fontId="5" fillId="0" borderId="0" xfId="0" applyNumberFormat="1" applyFont="1" applyFill="1" applyBorder="1"/>
    <xf numFmtId="0" fontId="3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9" fillId="0" borderId="0" xfId="0" applyFont="1" applyFill="1"/>
    <xf numFmtId="164" fontId="10" fillId="0" borderId="0" xfId="0" applyNumberFormat="1" applyFont="1" applyFill="1"/>
    <xf numFmtId="0" fontId="10" fillId="0" borderId="0" xfId="0" applyNumberFormat="1" applyFont="1" applyFill="1"/>
    <xf numFmtId="0" fontId="10" fillId="0" borderId="0" xfId="0" applyFont="1" applyFill="1"/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4" fillId="0" borderId="1" xfId="0" quotePrefix="1" applyFont="1" applyFill="1" applyBorder="1"/>
    <xf numFmtId="44" fontId="2" fillId="0" borderId="1" xfId="2" applyNumberFormat="1" applyFont="1" applyFill="1" applyBorder="1" applyAlignment="1">
      <alignment horizontal="right"/>
    </xf>
    <xf numFmtId="164" fontId="10" fillId="0" borderId="0" xfId="1" applyNumberFormat="1" applyFont="1" applyFill="1"/>
  </cellXfs>
  <cellStyles count="3">
    <cellStyle name="Euro" xfId="2"/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79"/>
  <sheetViews>
    <sheetView tabSelected="1" workbookViewId="0">
      <selection activeCell="B12" sqref="B12"/>
    </sheetView>
  </sheetViews>
  <sheetFormatPr defaultColWidth="9.140625" defaultRowHeight="15" x14ac:dyDescent="0.25"/>
  <cols>
    <col min="1" max="1" width="53.5703125" style="45" bestFit="1" customWidth="1"/>
    <col min="2" max="2" width="35.85546875" style="45" customWidth="1"/>
    <col min="3" max="3" width="1.28515625" style="9" hidden="1" customWidth="1"/>
    <col min="4" max="4" width="11.28515625" style="9" hidden="1" customWidth="1"/>
    <col min="5" max="5" width="0.42578125" style="9" hidden="1" customWidth="1"/>
    <col min="6" max="6" width="15.7109375" style="9" hidden="1" customWidth="1"/>
    <col min="7" max="7" width="15.28515625" style="9" hidden="1" customWidth="1"/>
    <col min="8" max="8" width="19.5703125" style="9" hidden="1" customWidth="1"/>
    <col min="9" max="9" width="18.5703125" style="9" hidden="1" customWidth="1"/>
    <col min="10" max="10" width="18.140625" style="9" hidden="1" customWidth="1"/>
    <col min="11" max="11" width="10.140625" style="9" hidden="1" customWidth="1"/>
    <col min="12" max="12" width="12.85546875" style="10" hidden="1" customWidth="1"/>
    <col min="13" max="13" width="0.140625" style="9" hidden="1" customWidth="1"/>
    <col min="14" max="14" width="16" style="9" hidden="1" customWidth="1"/>
    <col min="15" max="15" width="14.7109375" style="9" hidden="1" customWidth="1"/>
    <col min="16" max="16" width="23.5703125" style="9" hidden="1" customWidth="1"/>
    <col min="17" max="17" width="0.5703125" style="9" hidden="1" customWidth="1"/>
    <col min="18" max="19" width="23.5703125" style="9" hidden="1" customWidth="1"/>
    <col min="20" max="20" width="23.85546875" style="9" hidden="1" customWidth="1"/>
    <col min="21" max="23" width="23.5703125" style="9" hidden="1" customWidth="1"/>
    <col min="24" max="24" width="10.42578125" style="43" hidden="1" customWidth="1"/>
    <col min="25" max="25" width="10.28515625" style="43" hidden="1" customWidth="1"/>
    <col min="26" max="26" width="11.7109375" style="43" hidden="1" customWidth="1"/>
    <col min="27" max="28" width="17.5703125" style="43" hidden="1" customWidth="1"/>
    <col min="29" max="30" width="19.7109375" style="43" hidden="1" customWidth="1"/>
    <col min="31" max="31" width="10.85546875" style="43" hidden="1" customWidth="1"/>
    <col min="32" max="32" width="12" style="43" hidden="1" customWidth="1"/>
    <col min="33" max="33" width="13.85546875" style="43" hidden="1" customWidth="1"/>
    <col min="34" max="34" width="14" style="43" hidden="1" customWidth="1"/>
    <col min="35" max="35" width="20.7109375" style="43" hidden="1" customWidth="1"/>
    <col min="36" max="36" width="11.85546875" style="43" hidden="1" customWidth="1"/>
    <col min="37" max="37" width="28.28515625" style="44" hidden="1" customWidth="1"/>
    <col min="38" max="38" width="18.7109375" style="44" hidden="1" customWidth="1"/>
    <col min="39" max="39" width="11.85546875" style="44" hidden="1" customWidth="1"/>
    <col min="40" max="42" width="21.85546875" style="44" hidden="1" customWidth="1"/>
    <col min="43" max="43" width="10.28515625" style="44" hidden="1" customWidth="1"/>
    <col min="44" max="45" width="21.85546875" style="44" hidden="1" customWidth="1"/>
    <col min="46" max="46" width="21.85546875" style="44" customWidth="1"/>
    <col min="47" max="47" width="10.28515625" style="44" bestFit="1" customWidth="1"/>
    <col min="48" max="49" width="21.85546875" style="44" customWidth="1"/>
    <col min="50" max="50" width="15.140625" style="45" customWidth="1"/>
    <col min="51" max="51" width="15.5703125" style="45" bestFit="1" customWidth="1"/>
    <col min="52" max="52" width="11.7109375" style="45" bestFit="1" customWidth="1"/>
    <col min="53" max="53" width="9.140625" style="45"/>
    <col min="54" max="54" width="19.7109375" style="45" customWidth="1"/>
    <col min="55" max="16384" width="9.140625" style="45"/>
  </cols>
  <sheetData>
    <row r="1" spans="1:54" x14ac:dyDescent="0.25">
      <c r="A1" s="42" t="s">
        <v>143</v>
      </c>
      <c r="B1" s="8" t="s">
        <v>133</v>
      </c>
    </row>
    <row r="2" spans="1:54" x14ac:dyDescent="0.25">
      <c r="A2" s="7" t="s">
        <v>106</v>
      </c>
    </row>
    <row r="3" spans="1:54" s="8" customFormat="1" ht="12.75" x14ac:dyDescent="0.2">
      <c r="A3" s="11" t="s">
        <v>0</v>
      </c>
      <c r="B3" s="11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9</v>
      </c>
      <c r="L3" s="13" t="s">
        <v>10</v>
      </c>
      <c r="M3" s="12" t="s">
        <v>11</v>
      </c>
      <c r="N3" s="14" t="s">
        <v>12</v>
      </c>
      <c r="O3" s="14" t="s">
        <v>13</v>
      </c>
      <c r="P3" s="14"/>
      <c r="Q3" s="14" t="s">
        <v>13</v>
      </c>
      <c r="R3" s="14" t="s">
        <v>91</v>
      </c>
      <c r="S3" s="14" t="s">
        <v>91</v>
      </c>
      <c r="T3" s="14" t="s">
        <v>94</v>
      </c>
      <c r="U3" s="14" t="s">
        <v>102</v>
      </c>
      <c r="V3" s="14" t="s">
        <v>102</v>
      </c>
      <c r="W3" s="14" t="s">
        <v>107</v>
      </c>
      <c r="X3" s="12" t="s">
        <v>14</v>
      </c>
      <c r="Y3" s="12" t="s">
        <v>15</v>
      </c>
      <c r="Z3" s="12" t="s">
        <v>8</v>
      </c>
      <c r="AA3" s="12" t="s">
        <v>16</v>
      </c>
      <c r="AB3" s="12" t="s">
        <v>17</v>
      </c>
      <c r="AC3" s="12" t="s">
        <v>18</v>
      </c>
      <c r="AD3" s="14" t="s">
        <v>19</v>
      </c>
      <c r="AE3" s="14" t="s">
        <v>20</v>
      </c>
      <c r="AF3" s="14" t="s">
        <v>93</v>
      </c>
      <c r="AG3" s="14" t="s">
        <v>103</v>
      </c>
      <c r="AH3" s="14" t="s">
        <v>103</v>
      </c>
      <c r="AI3" s="14" t="s">
        <v>108</v>
      </c>
      <c r="AJ3" s="12" t="s">
        <v>21</v>
      </c>
      <c r="AK3" s="26" t="s">
        <v>109</v>
      </c>
      <c r="AL3" s="26" t="s">
        <v>129</v>
      </c>
      <c r="AM3" s="26" t="s">
        <v>88</v>
      </c>
      <c r="AN3" s="26" t="s">
        <v>130</v>
      </c>
      <c r="AO3" s="26" t="s">
        <v>124</v>
      </c>
      <c r="AP3" s="26" t="s">
        <v>129</v>
      </c>
      <c r="AQ3" s="26" t="s">
        <v>88</v>
      </c>
      <c r="AR3" s="26" t="s">
        <v>130</v>
      </c>
      <c r="AS3" s="26" t="s">
        <v>124</v>
      </c>
      <c r="AT3" s="26" t="s">
        <v>134</v>
      </c>
      <c r="AU3" s="26" t="s">
        <v>88</v>
      </c>
      <c r="AV3" s="26" t="s">
        <v>135</v>
      </c>
      <c r="AW3" s="26" t="s">
        <v>124</v>
      </c>
      <c r="AX3" s="38" t="s">
        <v>137</v>
      </c>
      <c r="AY3" s="38" t="s">
        <v>138</v>
      </c>
      <c r="AZ3" s="38" t="s">
        <v>139</v>
      </c>
      <c r="BA3" s="38" t="s">
        <v>140</v>
      </c>
    </row>
    <row r="4" spans="1:54" s="8" customFormat="1" ht="12.75" x14ac:dyDescent="0.2">
      <c r="A4" s="11"/>
      <c r="B4" s="11"/>
      <c r="C4" s="12"/>
      <c r="D4" s="12"/>
      <c r="E4" s="12"/>
      <c r="F4" s="12"/>
      <c r="G4" s="12"/>
      <c r="H4" s="12"/>
      <c r="I4" s="12"/>
      <c r="J4" s="12" t="s">
        <v>23</v>
      </c>
      <c r="K4" s="12" t="s">
        <v>24</v>
      </c>
      <c r="L4" s="13"/>
      <c r="M4" s="12"/>
      <c r="N4" s="12"/>
      <c r="O4" s="14" t="s">
        <v>25</v>
      </c>
      <c r="P4" s="14"/>
      <c r="Q4" s="14" t="s">
        <v>25</v>
      </c>
      <c r="R4" s="15"/>
      <c r="S4" s="15" t="s">
        <v>92</v>
      </c>
      <c r="T4" s="15" t="s">
        <v>95</v>
      </c>
      <c r="U4" s="15" t="s">
        <v>98</v>
      </c>
      <c r="V4" s="15" t="s">
        <v>104</v>
      </c>
      <c r="W4" s="15" t="s">
        <v>22</v>
      </c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5" t="s">
        <v>105</v>
      </c>
      <c r="AI4" s="15" t="s">
        <v>22</v>
      </c>
      <c r="AJ4" s="12"/>
      <c r="AK4" s="26"/>
      <c r="AL4" s="26" t="s">
        <v>123</v>
      </c>
      <c r="AM4" s="26"/>
      <c r="AN4" s="26" t="s">
        <v>125</v>
      </c>
      <c r="AO4" s="26"/>
      <c r="AP4" s="26" t="s">
        <v>128</v>
      </c>
      <c r="AQ4" s="26"/>
      <c r="AR4" s="26" t="s">
        <v>131</v>
      </c>
      <c r="AS4" s="26" t="s">
        <v>131</v>
      </c>
      <c r="AT4" s="26" t="s">
        <v>128</v>
      </c>
      <c r="AU4" s="26"/>
      <c r="AV4" s="26" t="s">
        <v>136</v>
      </c>
      <c r="AW4" s="26" t="s">
        <v>136</v>
      </c>
      <c r="AX4" s="38" t="s">
        <v>142</v>
      </c>
      <c r="AY4" s="38" t="s">
        <v>141</v>
      </c>
      <c r="AZ4" s="38" t="s">
        <v>141</v>
      </c>
      <c r="BA4" s="38" t="s">
        <v>141</v>
      </c>
    </row>
    <row r="5" spans="1:54" s="16" customFormat="1" ht="12.75" x14ac:dyDescent="0.2">
      <c r="A5" s="2" t="s">
        <v>26</v>
      </c>
      <c r="B5" s="2" t="s">
        <v>27</v>
      </c>
      <c r="C5" s="3">
        <v>794790.54054054059</v>
      </c>
      <c r="D5" s="4">
        <v>1.0728476821192052</v>
      </c>
      <c r="E5" s="3">
        <f t="shared" ref="E5:E41" si="0">+C5*D5</f>
        <v>852689.18918918923</v>
      </c>
      <c r="F5" s="3">
        <f t="shared" ref="F5:F41" si="1">E5*(163/162)</f>
        <v>857952.70270270272</v>
      </c>
      <c r="G5" s="3"/>
      <c r="H5" s="3">
        <f t="shared" ref="H5:H41" si="2">(F5+G5)*(153/163)</f>
        <v>805317.56756756757</v>
      </c>
      <c r="I5" s="3"/>
      <c r="J5" s="3">
        <f t="shared" ref="J5:J41" si="3">SUM(H5:I5)</f>
        <v>805317.56756756757</v>
      </c>
      <c r="K5" s="3">
        <f t="shared" ref="K5:K41" si="4">(113.8/112.2)*J5</f>
        <v>816801.59705159697</v>
      </c>
      <c r="L5" s="5"/>
      <c r="M5" s="3">
        <f t="shared" ref="M5:M41" si="5">(117.8/113.8)*K5</f>
        <v>845511.67076167068</v>
      </c>
      <c r="N5" s="3"/>
      <c r="O5" s="3">
        <v>845511.67076167068</v>
      </c>
      <c r="P5" s="3"/>
      <c r="Q5" s="3">
        <f t="shared" ref="Q5:Q44" si="6">(120.2/118.8)*O5</f>
        <v>855475.61300970393</v>
      </c>
      <c r="R5" s="3">
        <f t="shared" ref="R5:R44" si="7">(121/120.2)*Q5</f>
        <v>861169.29429429432</v>
      </c>
      <c r="S5" s="3">
        <f t="shared" ref="S5:S31" si="8">(123/121)*R5</f>
        <v>875403.49750577018</v>
      </c>
      <c r="T5" s="3">
        <f t="shared" ref="T5:T44" si="9">(125.8/123.1)*S5</f>
        <v>894604.06162653049</v>
      </c>
      <c r="U5" s="3">
        <v>2000000</v>
      </c>
      <c r="V5" s="3">
        <f t="shared" ref="V5:V59" si="10">U5*1.05</f>
        <v>2100000</v>
      </c>
      <c r="W5" s="3">
        <v>1855000</v>
      </c>
      <c r="X5" s="3">
        <v>0</v>
      </c>
      <c r="Y5" s="1">
        <v>379300</v>
      </c>
      <c r="Z5" s="1"/>
      <c r="AA5" s="1">
        <f t="shared" ref="AA5:AA23" si="11">SUM(Y5:Z5)</f>
        <v>379300</v>
      </c>
      <c r="AB5" s="1"/>
      <c r="AC5" s="1">
        <f t="shared" ref="AC5:AC35" si="12">SUM(AA5:AB5)</f>
        <v>379300</v>
      </c>
      <c r="AD5" s="1"/>
      <c r="AE5" s="1">
        <f t="shared" ref="AE5:AE41" si="13">SUM(AC5:AD5)</f>
        <v>379300</v>
      </c>
      <c r="AF5" s="1">
        <f t="shared" ref="AF5:AF44" si="14">AE5</f>
        <v>379300</v>
      </c>
      <c r="AG5" s="1">
        <f t="shared" ref="AG5:AG46" si="15">AF5</f>
        <v>379300</v>
      </c>
      <c r="AH5" s="1">
        <f t="shared" ref="AH5:AH59" si="16">AG5*1.016</f>
        <v>385368.8</v>
      </c>
      <c r="AI5" s="1">
        <v>335000</v>
      </c>
      <c r="AJ5" s="1">
        <v>20000</v>
      </c>
      <c r="AK5" s="27">
        <v>0</v>
      </c>
      <c r="AL5" s="1">
        <f>113.9/108*W5</f>
        <v>1956337.9629629629</v>
      </c>
      <c r="AM5" s="1">
        <f>X5</f>
        <v>0</v>
      </c>
      <c r="AN5" s="1">
        <f>109.2/103.5*AI5</f>
        <v>353449.27536231885</v>
      </c>
      <c r="AO5" s="1">
        <f t="shared" ref="AO5:AO36" si="17">AJ5</f>
        <v>20000</v>
      </c>
      <c r="AP5" s="1">
        <f>(130/113.9)*AL5</f>
        <v>2232870.3703703699</v>
      </c>
      <c r="AQ5" s="1">
        <v>0</v>
      </c>
      <c r="AR5" s="1">
        <f>(126.4/109.2)*AN5</f>
        <v>409120.77294685994</v>
      </c>
      <c r="AS5" s="1">
        <f>(126.4/109.2)*AO5</f>
        <v>23150.183150183151</v>
      </c>
      <c r="AT5" s="1">
        <f>(130/113.9)*AP5</f>
        <v>2548491.2041101675</v>
      </c>
      <c r="AU5" s="1">
        <v>0</v>
      </c>
      <c r="AV5" s="1">
        <f>(126.8/126.4)*AR5</f>
        <v>410415.4589371981</v>
      </c>
      <c r="AW5" s="1">
        <f>(126.8/126.4)*AS5</f>
        <v>23223.443223443224</v>
      </c>
      <c r="AX5" s="2" t="s">
        <v>151</v>
      </c>
      <c r="AY5" s="39" t="s">
        <v>144</v>
      </c>
      <c r="AZ5" s="40" t="s">
        <v>149</v>
      </c>
      <c r="BA5" s="40" t="s">
        <v>149</v>
      </c>
    </row>
    <row r="6" spans="1:54" s="16" customFormat="1" ht="12.75" x14ac:dyDescent="0.2">
      <c r="A6" s="2" t="s">
        <v>113</v>
      </c>
      <c r="B6" s="2" t="s">
        <v>27</v>
      </c>
      <c r="C6" s="3">
        <v>47748.648648648646</v>
      </c>
      <c r="D6" s="4">
        <v>1.0728476821192052</v>
      </c>
      <c r="E6" s="3">
        <f t="shared" si="0"/>
        <v>51227.027027027019</v>
      </c>
      <c r="F6" s="3">
        <f t="shared" si="1"/>
        <v>51543.24324324324</v>
      </c>
      <c r="G6" s="3"/>
      <c r="H6" s="3">
        <f t="shared" si="2"/>
        <v>48381.08108108108</v>
      </c>
      <c r="I6" s="3"/>
      <c r="J6" s="3">
        <f t="shared" si="3"/>
        <v>48381.08108108108</v>
      </c>
      <c r="K6" s="3">
        <f t="shared" si="4"/>
        <v>49071.007371007363</v>
      </c>
      <c r="L6" s="5"/>
      <c r="M6" s="3">
        <f t="shared" si="5"/>
        <v>50795.823095823085</v>
      </c>
      <c r="N6" s="3"/>
      <c r="O6" s="3">
        <v>50795.823095823085</v>
      </c>
      <c r="P6" s="3"/>
      <c r="Q6" s="3">
        <f t="shared" si="6"/>
        <v>51394.427071699793</v>
      </c>
      <c r="R6" s="3">
        <f>(121/120.2)*Q6</f>
        <v>51736.486486486479</v>
      </c>
      <c r="S6" s="3">
        <f t="shared" si="8"/>
        <v>52591.635023453193</v>
      </c>
      <c r="T6" s="3">
        <f t="shared" si="9"/>
        <v>53745.147733147132</v>
      </c>
      <c r="U6" s="3">
        <f t="shared" ref="U6:U47" si="18">(141.4/125.8)*T6</f>
        <v>60409.887833600995</v>
      </c>
      <c r="V6" s="3">
        <f t="shared" si="10"/>
        <v>63430.38222528105</v>
      </c>
      <c r="W6" s="3">
        <v>150000</v>
      </c>
      <c r="X6" s="3">
        <v>0</v>
      </c>
      <c r="Y6" s="1">
        <v>0</v>
      </c>
      <c r="Z6" s="1"/>
      <c r="AA6" s="1">
        <f t="shared" si="11"/>
        <v>0</v>
      </c>
      <c r="AB6" s="1"/>
      <c r="AC6" s="1">
        <f t="shared" si="12"/>
        <v>0</v>
      </c>
      <c r="AD6" s="1"/>
      <c r="AE6" s="1">
        <f t="shared" si="13"/>
        <v>0</v>
      </c>
      <c r="AF6" s="1">
        <f t="shared" si="14"/>
        <v>0</v>
      </c>
      <c r="AG6" s="1">
        <f t="shared" si="15"/>
        <v>0</v>
      </c>
      <c r="AH6" s="1">
        <f t="shared" si="16"/>
        <v>0</v>
      </c>
      <c r="AI6" s="1"/>
      <c r="AJ6" s="1">
        <v>0</v>
      </c>
      <c r="AK6" s="27">
        <v>0</v>
      </c>
      <c r="AL6" s="1">
        <f t="shared" ref="AL6:AL54" si="19">113.9/108*W6</f>
        <v>158194.44444444444</v>
      </c>
      <c r="AM6" s="1">
        <f t="shared" ref="AM6:AM54" si="20">X6</f>
        <v>0</v>
      </c>
      <c r="AN6" s="1">
        <f t="shared" ref="AN6:AN54" si="21">109.2/103.5*AI6</f>
        <v>0</v>
      </c>
      <c r="AO6" s="1">
        <f t="shared" si="17"/>
        <v>0</v>
      </c>
      <c r="AP6" s="1">
        <f t="shared" ref="AP6:AP56" si="22">(130/113.9)*AL6</f>
        <v>180555.55555555553</v>
      </c>
      <c r="AQ6" s="1">
        <v>0</v>
      </c>
      <c r="AR6" s="1">
        <f t="shared" ref="AR6:AR56" si="23">(126.4/109.2)*AN6</f>
        <v>0</v>
      </c>
      <c r="AS6" s="1">
        <f t="shared" ref="AS6:AS56" si="24">(126.4/109.2)*AO6</f>
        <v>0</v>
      </c>
      <c r="AT6" s="1">
        <f t="shared" ref="AT6:AT56" si="25">(130/113.9)*AP6</f>
        <v>206077.45585796502</v>
      </c>
      <c r="AU6" s="1">
        <v>0</v>
      </c>
      <c r="AV6" s="1">
        <f t="shared" ref="AV6:AV8" si="26">(126.8/126.4)*AR6</f>
        <v>0</v>
      </c>
      <c r="AW6" s="1">
        <f t="shared" ref="AW6:AW57" si="27">(126.8/126.4)*AS6</f>
        <v>0</v>
      </c>
      <c r="AX6" s="2"/>
      <c r="AY6" s="39" t="s">
        <v>149</v>
      </c>
      <c r="AZ6" s="40" t="s">
        <v>149</v>
      </c>
      <c r="BA6" s="40" t="s">
        <v>149</v>
      </c>
    </row>
    <row r="7" spans="1:54" s="16" customFormat="1" ht="12.75" x14ac:dyDescent="0.2">
      <c r="A7" s="2" t="s">
        <v>28</v>
      </c>
      <c r="B7" s="2" t="s">
        <v>27</v>
      </c>
      <c r="C7" s="3"/>
      <c r="D7" s="4"/>
      <c r="E7" s="3"/>
      <c r="F7" s="3"/>
      <c r="G7" s="3"/>
      <c r="H7" s="3"/>
      <c r="I7" s="3"/>
      <c r="J7" s="3"/>
      <c r="K7" s="3"/>
      <c r="L7" s="5"/>
      <c r="M7" s="3">
        <v>151273</v>
      </c>
      <c r="N7" s="3"/>
      <c r="O7" s="3">
        <v>151273</v>
      </c>
      <c r="P7" s="3"/>
      <c r="Q7" s="3">
        <f t="shared" si="6"/>
        <v>153055.67845117848</v>
      </c>
      <c r="R7" s="3">
        <f t="shared" si="7"/>
        <v>154074.35185185188</v>
      </c>
      <c r="S7" s="3">
        <f t="shared" si="8"/>
        <v>156621.03535353538</v>
      </c>
      <c r="T7" s="3">
        <f t="shared" si="9"/>
        <v>160056.26521100529</v>
      </c>
      <c r="U7" s="3">
        <f t="shared" si="18"/>
        <v>179904.25994305365</v>
      </c>
      <c r="V7" s="3">
        <f t="shared" si="10"/>
        <v>188899.47294020635</v>
      </c>
      <c r="W7" s="3">
        <v>160000</v>
      </c>
      <c r="X7" s="3">
        <v>0</v>
      </c>
      <c r="Y7" s="1">
        <v>0</v>
      </c>
      <c r="Z7" s="1"/>
      <c r="AA7" s="1">
        <f t="shared" si="11"/>
        <v>0</v>
      </c>
      <c r="AB7" s="1"/>
      <c r="AC7" s="1">
        <f t="shared" si="12"/>
        <v>0</v>
      </c>
      <c r="AD7" s="1"/>
      <c r="AE7" s="1">
        <f t="shared" si="13"/>
        <v>0</v>
      </c>
      <c r="AF7" s="1">
        <f t="shared" si="14"/>
        <v>0</v>
      </c>
      <c r="AG7" s="1">
        <f t="shared" si="15"/>
        <v>0</v>
      </c>
      <c r="AH7" s="1">
        <f t="shared" si="16"/>
        <v>0</v>
      </c>
      <c r="AI7" s="1"/>
      <c r="AJ7" s="1">
        <v>0</v>
      </c>
      <c r="AK7" s="27">
        <v>0</v>
      </c>
      <c r="AL7" s="1">
        <f t="shared" si="19"/>
        <v>168740.74074074073</v>
      </c>
      <c r="AM7" s="1">
        <f t="shared" si="20"/>
        <v>0</v>
      </c>
      <c r="AN7" s="1">
        <f t="shared" si="21"/>
        <v>0</v>
      </c>
      <c r="AO7" s="1">
        <f t="shared" si="17"/>
        <v>0</v>
      </c>
      <c r="AP7" s="1">
        <f t="shared" si="22"/>
        <v>192592.59259259255</v>
      </c>
      <c r="AQ7" s="1">
        <v>0</v>
      </c>
      <c r="AR7" s="1">
        <f t="shared" si="23"/>
        <v>0</v>
      </c>
      <c r="AS7" s="1">
        <f t="shared" si="24"/>
        <v>0</v>
      </c>
      <c r="AT7" s="1">
        <f t="shared" si="25"/>
        <v>219815.95291516269</v>
      </c>
      <c r="AU7" s="1">
        <v>0</v>
      </c>
      <c r="AV7" s="1">
        <f t="shared" si="26"/>
        <v>0</v>
      </c>
      <c r="AW7" s="1">
        <f t="shared" si="27"/>
        <v>0</v>
      </c>
      <c r="AX7" s="2"/>
      <c r="AY7" s="39" t="s">
        <v>149</v>
      </c>
      <c r="AZ7" s="40" t="s">
        <v>149</v>
      </c>
      <c r="BA7" s="40" t="s">
        <v>149</v>
      </c>
    </row>
    <row r="8" spans="1:54" s="16" customFormat="1" ht="12.75" x14ac:dyDescent="0.2">
      <c r="A8" s="2" t="s">
        <v>29</v>
      </c>
      <c r="B8" s="2" t="s">
        <v>27</v>
      </c>
      <c r="C8" s="3">
        <v>10814.864864864865</v>
      </c>
      <c r="D8" s="4">
        <v>1.0728476821192052</v>
      </c>
      <c r="E8" s="3">
        <f t="shared" si="0"/>
        <v>11602.702702702702</v>
      </c>
      <c r="F8" s="3">
        <f t="shared" si="1"/>
        <v>11674.324324324323</v>
      </c>
      <c r="G8" s="3"/>
      <c r="H8" s="3">
        <f t="shared" si="2"/>
        <v>10958.108108108107</v>
      </c>
      <c r="I8" s="3"/>
      <c r="J8" s="3">
        <f t="shared" si="3"/>
        <v>10958.108108108107</v>
      </c>
      <c r="K8" s="3">
        <f t="shared" si="4"/>
        <v>11114.373464373462</v>
      </c>
      <c r="L8" s="5"/>
      <c r="M8" s="3">
        <f t="shared" si="5"/>
        <v>11505.036855036853</v>
      </c>
      <c r="N8" s="3"/>
      <c r="O8" s="3">
        <v>11505.036855036853</v>
      </c>
      <c r="P8" s="3"/>
      <c r="Q8" s="3">
        <f t="shared" si="6"/>
        <v>11640.618097436278</v>
      </c>
      <c r="R8" s="3">
        <f t="shared" si="7"/>
        <v>11718.093093093092</v>
      </c>
      <c r="S8" s="3">
        <f t="shared" si="8"/>
        <v>11911.780582235126</v>
      </c>
      <c r="T8" s="3">
        <f t="shared" si="9"/>
        <v>12173.046281439309</v>
      </c>
      <c r="U8" s="3">
        <f t="shared" si="18"/>
        <v>13682.581432396806</v>
      </c>
      <c r="V8" s="3">
        <f t="shared" si="10"/>
        <v>14366.710504016646</v>
      </c>
      <c r="W8" s="3">
        <f>1.08/1.05*14367</f>
        <v>14777.485714285716</v>
      </c>
      <c r="X8" s="3">
        <v>0</v>
      </c>
      <c r="Y8" s="1">
        <v>0</v>
      </c>
      <c r="Z8" s="1"/>
      <c r="AA8" s="1">
        <f t="shared" si="11"/>
        <v>0</v>
      </c>
      <c r="AB8" s="1"/>
      <c r="AC8" s="1">
        <f t="shared" si="12"/>
        <v>0</v>
      </c>
      <c r="AD8" s="1"/>
      <c r="AE8" s="1">
        <f t="shared" si="13"/>
        <v>0</v>
      </c>
      <c r="AF8" s="1">
        <f>AE8</f>
        <v>0</v>
      </c>
      <c r="AG8" s="1">
        <f t="shared" si="15"/>
        <v>0</v>
      </c>
      <c r="AH8" s="1">
        <f t="shared" si="16"/>
        <v>0</v>
      </c>
      <c r="AI8" s="1"/>
      <c r="AJ8" s="1">
        <v>0</v>
      </c>
      <c r="AK8" s="27">
        <v>0</v>
      </c>
      <c r="AL8" s="1">
        <f t="shared" si="19"/>
        <v>15584.774285714288</v>
      </c>
      <c r="AM8" s="1">
        <f t="shared" si="20"/>
        <v>0</v>
      </c>
      <c r="AN8" s="1">
        <f t="shared" si="21"/>
        <v>0</v>
      </c>
      <c r="AO8" s="1">
        <f t="shared" si="17"/>
        <v>0</v>
      </c>
      <c r="AP8" s="1">
        <f t="shared" si="22"/>
        <v>17787.714285714286</v>
      </c>
      <c r="AQ8" s="1">
        <v>0</v>
      </c>
      <c r="AR8" s="1">
        <f t="shared" si="23"/>
        <v>0</v>
      </c>
      <c r="AS8" s="1">
        <f t="shared" si="24"/>
        <v>0</v>
      </c>
      <c r="AT8" s="1">
        <f t="shared" si="25"/>
        <v>20302.044399849492</v>
      </c>
      <c r="AU8" s="1">
        <v>0</v>
      </c>
      <c r="AV8" s="1">
        <f t="shared" si="26"/>
        <v>0</v>
      </c>
      <c r="AW8" s="1">
        <f t="shared" si="27"/>
        <v>0</v>
      </c>
      <c r="AX8" s="2"/>
      <c r="AY8" s="39" t="s">
        <v>149</v>
      </c>
      <c r="AZ8" s="40" t="s">
        <v>149</v>
      </c>
      <c r="BA8" s="40" t="s">
        <v>149</v>
      </c>
    </row>
    <row r="9" spans="1:54" s="16" customFormat="1" ht="12.75" x14ac:dyDescent="0.2">
      <c r="A9" s="2" t="s">
        <v>30</v>
      </c>
      <c r="B9" s="2" t="s">
        <v>31</v>
      </c>
      <c r="C9" s="3">
        <v>0</v>
      </c>
      <c r="D9" s="4">
        <v>1.0728476821192052</v>
      </c>
      <c r="E9" s="3">
        <f t="shared" si="0"/>
        <v>0</v>
      </c>
      <c r="F9" s="3">
        <f t="shared" si="1"/>
        <v>0</v>
      </c>
      <c r="G9" s="3"/>
      <c r="H9" s="3">
        <f t="shared" si="2"/>
        <v>0</v>
      </c>
      <c r="I9" s="3"/>
      <c r="J9" s="3">
        <f t="shared" si="3"/>
        <v>0</v>
      </c>
      <c r="K9" s="3">
        <f t="shared" si="4"/>
        <v>0</v>
      </c>
      <c r="L9" s="5"/>
      <c r="M9" s="3">
        <f t="shared" si="5"/>
        <v>0</v>
      </c>
      <c r="N9" s="3"/>
      <c r="O9" s="3">
        <v>0</v>
      </c>
      <c r="P9" s="3"/>
      <c r="Q9" s="3">
        <f t="shared" si="6"/>
        <v>0</v>
      </c>
      <c r="R9" s="3">
        <f t="shared" si="7"/>
        <v>0</v>
      </c>
      <c r="S9" s="3">
        <f t="shared" si="8"/>
        <v>0</v>
      </c>
      <c r="T9" s="3">
        <f t="shared" si="9"/>
        <v>0</v>
      </c>
      <c r="U9" s="3">
        <f t="shared" si="18"/>
        <v>0</v>
      </c>
      <c r="V9" s="3">
        <f t="shared" si="10"/>
        <v>0</v>
      </c>
      <c r="W9" s="3"/>
      <c r="X9" s="3">
        <v>0</v>
      </c>
      <c r="Y9" s="1">
        <v>314200</v>
      </c>
      <c r="Z9" s="1"/>
      <c r="AA9" s="1">
        <f t="shared" si="11"/>
        <v>314200</v>
      </c>
      <c r="AB9" s="1"/>
      <c r="AC9" s="1">
        <f t="shared" si="12"/>
        <v>314200</v>
      </c>
      <c r="AD9" s="1"/>
      <c r="AE9" s="1">
        <f t="shared" si="13"/>
        <v>314200</v>
      </c>
      <c r="AF9" s="1">
        <f t="shared" si="14"/>
        <v>314200</v>
      </c>
      <c r="AG9" s="1">
        <f t="shared" si="15"/>
        <v>314200</v>
      </c>
      <c r="AH9" s="1">
        <f t="shared" si="16"/>
        <v>319227.2</v>
      </c>
      <c r="AI9" s="1">
        <f>103.5/101.6*319227</f>
        <v>325196.79625984252</v>
      </c>
      <c r="AJ9" s="1">
        <v>0</v>
      </c>
      <c r="AK9" s="27">
        <v>0</v>
      </c>
      <c r="AL9" s="1">
        <f t="shared" si="19"/>
        <v>0</v>
      </c>
      <c r="AM9" s="1">
        <f t="shared" si="20"/>
        <v>0</v>
      </c>
      <c r="AN9" s="1">
        <f t="shared" si="21"/>
        <v>343106.18503937009</v>
      </c>
      <c r="AO9" s="1">
        <f t="shared" si="17"/>
        <v>0</v>
      </c>
      <c r="AP9" s="1">
        <f t="shared" si="22"/>
        <v>0</v>
      </c>
      <c r="AQ9" s="1">
        <v>0</v>
      </c>
      <c r="AR9" s="1">
        <f t="shared" si="23"/>
        <v>397148.5511811024</v>
      </c>
      <c r="AS9" s="1">
        <f t="shared" si="24"/>
        <v>0</v>
      </c>
      <c r="AT9" s="1">
        <f t="shared" si="25"/>
        <v>0</v>
      </c>
      <c r="AU9" s="1">
        <v>0</v>
      </c>
      <c r="AV9" s="1">
        <f>(126.8/126.4)*AR9</f>
        <v>398405.35039370082</v>
      </c>
      <c r="AW9" s="1">
        <f t="shared" si="27"/>
        <v>0</v>
      </c>
      <c r="AX9" s="2"/>
      <c r="AY9" s="39"/>
      <c r="AZ9" s="40"/>
      <c r="BA9" s="40"/>
    </row>
    <row r="10" spans="1:54" s="16" customFormat="1" ht="12.75" x14ac:dyDescent="0.2">
      <c r="A10" s="2" t="s">
        <v>33</v>
      </c>
      <c r="B10" s="2" t="s">
        <v>32</v>
      </c>
      <c r="C10" s="3">
        <v>33975</v>
      </c>
      <c r="D10" s="4">
        <v>1.0728476821192052</v>
      </c>
      <c r="E10" s="3">
        <f t="shared" si="0"/>
        <v>36450</v>
      </c>
      <c r="F10" s="3">
        <f t="shared" si="1"/>
        <v>36675</v>
      </c>
      <c r="G10" s="3"/>
      <c r="H10" s="3">
        <f t="shared" si="2"/>
        <v>34425</v>
      </c>
      <c r="I10" s="3"/>
      <c r="J10" s="3">
        <f t="shared" si="3"/>
        <v>34425</v>
      </c>
      <c r="K10" s="3">
        <f t="shared" si="4"/>
        <v>34915.909090909088</v>
      </c>
      <c r="L10" s="5"/>
      <c r="M10" s="3">
        <f t="shared" si="5"/>
        <v>36143.181818181816</v>
      </c>
      <c r="N10" s="3"/>
      <c r="O10" s="3">
        <v>36143.181818181816</v>
      </c>
      <c r="P10" s="3"/>
      <c r="Q10" s="3">
        <f t="shared" si="6"/>
        <v>36569.111570247936</v>
      </c>
      <c r="R10" s="3">
        <f t="shared" si="7"/>
        <v>36812.5</v>
      </c>
      <c r="S10" s="3">
        <f t="shared" si="8"/>
        <v>37420.971074380162</v>
      </c>
      <c r="T10" s="3">
        <f t="shared" si="9"/>
        <v>38241.739733200855</v>
      </c>
      <c r="U10" s="3">
        <f t="shared" si="18"/>
        <v>42983.95865083149</v>
      </c>
      <c r="V10" s="3">
        <f t="shared" si="10"/>
        <v>45133.156583373064</v>
      </c>
      <c r="W10" s="3">
        <v>41000</v>
      </c>
      <c r="X10" s="3">
        <v>0</v>
      </c>
      <c r="Y10" s="1">
        <v>0</v>
      </c>
      <c r="Z10" s="1"/>
      <c r="AA10" s="1">
        <f t="shared" si="11"/>
        <v>0</v>
      </c>
      <c r="AB10" s="1"/>
      <c r="AC10" s="1">
        <f t="shared" si="12"/>
        <v>0</v>
      </c>
      <c r="AD10" s="1"/>
      <c r="AE10" s="1">
        <f t="shared" si="13"/>
        <v>0</v>
      </c>
      <c r="AF10" s="1">
        <f t="shared" si="14"/>
        <v>0</v>
      </c>
      <c r="AG10" s="1">
        <f t="shared" si="15"/>
        <v>0</v>
      </c>
      <c r="AH10" s="1">
        <f t="shared" si="16"/>
        <v>0</v>
      </c>
      <c r="AI10" s="1"/>
      <c r="AJ10" s="1">
        <v>0</v>
      </c>
      <c r="AK10" s="27">
        <v>0</v>
      </c>
      <c r="AL10" s="1">
        <f t="shared" si="19"/>
        <v>43239.81481481481</v>
      </c>
      <c r="AM10" s="1">
        <f t="shared" si="20"/>
        <v>0</v>
      </c>
      <c r="AN10" s="1">
        <f t="shared" si="21"/>
        <v>0</v>
      </c>
      <c r="AO10" s="1">
        <f t="shared" si="17"/>
        <v>0</v>
      </c>
      <c r="AP10" s="1">
        <f t="shared" si="22"/>
        <v>49351.851851851839</v>
      </c>
      <c r="AQ10" s="1">
        <v>0</v>
      </c>
      <c r="AR10" s="1">
        <f t="shared" si="23"/>
        <v>0</v>
      </c>
      <c r="AS10" s="1">
        <f t="shared" si="24"/>
        <v>0</v>
      </c>
      <c r="AT10" s="1">
        <f t="shared" si="25"/>
        <v>56327.837934510433</v>
      </c>
      <c r="AU10" s="1">
        <v>0</v>
      </c>
      <c r="AV10" s="1">
        <f t="shared" ref="AV10:AV56" si="28">(126.8/126.4)*AR10</f>
        <v>0</v>
      </c>
      <c r="AW10" s="1">
        <f t="shared" si="27"/>
        <v>0</v>
      </c>
      <c r="AX10" s="2"/>
      <c r="AY10" s="39" t="s">
        <v>149</v>
      </c>
      <c r="AZ10" s="40" t="s">
        <v>149</v>
      </c>
      <c r="BA10" s="40" t="s">
        <v>145</v>
      </c>
    </row>
    <row r="11" spans="1:54" s="16" customFormat="1" ht="12.75" x14ac:dyDescent="0.2">
      <c r="A11" s="2" t="s">
        <v>34</v>
      </c>
      <c r="B11" s="2" t="s">
        <v>32</v>
      </c>
      <c r="C11" s="3">
        <v>21323.64864864865</v>
      </c>
      <c r="D11" s="4">
        <v>1.0728476821192052</v>
      </c>
      <c r="E11" s="3">
        <f t="shared" si="0"/>
        <v>22877.027027027027</v>
      </c>
      <c r="F11" s="3">
        <f t="shared" si="1"/>
        <v>23018.243243243243</v>
      </c>
      <c r="G11" s="3"/>
      <c r="H11" s="3">
        <f t="shared" si="2"/>
        <v>21606.08108108108</v>
      </c>
      <c r="I11" s="3"/>
      <c r="J11" s="3">
        <f t="shared" si="3"/>
        <v>21606.08108108108</v>
      </c>
      <c r="K11" s="3">
        <f t="shared" si="4"/>
        <v>21914.189189189186</v>
      </c>
      <c r="L11" s="5"/>
      <c r="M11" s="3">
        <f t="shared" si="5"/>
        <v>22684.459459459456</v>
      </c>
      <c r="N11" s="3"/>
      <c r="O11" s="3">
        <v>22684.459459459456</v>
      </c>
      <c r="P11" s="3"/>
      <c r="Q11" s="3">
        <f t="shared" si="6"/>
        <v>22951.78473928474</v>
      </c>
      <c r="R11" s="3">
        <f t="shared" si="7"/>
        <v>23104.542042042041</v>
      </c>
      <c r="S11" s="3">
        <f t="shared" si="8"/>
        <v>23486.435298935296</v>
      </c>
      <c r="T11" s="3">
        <f t="shared" si="9"/>
        <v>24001.572385102034</v>
      </c>
      <c r="U11" s="3">
        <f t="shared" si="18"/>
        <v>26977.919994065403</v>
      </c>
      <c r="V11" s="3">
        <f t="shared" si="10"/>
        <v>28326.815993768676</v>
      </c>
      <c r="W11" s="3">
        <v>45000</v>
      </c>
      <c r="X11" s="3">
        <v>0</v>
      </c>
      <c r="Y11" s="1">
        <v>0</v>
      </c>
      <c r="Z11" s="1"/>
      <c r="AA11" s="1">
        <f t="shared" si="11"/>
        <v>0</v>
      </c>
      <c r="AB11" s="1"/>
      <c r="AC11" s="1">
        <f t="shared" si="12"/>
        <v>0</v>
      </c>
      <c r="AD11" s="1"/>
      <c r="AE11" s="1">
        <f t="shared" si="13"/>
        <v>0</v>
      </c>
      <c r="AF11" s="1">
        <f t="shared" si="14"/>
        <v>0</v>
      </c>
      <c r="AG11" s="1">
        <f t="shared" si="15"/>
        <v>0</v>
      </c>
      <c r="AH11" s="1">
        <f t="shared" si="16"/>
        <v>0</v>
      </c>
      <c r="AI11" s="1"/>
      <c r="AJ11" s="1">
        <v>0</v>
      </c>
      <c r="AK11" s="27">
        <v>0</v>
      </c>
      <c r="AL11" s="1">
        <f t="shared" si="19"/>
        <v>47458.333333333328</v>
      </c>
      <c r="AM11" s="1">
        <f t="shared" si="20"/>
        <v>0</v>
      </c>
      <c r="AN11" s="1">
        <f t="shared" si="21"/>
        <v>0</v>
      </c>
      <c r="AO11" s="1">
        <f t="shared" si="17"/>
        <v>0</v>
      </c>
      <c r="AP11" s="1">
        <f t="shared" si="22"/>
        <v>54166.666666666657</v>
      </c>
      <c r="AQ11" s="1">
        <v>0</v>
      </c>
      <c r="AR11" s="1">
        <f t="shared" si="23"/>
        <v>0</v>
      </c>
      <c r="AS11" s="1">
        <f t="shared" si="24"/>
        <v>0</v>
      </c>
      <c r="AT11" s="1">
        <f t="shared" si="25"/>
        <v>61823.236757389503</v>
      </c>
      <c r="AU11" s="1">
        <v>0</v>
      </c>
      <c r="AV11" s="1">
        <f t="shared" si="28"/>
        <v>0</v>
      </c>
      <c r="AW11" s="1">
        <f t="shared" si="27"/>
        <v>0</v>
      </c>
      <c r="AX11" s="2"/>
      <c r="AY11" s="39" t="s">
        <v>149</v>
      </c>
      <c r="AZ11" s="40" t="s">
        <v>149</v>
      </c>
      <c r="BA11" s="40" t="s">
        <v>145</v>
      </c>
    </row>
    <row r="12" spans="1:54" s="16" customFormat="1" ht="12.75" x14ac:dyDescent="0.2">
      <c r="A12" s="2" t="s">
        <v>111</v>
      </c>
      <c r="B12" s="30" t="s">
        <v>112</v>
      </c>
      <c r="C12" s="3">
        <v>88661.486486486479</v>
      </c>
      <c r="D12" s="4">
        <v>1.0728476821192052</v>
      </c>
      <c r="E12" s="3">
        <f t="shared" si="0"/>
        <v>95120.270270270252</v>
      </c>
      <c r="F12" s="3">
        <f t="shared" si="1"/>
        <v>95707.432432432412</v>
      </c>
      <c r="G12" s="3"/>
      <c r="H12" s="3">
        <f t="shared" si="2"/>
        <v>89835.810810810799</v>
      </c>
      <c r="I12" s="3"/>
      <c r="J12" s="3">
        <f t="shared" si="3"/>
        <v>89835.810810810799</v>
      </c>
      <c r="K12" s="3">
        <f t="shared" si="4"/>
        <v>91116.891891891879</v>
      </c>
      <c r="L12" s="5"/>
      <c r="M12" s="3">
        <f t="shared" si="5"/>
        <v>94319.594594594571</v>
      </c>
      <c r="N12" s="3"/>
      <c r="O12" s="3">
        <v>94319.594594594571</v>
      </c>
      <c r="P12" s="3"/>
      <c r="Q12" s="3">
        <f t="shared" si="6"/>
        <v>95431.104968604952</v>
      </c>
      <c r="R12" s="3">
        <f t="shared" si="7"/>
        <v>96066.253753753743</v>
      </c>
      <c r="S12" s="3">
        <f t="shared" si="8"/>
        <v>97654.125716625698</v>
      </c>
      <c r="T12" s="3">
        <f t="shared" si="9"/>
        <v>99796.011495950559</v>
      </c>
      <c r="U12" s="3">
        <f t="shared" si="18"/>
        <v>112171.35155427194</v>
      </c>
      <c r="V12" s="3">
        <f t="shared" si="10"/>
        <v>117779.91913198555</v>
      </c>
      <c r="W12" s="3">
        <v>145000</v>
      </c>
      <c r="X12" s="3">
        <v>0</v>
      </c>
      <c r="Y12" s="1">
        <v>68600</v>
      </c>
      <c r="Z12" s="1"/>
      <c r="AA12" s="1">
        <f t="shared" si="11"/>
        <v>68600</v>
      </c>
      <c r="AB12" s="1"/>
      <c r="AC12" s="1">
        <f t="shared" si="12"/>
        <v>68600</v>
      </c>
      <c r="AD12" s="1"/>
      <c r="AE12" s="1">
        <f t="shared" si="13"/>
        <v>68600</v>
      </c>
      <c r="AF12" s="1">
        <f t="shared" si="14"/>
        <v>68600</v>
      </c>
      <c r="AG12" s="1">
        <f t="shared" si="15"/>
        <v>68600</v>
      </c>
      <c r="AH12" s="1">
        <f t="shared" si="16"/>
        <v>69697.600000000006</v>
      </c>
      <c r="AI12" s="1">
        <v>65000</v>
      </c>
      <c r="AJ12" s="1">
        <v>2600</v>
      </c>
      <c r="AK12" s="27"/>
      <c r="AL12" s="1">
        <f t="shared" si="19"/>
        <v>152921.29629629629</v>
      </c>
      <c r="AM12" s="1">
        <f t="shared" si="20"/>
        <v>0</v>
      </c>
      <c r="AN12" s="1">
        <f t="shared" si="21"/>
        <v>68579.710144927536</v>
      </c>
      <c r="AO12" s="1">
        <f t="shared" si="17"/>
        <v>2600</v>
      </c>
      <c r="AP12" s="1">
        <f t="shared" si="22"/>
        <v>174537.03703703702</v>
      </c>
      <c r="AQ12" s="1">
        <v>0</v>
      </c>
      <c r="AR12" s="1">
        <f t="shared" si="23"/>
        <v>79381.642512077306</v>
      </c>
      <c r="AS12" s="1">
        <f t="shared" si="24"/>
        <v>3009.5238095238096</v>
      </c>
      <c r="AT12" s="1">
        <f t="shared" si="25"/>
        <v>199208.20732936621</v>
      </c>
      <c r="AU12" s="1">
        <v>0</v>
      </c>
      <c r="AV12" s="1">
        <f t="shared" si="28"/>
        <v>79632.850241545908</v>
      </c>
      <c r="AW12" s="1">
        <f t="shared" si="27"/>
        <v>3019.0476190476193</v>
      </c>
      <c r="AX12" s="2"/>
      <c r="AY12" s="39" t="s">
        <v>149</v>
      </c>
      <c r="AZ12" s="40" t="s">
        <v>149</v>
      </c>
      <c r="BA12" s="40" t="s">
        <v>145</v>
      </c>
    </row>
    <row r="13" spans="1:54" s="16" customFormat="1" ht="12.75" x14ac:dyDescent="0.2">
      <c r="A13" s="2" t="s">
        <v>35</v>
      </c>
      <c r="B13" s="2" t="s">
        <v>36</v>
      </c>
      <c r="C13" s="3">
        <v>189362.16216216216</v>
      </c>
      <c r="D13" s="4">
        <v>1.0728476821192052</v>
      </c>
      <c r="E13" s="3">
        <f t="shared" si="0"/>
        <v>203156.75675675675</v>
      </c>
      <c r="F13" s="3">
        <f t="shared" si="1"/>
        <v>204410.8108108108</v>
      </c>
      <c r="G13" s="3"/>
      <c r="H13" s="3">
        <f t="shared" si="2"/>
        <v>191870.27027027027</v>
      </c>
      <c r="I13" s="3"/>
      <c r="J13" s="3">
        <f t="shared" si="3"/>
        <v>191870.27027027027</v>
      </c>
      <c r="K13" s="3">
        <f t="shared" si="4"/>
        <v>194606.38820638819</v>
      </c>
      <c r="L13" s="5"/>
      <c r="M13" s="3">
        <f t="shared" si="5"/>
        <v>201446.68304668303</v>
      </c>
      <c r="N13" s="3"/>
      <c r="O13" s="3">
        <v>201446.68304668303</v>
      </c>
      <c r="P13" s="3"/>
      <c r="Q13" s="3">
        <f t="shared" si="6"/>
        <v>203820.63385699751</v>
      </c>
      <c r="R13" s="3">
        <f t="shared" si="7"/>
        <v>205177.17717717719</v>
      </c>
      <c r="S13" s="3">
        <f t="shared" si="8"/>
        <v>208568.5354776264</v>
      </c>
      <c r="T13" s="3">
        <f t="shared" si="9"/>
        <v>213143.14998444682</v>
      </c>
      <c r="U13" s="3">
        <f t="shared" si="18"/>
        <v>239574.25602385358</v>
      </c>
      <c r="V13" s="3">
        <f t="shared" si="10"/>
        <v>251552.96882504626</v>
      </c>
      <c r="W13" s="3">
        <v>250000</v>
      </c>
      <c r="X13" s="3">
        <v>0</v>
      </c>
      <c r="Y13" s="1">
        <v>0</v>
      </c>
      <c r="Z13" s="1"/>
      <c r="AA13" s="1">
        <f t="shared" si="11"/>
        <v>0</v>
      </c>
      <c r="AB13" s="1"/>
      <c r="AC13" s="1">
        <f t="shared" si="12"/>
        <v>0</v>
      </c>
      <c r="AD13" s="1"/>
      <c r="AE13" s="1">
        <f t="shared" si="13"/>
        <v>0</v>
      </c>
      <c r="AF13" s="1">
        <f t="shared" si="14"/>
        <v>0</v>
      </c>
      <c r="AG13" s="1">
        <f t="shared" si="15"/>
        <v>0</v>
      </c>
      <c r="AH13" s="1">
        <f t="shared" si="16"/>
        <v>0</v>
      </c>
      <c r="AI13" s="1"/>
      <c r="AJ13" s="1">
        <v>0</v>
      </c>
      <c r="AK13" s="27">
        <v>0</v>
      </c>
      <c r="AL13" s="1">
        <f t="shared" si="19"/>
        <v>263657.40740740742</v>
      </c>
      <c r="AM13" s="1">
        <f t="shared" si="20"/>
        <v>0</v>
      </c>
      <c r="AN13" s="1">
        <f t="shared" si="21"/>
        <v>0</v>
      </c>
      <c r="AO13" s="1">
        <f t="shared" si="17"/>
        <v>0</v>
      </c>
      <c r="AP13" s="1">
        <f t="shared" si="22"/>
        <v>300925.9259259259</v>
      </c>
      <c r="AQ13" s="1">
        <v>0</v>
      </c>
      <c r="AR13" s="1">
        <f t="shared" si="23"/>
        <v>0</v>
      </c>
      <c r="AS13" s="1">
        <f t="shared" si="24"/>
        <v>0</v>
      </c>
      <c r="AT13" s="1">
        <f t="shared" si="25"/>
        <v>343462.42642994173</v>
      </c>
      <c r="AU13" s="1">
        <v>0</v>
      </c>
      <c r="AV13" s="1">
        <f t="shared" si="28"/>
        <v>0</v>
      </c>
      <c r="AW13" s="1">
        <f t="shared" si="27"/>
        <v>0</v>
      </c>
      <c r="AX13" s="2"/>
      <c r="AY13" s="39" t="s">
        <v>149</v>
      </c>
      <c r="AZ13" s="40" t="s">
        <v>149</v>
      </c>
      <c r="BA13" s="40" t="s">
        <v>149</v>
      </c>
    </row>
    <row r="14" spans="1:54" s="16" customFormat="1" ht="12.75" x14ac:dyDescent="0.2">
      <c r="A14" s="2" t="s">
        <v>37</v>
      </c>
      <c r="B14" s="2" t="s">
        <v>38</v>
      </c>
      <c r="C14" s="3">
        <v>34077.027027027027</v>
      </c>
      <c r="D14" s="4">
        <v>1.0728476821192052</v>
      </c>
      <c r="E14" s="3">
        <f t="shared" si="0"/>
        <v>36559.45945945946</v>
      </c>
      <c r="F14" s="3">
        <f t="shared" si="1"/>
        <v>36785.135135135133</v>
      </c>
      <c r="G14" s="3"/>
      <c r="H14" s="3">
        <f t="shared" si="2"/>
        <v>34528.37837837838</v>
      </c>
      <c r="I14" s="3"/>
      <c r="J14" s="3">
        <f t="shared" si="3"/>
        <v>34528.37837837838</v>
      </c>
      <c r="K14" s="3">
        <f t="shared" si="4"/>
        <v>35020.761670761669</v>
      </c>
      <c r="L14" s="5"/>
      <c r="M14" s="3">
        <f t="shared" si="5"/>
        <v>36251.719901719902</v>
      </c>
      <c r="N14" s="3"/>
      <c r="O14" s="3">
        <v>36251.719901719902</v>
      </c>
      <c r="P14" s="3"/>
      <c r="Q14" s="3">
        <f t="shared" si="6"/>
        <v>36678.928722110548</v>
      </c>
      <c r="R14" s="3">
        <f t="shared" si="7"/>
        <v>36923.048048048055</v>
      </c>
      <c r="S14" s="3">
        <f t="shared" si="8"/>
        <v>37533.346362891825</v>
      </c>
      <c r="T14" s="3">
        <f t="shared" si="9"/>
        <v>38356.579792459721</v>
      </c>
      <c r="U14" s="3">
        <f t="shared" si="18"/>
        <v>43113.039607740895</v>
      </c>
      <c r="V14" s="3">
        <f t="shared" si="10"/>
        <v>45268.691588127942</v>
      </c>
      <c r="W14" s="3">
        <v>45000</v>
      </c>
      <c r="X14" s="3">
        <v>0</v>
      </c>
      <c r="Y14" s="1">
        <v>19900</v>
      </c>
      <c r="Z14" s="1"/>
      <c r="AA14" s="1">
        <f t="shared" si="11"/>
        <v>19900</v>
      </c>
      <c r="AB14" s="1"/>
      <c r="AC14" s="1">
        <f t="shared" si="12"/>
        <v>19900</v>
      </c>
      <c r="AD14" s="1"/>
      <c r="AE14" s="1">
        <f t="shared" si="13"/>
        <v>19900</v>
      </c>
      <c r="AF14" s="1">
        <f t="shared" si="14"/>
        <v>19900</v>
      </c>
      <c r="AG14" s="1">
        <f t="shared" si="15"/>
        <v>19900</v>
      </c>
      <c r="AH14" s="1">
        <f t="shared" si="16"/>
        <v>20218.400000000001</v>
      </c>
      <c r="AI14" s="1">
        <v>18000</v>
      </c>
      <c r="AJ14" s="1">
        <v>0</v>
      </c>
      <c r="AK14" s="27">
        <v>0</v>
      </c>
      <c r="AL14" s="1">
        <f t="shared" si="19"/>
        <v>47458.333333333328</v>
      </c>
      <c r="AM14" s="1">
        <f t="shared" si="20"/>
        <v>0</v>
      </c>
      <c r="AN14" s="1">
        <f t="shared" si="21"/>
        <v>18991.304347826088</v>
      </c>
      <c r="AO14" s="1">
        <f t="shared" si="17"/>
        <v>0</v>
      </c>
      <c r="AP14" s="1">
        <f t="shared" si="22"/>
        <v>54166.666666666657</v>
      </c>
      <c r="AQ14" s="1">
        <v>0</v>
      </c>
      <c r="AR14" s="1">
        <f t="shared" si="23"/>
        <v>21982.608695652176</v>
      </c>
      <c r="AS14" s="1">
        <f t="shared" si="24"/>
        <v>0</v>
      </c>
      <c r="AT14" s="1">
        <f t="shared" si="25"/>
        <v>61823.236757389503</v>
      </c>
      <c r="AU14" s="1">
        <v>0</v>
      </c>
      <c r="AV14" s="1">
        <f t="shared" si="28"/>
        <v>22052.17391304348</v>
      </c>
      <c r="AW14" s="1">
        <f t="shared" si="27"/>
        <v>0</v>
      </c>
      <c r="AX14" s="2"/>
      <c r="AY14" s="39" t="s">
        <v>149</v>
      </c>
      <c r="AZ14" s="40" t="s">
        <v>149</v>
      </c>
      <c r="BA14" s="40" t="s">
        <v>149</v>
      </c>
    </row>
    <row r="15" spans="1:54" s="16" customFormat="1" ht="12.75" x14ac:dyDescent="0.2">
      <c r="A15" s="2" t="s">
        <v>39</v>
      </c>
      <c r="B15" s="2" t="s">
        <v>38</v>
      </c>
      <c r="C15" s="3">
        <v>159876.35135135136</v>
      </c>
      <c r="D15" s="4">
        <v>1.0728476821192052</v>
      </c>
      <c r="E15" s="3">
        <f t="shared" si="0"/>
        <v>171522.97297297296</v>
      </c>
      <c r="F15" s="3">
        <f t="shared" si="1"/>
        <v>172581.75675675675</v>
      </c>
      <c r="G15" s="3"/>
      <c r="H15" s="3">
        <f t="shared" si="2"/>
        <v>161993.91891891891</v>
      </c>
      <c r="I15" s="3"/>
      <c r="J15" s="3">
        <f t="shared" si="3"/>
        <v>161993.91891891891</v>
      </c>
      <c r="K15" s="3">
        <f t="shared" si="4"/>
        <v>164303.99262899259</v>
      </c>
      <c r="L15" s="5"/>
      <c r="M15" s="3">
        <f t="shared" si="5"/>
        <v>170079.17690417686</v>
      </c>
      <c r="N15" s="3"/>
      <c r="O15" s="3">
        <v>170079.17690417686</v>
      </c>
      <c r="P15" s="3"/>
      <c r="Q15" s="3">
        <f t="shared" si="6"/>
        <v>172083.4769687042</v>
      </c>
      <c r="R15" s="3">
        <f t="shared" si="7"/>
        <v>173228.79129129124</v>
      </c>
      <c r="S15" s="3">
        <f t="shared" si="8"/>
        <v>176092.07709775885</v>
      </c>
      <c r="T15" s="3">
        <f t="shared" si="9"/>
        <v>179954.37285863579</v>
      </c>
      <c r="U15" s="3">
        <f t="shared" si="18"/>
        <v>202269.85947703579</v>
      </c>
      <c r="V15" s="3">
        <f t="shared" si="10"/>
        <v>212383.35245088759</v>
      </c>
      <c r="W15" s="3">
        <v>165000</v>
      </c>
      <c r="X15" s="3">
        <v>0</v>
      </c>
      <c r="Y15" s="1">
        <v>8000</v>
      </c>
      <c r="Z15" s="1"/>
      <c r="AA15" s="1">
        <f t="shared" si="11"/>
        <v>8000</v>
      </c>
      <c r="AB15" s="1"/>
      <c r="AC15" s="1">
        <f t="shared" si="12"/>
        <v>8000</v>
      </c>
      <c r="AD15" s="1"/>
      <c r="AE15" s="1">
        <f t="shared" si="13"/>
        <v>8000</v>
      </c>
      <c r="AF15" s="1">
        <f t="shared" si="14"/>
        <v>8000</v>
      </c>
      <c r="AG15" s="1">
        <f t="shared" si="15"/>
        <v>8000</v>
      </c>
      <c r="AH15" s="1">
        <f t="shared" si="16"/>
        <v>8128</v>
      </c>
      <c r="AI15" s="1">
        <v>2000</v>
      </c>
      <c r="AJ15" s="1">
        <v>0</v>
      </c>
      <c r="AK15" s="27">
        <v>0</v>
      </c>
      <c r="AL15" s="1">
        <f t="shared" si="19"/>
        <v>174013.88888888888</v>
      </c>
      <c r="AM15" s="1">
        <f t="shared" si="20"/>
        <v>0</v>
      </c>
      <c r="AN15" s="1">
        <f t="shared" si="21"/>
        <v>2110.144927536232</v>
      </c>
      <c r="AO15" s="1">
        <f t="shared" si="17"/>
        <v>0</v>
      </c>
      <c r="AP15" s="1">
        <f t="shared" si="22"/>
        <v>198611.11111111107</v>
      </c>
      <c r="AQ15" s="1">
        <v>0</v>
      </c>
      <c r="AR15" s="1">
        <f t="shared" si="23"/>
        <v>2442.5120772946862</v>
      </c>
      <c r="AS15" s="1">
        <f t="shared" si="24"/>
        <v>0</v>
      </c>
      <c r="AT15" s="1">
        <f t="shared" si="25"/>
        <v>226685.2014437615</v>
      </c>
      <c r="AU15" s="1">
        <v>0</v>
      </c>
      <c r="AV15" s="1">
        <f t="shared" si="28"/>
        <v>2450.2415458937198</v>
      </c>
      <c r="AW15" s="1">
        <f t="shared" si="27"/>
        <v>0</v>
      </c>
      <c r="AX15" s="2"/>
      <c r="AY15" s="39" t="s">
        <v>149</v>
      </c>
      <c r="AZ15" s="40" t="s">
        <v>149</v>
      </c>
      <c r="BA15" s="40" t="s">
        <v>149</v>
      </c>
    </row>
    <row r="16" spans="1:54" s="16" customFormat="1" ht="38.25" x14ac:dyDescent="0.2">
      <c r="A16" s="2" t="s">
        <v>100</v>
      </c>
      <c r="B16" s="2" t="s">
        <v>40</v>
      </c>
      <c r="C16" s="3">
        <v>483404.05405405408</v>
      </c>
      <c r="D16" s="4">
        <v>1.0728476821192052</v>
      </c>
      <c r="E16" s="3">
        <f t="shared" si="0"/>
        <v>518618.91891891893</v>
      </c>
      <c r="F16" s="3">
        <f t="shared" si="1"/>
        <v>521820.2702702703</v>
      </c>
      <c r="G16" s="3"/>
      <c r="H16" s="3">
        <f t="shared" si="2"/>
        <v>489806.7567567568</v>
      </c>
      <c r="I16" s="3"/>
      <c r="J16" s="3">
        <f t="shared" si="3"/>
        <v>489806.7567567568</v>
      </c>
      <c r="K16" s="3">
        <f t="shared" si="4"/>
        <v>496791.52334152337</v>
      </c>
      <c r="L16" s="5"/>
      <c r="M16" s="3">
        <f t="shared" si="5"/>
        <v>514253.43980343983</v>
      </c>
      <c r="N16" s="3"/>
      <c r="O16" s="3">
        <v>514253.43980343983</v>
      </c>
      <c r="P16" s="3"/>
      <c r="Q16" s="3">
        <f t="shared" si="6"/>
        <v>520313.66552502924</v>
      </c>
      <c r="R16" s="3">
        <f t="shared" si="7"/>
        <v>523776.65165165171</v>
      </c>
      <c r="S16" s="3">
        <f t="shared" si="8"/>
        <v>532434.11696820788</v>
      </c>
      <c r="T16" s="3">
        <f t="shared" si="9"/>
        <v>544112.20076848543</v>
      </c>
      <c r="U16" s="3">
        <f t="shared" si="18"/>
        <v>611585.57383675547</v>
      </c>
      <c r="V16" s="3">
        <f t="shared" si="10"/>
        <v>642164.85252859327</v>
      </c>
      <c r="W16" s="3">
        <v>520000</v>
      </c>
      <c r="X16" s="3">
        <v>0</v>
      </c>
      <c r="Y16" s="1">
        <v>0</v>
      </c>
      <c r="Z16" s="1"/>
      <c r="AA16" s="1">
        <f t="shared" si="11"/>
        <v>0</v>
      </c>
      <c r="AB16" s="1"/>
      <c r="AC16" s="1">
        <f t="shared" si="12"/>
        <v>0</v>
      </c>
      <c r="AD16" s="1"/>
      <c r="AE16" s="1">
        <f t="shared" si="13"/>
        <v>0</v>
      </c>
      <c r="AF16" s="1">
        <f t="shared" si="14"/>
        <v>0</v>
      </c>
      <c r="AG16" s="1">
        <f t="shared" si="15"/>
        <v>0</v>
      </c>
      <c r="AH16" s="1">
        <f t="shared" si="16"/>
        <v>0</v>
      </c>
      <c r="AI16" s="1"/>
      <c r="AJ16" s="1">
        <v>0</v>
      </c>
      <c r="AK16" s="27">
        <v>0</v>
      </c>
      <c r="AL16" s="1">
        <f t="shared" si="19"/>
        <v>548407.40740740742</v>
      </c>
      <c r="AM16" s="1">
        <f t="shared" si="20"/>
        <v>0</v>
      </c>
      <c r="AN16" s="1">
        <f t="shared" si="21"/>
        <v>0</v>
      </c>
      <c r="AO16" s="1">
        <f t="shared" si="17"/>
        <v>0</v>
      </c>
      <c r="AP16" s="1">
        <f t="shared" si="22"/>
        <v>625925.92592592584</v>
      </c>
      <c r="AQ16" s="1">
        <v>0</v>
      </c>
      <c r="AR16" s="1">
        <f t="shared" si="23"/>
        <v>0</v>
      </c>
      <c r="AS16" s="1">
        <f t="shared" si="24"/>
        <v>0</v>
      </c>
      <c r="AT16" s="1">
        <f t="shared" si="25"/>
        <v>714401.8469742788</v>
      </c>
      <c r="AU16" s="1">
        <v>0</v>
      </c>
      <c r="AV16" s="1">
        <f t="shared" si="28"/>
        <v>0</v>
      </c>
      <c r="AW16" s="1">
        <f t="shared" si="27"/>
        <v>0</v>
      </c>
      <c r="AX16" s="2"/>
      <c r="AY16" s="39" t="s">
        <v>149</v>
      </c>
      <c r="AZ16" s="40" t="s">
        <v>149</v>
      </c>
      <c r="BA16" s="40" t="s">
        <v>145</v>
      </c>
      <c r="BB16" s="41" t="s">
        <v>154</v>
      </c>
    </row>
    <row r="17" spans="1:54" s="16" customFormat="1" ht="12.75" x14ac:dyDescent="0.2">
      <c r="A17" s="2" t="s">
        <v>41</v>
      </c>
      <c r="B17" s="2" t="s">
        <v>42</v>
      </c>
      <c r="C17" s="3">
        <v>603285.81081081077</v>
      </c>
      <c r="D17" s="4">
        <v>1.0728476821192052</v>
      </c>
      <c r="E17" s="3">
        <f t="shared" si="0"/>
        <v>647233.78378378367</v>
      </c>
      <c r="F17" s="3">
        <f t="shared" si="1"/>
        <v>651229.05405405397</v>
      </c>
      <c r="G17" s="3"/>
      <c r="H17" s="3">
        <f t="shared" si="2"/>
        <v>611276.35135135124</v>
      </c>
      <c r="I17" s="3"/>
      <c r="J17" s="3">
        <f t="shared" si="3"/>
        <v>611276.35135135124</v>
      </c>
      <c r="K17" s="3">
        <f t="shared" si="4"/>
        <v>619993.30466830451</v>
      </c>
      <c r="L17" s="5"/>
      <c r="M17" s="3">
        <f t="shared" si="5"/>
        <v>641785.68796068779</v>
      </c>
      <c r="N17" s="3"/>
      <c r="O17" s="3">
        <v>641785.68796068779</v>
      </c>
      <c r="P17" s="3"/>
      <c r="Q17" s="3">
        <f t="shared" si="6"/>
        <v>649348.81896359159</v>
      </c>
      <c r="R17" s="3">
        <f t="shared" si="7"/>
        <v>653670.60810810805</v>
      </c>
      <c r="S17" s="3">
        <f t="shared" si="8"/>
        <v>664475.08096939907</v>
      </c>
      <c r="T17" s="3">
        <f t="shared" si="9"/>
        <v>679049.27039764752</v>
      </c>
      <c r="U17" s="3">
        <f t="shared" si="18"/>
        <v>763255.69820530491</v>
      </c>
      <c r="V17" s="3">
        <f t="shared" si="10"/>
        <v>801418.48311557015</v>
      </c>
      <c r="W17" s="3">
        <v>660000</v>
      </c>
      <c r="X17" s="3">
        <v>0</v>
      </c>
      <c r="Y17" s="1">
        <v>0</v>
      </c>
      <c r="Z17" s="1"/>
      <c r="AA17" s="1">
        <f t="shared" si="11"/>
        <v>0</v>
      </c>
      <c r="AB17" s="1"/>
      <c r="AC17" s="1">
        <f t="shared" si="12"/>
        <v>0</v>
      </c>
      <c r="AD17" s="1"/>
      <c r="AE17" s="1">
        <f t="shared" si="13"/>
        <v>0</v>
      </c>
      <c r="AF17" s="1">
        <f t="shared" si="14"/>
        <v>0</v>
      </c>
      <c r="AG17" s="1">
        <f t="shared" si="15"/>
        <v>0</v>
      </c>
      <c r="AH17" s="1">
        <f t="shared" si="16"/>
        <v>0</v>
      </c>
      <c r="AI17" s="1"/>
      <c r="AJ17" s="1">
        <v>0</v>
      </c>
      <c r="AK17" s="27">
        <v>0</v>
      </c>
      <c r="AL17" s="1">
        <f t="shared" si="19"/>
        <v>696055.5555555555</v>
      </c>
      <c r="AM17" s="1">
        <f t="shared" si="20"/>
        <v>0</v>
      </c>
      <c r="AN17" s="1">
        <f t="shared" si="21"/>
        <v>0</v>
      </c>
      <c r="AO17" s="1">
        <f t="shared" si="17"/>
        <v>0</v>
      </c>
      <c r="AP17" s="1">
        <f t="shared" si="22"/>
        <v>794444.44444444426</v>
      </c>
      <c r="AQ17" s="1">
        <v>0</v>
      </c>
      <c r="AR17" s="1">
        <f t="shared" si="23"/>
        <v>0</v>
      </c>
      <c r="AS17" s="1">
        <f t="shared" si="24"/>
        <v>0</v>
      </c>
      <c r="AT17" s="1">
        <f t="shared" si="25"/>
        <v>906740.805775046</v>
      </c>
      <c r="AU17" s="1">
        <v>0</v>
      </c>
      <c r="AV17" s="1">
        <f t="shared" si="28"/>
        <v>0</v>
      </c>
      <c r="AW17" s="1">
        <f t="shared" si="27"/>
        <v>0</v>
      </c>
      <c r="AX17" s="2"/>
      <c r="AY17" s="39" t="s">
        <v>149</v>
      </c>
      <c r="AZ17" s="40" t="s">
        <v>149</v>
      </c>
      <c r="BA17" s="40" t="s">
        <v>149</v>
      </c>
    </row>
    <row r="18" spans="1:54" s="16" customFormat="1" ht="12.75" x14ac:dyDescent="0.2">
      <c r="A18" s="2" t="s">
        <v>43</v>
      </c>
      <c r="B18" s="2" t="s">
        <v>44</v>
      </c>
      <c r="C18" s="3">
        <v>47748.648648648646</v>
      </c>
      <c r="D18" s="4">
        <v>1.0728476821192052</v>
      </c>
      <c r="E18" s="3">
        <f t="shared" si="0"/>
        <v>51227.027027027019</v>
      </c>
      <c r="F18" s="3">
        <f t="shared" si="1"/>
        <v>51543.24324324324</v>
      </c>
      <c r="G18" s="3"/>
      <c r="H18" s="3">
        <f t="shared" si="2"/>
        <v>48381.08108108108</v>
      </c>
      <c r="I18" s="3"/>
      <c r="J18" s="3">
        <f t="shared" si="3"/>
        <v>48381.08108108108</v>
      </c>
      <c r="K18" s="3">
        <f t="shared" si="4"/>
        <v>49071.007371007363</v>
      </c>
      <c r="L18" s="5"/>
      <c r="M18" s="3">
        <f t="shared" si="5"/>
        <v>50795.823095823085</v>
      </c>
      <c r="N18" s="3"/>
      <c r="O18" s="3">
        <v>50795.823095823085</v>
      </c>
      <c r="P18" s="3"/>
      <c r="Q18" s="3">
        <f t="shared" si="6"/>
        <v>51394.427071699793</v>
      </c>
      <c r="R18" s="3">
        <f t="shared" si="7"/>
        <v>51736.486486486479</v>
      </c>
      <c r="S18" s="3">
        <f t="shared" si="8"/>
        <v>52591.635023453193</v>
      </c>
      <c r="T18" s="3">
        <f t="shared" si="9"/>
        <v>53745.147733147132</v>
      </c>
      <c r="U18" s="3">
        <f t="shared" si="18"/>
        <v>60409.887833600995</v>
      </c>
      <c r="V18" s="3">
        <f t="shared" si="10"/>
        <v>63430.38222528105</v>
      </c>
      <c r="W18" s="3">
        <v>50000</v>
      </c>
      <c r="X18" s="3">
        <v>0</v>
      </c>
      <c r="Y18" s="1">
        <v>0</v>
      </c>
      <c r="Z18" s="1"/>
      <c r="AA18" s="1">
        <f t="shared" si="11"/>
        <v>0</v>
      </c>
      <c r="AB18" s="1"/>
      <c r="AC18" s="1">
        <f t="shared" si="12"/>
        <v>0</v>
      </c>
      <c r="AD18" s="1"/>
      <c r="AE18" s="1">
        <f t="shared" si="13"/>
        <v>0</v>
      </c>
      <c r="AF18" s="1">
        <f t="shared" si="14"/>
        <v>0</v>
      </c>
      <c r="AG18" s="1">
        <f t="shared" si="15"/>
        <v>0</v>
      </c>
      <c r="AH18" s="1">
        <f t="shared" si="16"/>
        <v>0</v>
      </c>
      <c r="AI18" s="1"/>
      <c r="AJ18" s="1">
        <v>0</v>
      </c>
      <c r="AK18" s="27">
        <v>0</v>
      </c>
      <c r="AL18" s="1">
        <f t="shared" si="19"/>
        <v>52731.481481481482</v>
      </c>
      <c r="AM18" s="1">
        <f t="shared" si="20"/>
        <v>0</v>
      </c>
      <c r="AN18" s="1">
        <f t="shared" si="21"/>
        <v>0</v>
      </c>
      <c r="AO18" s="1">
        <f t="shared" si="17"/>
        <v>0</v>
      </c>
      <c r="AP18" s="1">
        <f t="shared" si="22"/>
        <v>60185.185185185182</v>
      </c>
      <c r="AQ18" s="1">
        <v>0</v>
      </c>
      <c r="AR18" s="1">
        <f t="shared" si="23"/>
        <v>0</v>
      </c>
      <c r="AS18" s="1">
        <f t="shared" si="24"/>
        <v>0</v>
      </c>
      <c r="AT18" s="1">
        <f t="shared" si="25"/>
        <v>68692.485285988354</v>
      </c>
      <c r="AU18" s="1">
        <v>0</v>
      </c>
      <c r="AV18" s="1">
        <f t="shared" si="28"/>
        <v>0</v>
      </c>
      <c r="AW18" s="1">
        <f t="shared" si="27"/>
        <v>0</v>
      </c>
      <c r="AX18" s="2"/>
      <c r="AY18" s="39" t="s">
        <v>149</v>
      </c>
      <c r="AZ18" s="40" t="s">
        <v>149</v>
      </c>
      <c r="BA18" s="40" t="s">
        <v>149</v>
      </c>
    </row>
    <row r="19" spans="1:54" s="16" customFormat="1" ht="12.75" x14ac:dyDescent="0.2">
      <c r="A19" s="2" t="s">
        <v>45</v>
      </c>
      <c r="B19" s="2" t="s">
        <v>46</v>
      </c>
      <c r="C19" s="3">
        <v>5499562.8378378376</v>
      </c>
      <c r="D19" s="4">
        <v>1.0728476821192052</v>
      </c>
      <c r="E19" s="3">
        <f t="shared" si="0"/>
        <v>5900193.2432432426</v>
      </c>
      <c r="F19" s="3">
        <f t="shared" si="1"/>
        <v>5936614.1891891891</v>
      </c>
      <c r="G19" s="3"/>
      <c r="H19" s="3">
        <f t="shared" si="2"/>
        <v>5572404.7297297297</v>
      </c>
      <c r="I19" s="3"/>
      <c r="J19" s="3">
        <f t="shared" si="3"/>
        <v>5572404.7297297297</v>
      </c>
      <c r="K19" s="3">
        <f t="shared" si="4"/>
        <v>5651868.6117936112</v>
      </c>
      <c r="L19" s="5"/>
      <c r="M19" s="3">
        <f t="shared" si="5"/>
        <v>5850528.3169533163</v>
      </c>
      <c r="N19" s="3"/>
      <c r="O19" s="3">
        <v>5850528.3169533163</v>
      </c>
      <c r="P19" s="3"/>
      <c r="Q19" s="3">
        <f t="shared" si="6"/>
        <v>5919473.9368500728</v>
      </c>
      <c r="R19" s="3">
        <v>7052854</v>
      </c>
      <c r="S19" s="3">
        <f t="shared" si="8"/>
        <v>7169430.0991735533</v>
      </c>
      <c r="T19" s="3">
        <f t="shared" si="9"/>
        <v>7326679.9876200901</v>
      </c>
      <c r="U19" s="3">
        <f t="shared" si="18"/>
        <v>8235234.8986445209</v>
      </c>
      <c r="V19" s="3">
        <f t="shared" si="10"/>
        <v>8646996.6435767468</v>
      </c>
      <c r="W19" s="3">
        <v>8150000</v>
      </c>
      <c r="X19" s="3">
        <v>35000</v>
      </c>
      <c r="Y19" s="1">
        <v>726500</v>
      </c>
      <c r="Z19" s="1"/>
      <c r="AA19" s="1">
        <f t="shared" si="11"/>
        <v>726500</v>
      </c>
      <c r="AB19" s="1">
        <v>300000</v>
      </c>
      <c r="AC19" s="1">
        <f t="shared" si="12"/>
        <v>1026500</v>
      </c>
      <c r="AD19" s="1"/>
      <c r="AE19" s="1"/>
      <c r="AF19" s="1">
        <v>339300</v>
      </c>
      <c r="AG19" s="1">
        <f t="shared" si="15"/>
        <v>339300</v>
      </c>
      <c r="AH19" s="1">
        <f t="shared" si="16"/>
        <v>344728.8</v>
      </c>
      <c r="AI19" s="1">
        <v>585000</v>
      </c>
      <c r="AJ19" s="1">
        <v>100000</v>
      </c>
      <c r="AK19" s="27">
        <v>0</v>
      </c>
      <c r="AL19" s="1">
        <f t="shared" si="19"/>
        <v>8595231.4814814813</v>
      </c>
      <c r="AM19" s="1">
        <f t="shared" si="20"/>
        <v>35000</v>
      </c>
      <c r="AN19" s="1">
        <f t="shared" si="21"/>
        <v>617217.39130434778</v>
      </c>
      <c r="AO19" s="1">
        <f t="shared" si="17"/>
        <v>100000</v>
      </c>
      <c r="AP19" s="1">
        <f t="shared" si="22"/>
        <v>9810185.1851851847</v>
      </c>
      <c r="AQ19" s="1">
        <v>35000</v>
      </c>
      <c r="AR19" s="1">
        <f t="shared" si="23"/>
        <v>714434.78260869568</v>
      </c>
      <c r="AS19" s="1">
        <f t="shared" si="24"/>
        <v>115750.91575091577</v>
      </c>
      <c r="AT19" s="1">
        <f t="shared" si="25"/>
        <v>11196875.101616101</v>
      </c>
      <c r="AU19" s="1">
        <v>35000</v>
      </c>
      <c r="AV19" s="1">
        <f t="shared" si="28"/>
        <v>716695.65217391308</v>
      </c>
      <c r="AW19" s="1">
        <f t="shared" si="27"/>
        <v>116117.21611721613</v>
      </c>
      <c r="AX19" s="2" t="s">
        <v>152</v>
      </c>
      <c r="AY19" s="39" t="s">
        <v>149</v>
      </c>
      <c r="AZ19" s="40" t="s">
        <v>149</v>
      </c>
      <c r="BA19" s="40" t="s">
        <v>149</v>
      </c>
    </row>
    <row r="20" spans="1:54" s="16" customFormat="1" ht="12.75" x14ac:dyDescent="0.2">
      <c r="A20" s="2" t="s">
        <v>47</v>
      </c>
      <c r="B20" s="2" t="s">
        <v>48</v>
      </c>
      <c r="C20" s="3">
        <v>1750579.7297297297</v>
      </c>
      <c r="D20" s="4">
        <v>1.0728476821192052</v>
      </c>
      <c r="E20" s="3">
        <f t="shared" si="0"/>
        <v>1878105.4054054052</v>
      </c>
      <c r="F20" s="3">
        <f t="shared" si="1"/>
        <v>1889698.6486486485</v>
      </c>
      <c r="G20" s="3"/>
      <c r="H20" s="3">
        <f t="shared" si="2"/>
        <v>1773766.2162162161</v>
      </c>
      <c r="I20" s="3"/>
      <c r="J20" s="3">
        <f t="shared" si="3"/>
        <v>1773766.2162162161</v>
      </c>
      <c r="K20" s="3">
        <f t="shared" si="4"/>
        <v>1799060.5651105649</v>
      </c>
      <c r="L20" s="5"/>
      <c r="M20" s="3">
        <f t="shared" si="5"/>
        <v>1862296.437346437</v>
      </c>
      <c r="N20" s="3"/>
      <c r="O20" s="3">
        <v>1862296.437346437</v>
      </c>
      <c r="P20" s="3"/>
      <c r="Q20" s="3">
        <f t="shared" si="6"/>
        <v>1884242.6916586007</v>
      </c>
      <c r="R20" s="3">
        <f t="shared" si="7"/>
        <v>1896783.4084084083</v>
      </c>
      <c r="S20" s="3">
        <f t="shared" si="8"/>
        <v>1928135.2002829274</v>
      </c>
      <c r="T20" s="3">
        <f t="shared" si="9"/>
        <v>1970425.7367635441</v>
      </c>
      <c r="U20" s="3">
        <f t="shared" si="18"/>
        <v>2214771.0586515511</v>
      </c>
      <c r="V20" s="3">
        <f t="shared" si="10"/>
        <v>2325509.6115841288</v>
      </c>
      <c r="W20" s="3">
        <v>2085000</v>
      </c>
      <c r="X20" s="3">
        <v>0</v>
      </c>
      <c r="Y20" s="1">
        <v>0</v>
      </c>
      <c r="Z20" s="1"/>
      <c r="AA20" s="1">
        <f t="shared" si="11"/>
        <v>0</v>
      </c>
      <c r="AB20" s="1"/>
      <c r="AC20" s="1">
        <f t="shared" si="12"/>
        <v>0</v>
      </c>
      <c r="AD20" s="1"/>
      <c r="AE20" s="1">
        <f t="shared" si="13"/>
        <v>0</v>
      </c>
      <c r="AF20" s="1">
        <f t="shared" si="14"/>
        <v>0</v>
      </c>
      <c r="AG20" s="1">
        <f t="shared" si="15"/>
        <v>0</v>
      </c>
      <c r="AH20" s="1">
        <f t="shared" si="16"/>
        <v>0</v>
      </c>
      <c r="AI20" s="1"/>
      <c r="AJ20" s="1">
        <v>0</v>
      </c>
      <c r="AK20" s="27">
        <v>0</v>
      </c>
      <c r="AL20" s="1">
        <f t="shared" si="19"/>
        <v>2198902.7777777775</v>
      </c>
      <c r="AM20" s="1">
        <f t="shared" si="20"/>
        <v>0</v>
      </c>
      <c r="AN20" s="1">
        <f t="shared" si="21"/>
        <v>0</v>
      </c>
      <c r="AO20" s="1">
        <f t="shared" si="17"/>
        <v>0</v>
      </c>
      <c r="AP20" s="1">
        <f t="shared" si="22"/>
        <v>2509722.2222222215</v>
      </c>
      <c r="AQ20" s="1">
        <v>0</v>
      </c>
      <c r="AR20" s="1">
        <f t="shared" si="23"/>
        <v>0</v>
      </c>
      <c r="AS20" s="1">
        <f t="shared" si="24"/>
        <v>0</v>
      </c>
      <c r="AT20" s="1">
        <f t="shared" si="25"/>
        <v>2864476.6364257135</v>
      </c>
      <c r="AU20" s="1">
        <v>0</v>
      </c>
      <c r="AV20" s="1">
        <f t="shared" si="28"/>
        <v>0</v>
      </c>
      <c r="AW20" s="1">
        <f t="shared" si="27"/>
        <v>0</v>
      </c>
      <c r="AX20" s="2" t="s">
        <v>150</v>
      </c>
      <c r="AY20" s="39" t="s">
        <v>149</v>
      </c>
      <c r="AZ20" s="40" t="s">
        <v>149</v>
      </c>
      <c r="BA20" s="40" t="s">
        <v>149</v>
      </c>
    </row>
    <row r="21" spans="1:54" s="16" customFormat="1" ht="12.75" hidden="1" x14ac:dyDescent="0.2">
      <c r="A21" s="2" t="s">
        <v>49</v>
      </c>
      <c r="B21" s="2" t="s">
        <v>50</v>
      </c>
      <c r="C21" s="3">
        <v>521460.13513513515</v>
      </c>
      <c r="D21" s="4">
        <v>1.0728476821192052</v>
      </c>
      <c r="E21" s="3">
        <f t="shared" si="0"/>
        <v>559447.29729729728</v>
      </c>
      <c r="F21" s="3">
        <f t="shared" si="1"/>
        <v>562900.67567567562</v>
      </c>
      <c r="G21" s="3"/>
      <c r="H21" s="3">
        <f t="shared" si="2"/>
        <v>528366.89189189184</v>
      </c>
      <c r="I21" s="3"/>
      <c r="J21" s="3">
        <f t="shared" si="3"/>
        <v>528366.89189189184</v>
      </c>
      <c r="K21" s="3">
        <f t="shared" si="4"/>
        <v>535901.53562653554</v>
      </c>
      <c r="L21" s="5"/>
      <c r="M21" s="3">
        <f t="shared" si="5"/>
        <v>554738.14496314491</v>
      </c>
      <c r="N21" s="3"/>
      <c r="O21" s="3">
        <v>554738.14496314491</v>
      </c>
      <c r="P21" s="3"/>
      <c r="Q21" s="3">
        <f t="shared" si="6"/>
        <v>561275.46316978137</v>
      </c>
      <c r="R21" s="3">
        <f t="shared" si="7"/>
        <v>565011.07357357361</v>
      </c>
      <c r="S21" s="3">
        <f t="shared" si="8"/>
        <v>574350.09958305408</v>
      </c>
      <c r="T21" s="3">
        <v>0</v>
      </c>
      <c r="U21" s="3">
        <f t="shared" si="18"/>
        <v>0</v>
      </c>
      <c r="V21" s="3">
        <f t="shared" si="10"/>
        <v>0</v>
      </c>
      <c r="W21" s="3"/>
      <c r="X21" s="3">
        <v>0</v>
      </c>
      <c r="Y21" s="1">
        <v>0</v>
      </c>
      <c r="Z21" s="1"/>
      <c r="AA21" s="1">
        <f t="shared" si="11"/>
        <v>0</v>
      </c>
      <c r="AB21" s="1"/>
      <c r="AC21" s="1">
        <f t="shared" si="12"/>
        <v>0</v>
      </c>
      <c r="AD21" s="1"/>
      <c r="AE21" s="1">
        <f t="shared" si="13"/>
        <v>0</v>
      </c>
      <c r="AF21" s="1">
        <f t="shared" si="14"/>
        <v>0</v>
      </c>
      <c r="AG21" s="1">
        <f t="shared" si="15"/>
        <v>0</v>
      </c>
      <c r="AH21" s="1">
        <f t="shared" si="16"/>
        <v>0</v>
      </c>
      <c r="AI21" s="1"/>
      <c r="AJ21" s="1">
        <v>0</v>
      </c>
      <c r="AK21" s="27">
        <v>0</v>
      </c>
      <c r="AL21" s="1">
        <f t="shared" si="19"/>
        <v>0</v>
      </c>
      <c r="AM21" s="1">
        <f t="shared" si="20"/>
        <v>0</v>
      </c>
      <c r="AN21" s="1">
        <f t="shared" si="21"/>
        <v>0</v>
      </c>
      <c r="AO21" s="1">
        <f t="shared" si="17"/>
        <v>0</v>
      </c>
      <c r="AP21" s="1">
        <f t="shared" si="22"/>
        <v>0</v>
      </c>
      <c r="AQ21" s="1">
        <v>0</v>
      </c>
      <c r="AR21" s="1">
        <f t="shared" si="23"/>
        <v>0</v>
      </c>
      <c r="AS21" s="1">
        <f t="shared" si="24"/>
        <v>0</v>
      </c>
      <c r="AT21" s="1">
        <f t="shared" si="25"/>
        <v>0</v>
      </c>
      <c r="AU21" s="1">
        <v>0</v>
      </c>
      <c r="AV21" s="1">
        <f t="shared" si="28"/>
        <v>0</v>
      </c>
      <c r="AW21" s="1">
        <f t="shared" si="27"/>
        <v>0</v>
      </c>
      <c r="AX21" s="2"/>
      <c r="AY21" s="39"/>
      <c r="AZ21" s="40"/>
      <c r="BA21" s="40"/>
    </row>
    <row r="22" spans="1:54" s="16" customFormat="1" ht="12.75" x14ac:dyDescent="0.2">
      <c r="A22" s="2" t="s">
        <v>51</v>
      </c>
      <c r="B22" s="2" t="s">
        <v>52</v>
      </c>
      <c r="C22" s="3">
        <v>796831.08108108107</v>
      </c>
      <c r="D22" s="4">
        <v>1.0728476821192052</v>
      </c>
      <c r="E22" s="3">
        <f t="shared" si="0"/>
        <v>854878.37837837834</v>
      </c>
      <c r="F22" s="3">
        <f t="shared" si="1"/>
        <v>860155.40540540544</v>
      </c>
      <c r="G22" s="3"/>
      <c r="H22" s="3">
        <f t="shared" si="2"/>
        <v>807385.13513513515</v>
      </c>
      <c r="I22" s="3"/>
      <c r="J22" s="3">
        <f t="shared" si="3"/>
        <v>807385.13513513515</v>
      </c>
      <c r="K22" s="3">
        <f t="shared" si="4"/>
        <v>818898.64864864864</v>
      </c>
      <c r="L22" s="5"/>
      <c r="M22" s="3">
        <f t="shared" si="5"/>
        <v>847682.43243243243</v>
      </c>
      <c r="N22" s="3"/>
      <c r="O22" s="3">
        <v>847682.43243243243</v>
      </c>
      <c r="P22" s="3"/>
      <c r="Q22" s="3">
        <f t="shared" si="6"/>
        <v>857671.95604695613</v>
      </c>
      <c r="R22" s="3">
        <f t="shared" si="7"/>
        <v>863380.25525525538</v>
      </c>
      <c r="S22" s="3">
        <f t="shared" si="8"/>
        <v>877651.00327600341</v>
      </c>
      <c r="T22" s="3">
        <f t="shared" si="9"/>
        <v>896900.86281170789</v>
      </c>
      <c r="U22" s="3">
        <f t="shared" si="18"/>
        <v>1008122.2734624443</v>
      </c>
      <c r="V22" s="3">
        <f t="shared" si="10"/>
        <v>1058528.3871355667</v>
      </c>
      <c r="W22" s="3">
        <v>1600000</v>
      </c>
      <c r="X22" s="3">
        <v>0</v>
      </c>
      <c r="Y22" s="1">
        <v>386800</v>
      </c>
      <c r="Z22" s="1"/>
      <c r="AA22" s="1">
        <f t="shared" si="11"/>
        <v>386800</v>
      </c>
      <c r="AB22" s="1"/>
      <c r="AC22" s="1">
        <f t="shared" si="12"/>
        <v>386800</v>
      </c>
      <c r="AD22" s="1"/>
      <c r="AE22" s="1">
        <f t="shared" si="13"/>
        <v>386800</v>
      </c>
      <c r="AF22" s="1">
        <f t="shared" si="14"/>
        <v>386800</v>
      </c>
      <c r="AG22" s="1">
        <f t="shared" si="15"/>
        <v>386800</v>
      </c>
      <c r="AH22" s="1">
        <f t="shared" si="16"/>
        <v>392988.8</v>
      </c>
      <c r="AI22" s="1">
        <v>325000</v>
      </c>
      <c r="AJ22" s="1">
        <v>5700</v>
      </c>
      <c r="AK22" s="27">
        <v>0</v>
      </c>
      <c r="AL22" s="1">
        <f t="shared" si="19"/>
        <v>1687407.4074074074</v>
      </c>
      <c r="AM22" s="1">
        <f t="shared" si="20"/>
        <v>0</v>
      </c>
      <c r="AN22" s="1">
        <f t="shared" si="21"/>
        <v>342898.55072463769</v>
      </c>
      <c r="AO22" s="1">
        <f t="shared" si="17"/>
        <v>5700</v>
      </c>
      <c r="AP22" s="1">
        <f t="shared" si="22"/>
        <v>1925925.9259259258</v>
      </c>
      <c r="AQ22" s="1">
        <v>0</v>
      </c>
      <c r="AR22" s="1">
        <f t="shared" si="23"/>
        <v>396908.21256038651</v>
      </c>
      <c r="AS22" s="1">
        <f t="shared" si="24"/>
        <v>6597.8021978021989</v>
      </c>
      <c r="AT22" s="1">
        <f t="shared" si="25"/>
        <v>2198159.5291516273</v>
      </c>
      <c r="AU22" s="1">
        <v>0</v>
      </c>
      <c r="AV22" s="1">
        <f t="shared" si="28"/>
        <v>398164.25120772951</v>
      </c>
      <c r="AW22" s="1">
        <f t="shared" si="27"/>
        <v>6618.6813186813197</v>
      </c>
      <c r="AX22" s="2" t="s">
        <v>151</v>
      </c>
      <c r="AY22" s="39" t="s">
        <v>149</v>
      </c>
      <c r="AZ22" s="40" t="s">
        <v>149</v>
      </c>
      <c r="BA22" s="40" t="s">
        <v>149</v>
      </c>
    </row>
    <row r="23" spans="1:54" s="16" customFormat="1" ht="25.5" x14ac:dyDescent="0.2">
      <c r="A23" s="2" t="s">
        <v>39</v>
      </c>
      <c r="B23" s="2" t="s">
        <v>53</v>
      </c>
      <c r="C23" s="3">
        <v>86416.891891891893</v>
      </c>
      <c r="D23" s="4">
        <v>1.0728476821192052</v>
      </c>
      <c r="E23" s="3">
        <f t="shared" si="0"/>
        <v>92712.16216216216</v>
      </c>
      <c r="F23" s="3">
        <f t="shared" si="1"/>
        <v>93284.459459459453</v>
      </c>
      <c r="G23" s="3"/>
      <c r="H23" s="3">
        <f t="shared" si="2"/>
        <v>87561.486486486479</v>
      </c>
      <c r="I23" s="3"/>
      <c r="J23" s="3">
        <f t="shared" si="3"/>
        <v>87561.486486486479</v>
      </c>
      <c r="K23" s="3">
        <f t="shared" si="4"/>
        <v>88810.135135135119</v>
      </c>
      <c r="L23" s="5"/>
      <c r="M23" s="3">
        <f t="shared" si="5"/>
        <v>91931.756756756731</v>
      </c>
      <c r="N23" s="3"/>
      <c r="O23" s="3">
        <v>91931.756756756731</v>
      </c>
      <c r="P23" s="3"/>
      <c r="Q23" s="3">
        <f t="shared" si="6"/>
        <v>93015.127627627618</v>
      </c>
      <c r="R23" s="3">
        <f t="shared" si="7"/>
        <v>93634.196696696687</v>
      </c>
      <c r="S23" s="3">
        <f t="shared" si="8"/>
        <v>95181.869369369349</v>
      </c>
      <c r="T23" s="3">
        <f t="shared" si="9"/>
        <v>97269.53019225561</v>
      </c>
      <c r="U23" s="3">
        <f t="shared" si="18"/>
        <v>109331.57050226505</v>
      </c>
      <c r="V23" s="3">
        <f t="shared" si="10"/>
        <v>114798.14902737831</v>
      </c>
      <c r="W23" s="3">
        <v>85000</v>
      </c>
      <c r="X23" s="3">
        <v>0</v>
      </c>
      <c r="Y23" s="1">
        <v>25500</v>
      </c>
      <c r="Z23" s="1"/>
      <c r="AA23" s="1">
        <f t="shared" si="11"/>
        <v>25500</v>
      </c>
      <c r="AB23" s="1"/>
      <c r="AC23" s="1">
        <f t="shared" si="12"/>
        <v>25500</v>
      </c>
      <c r="AD23" s="1"/>
      <c r="AE23" s="1">
        <f t="shared" si="13"/>
        <v>25500</v>
      </c>
      <c r="AF23" s="1">
        <f t="shared" si="14"/>
        <v>25500</v>
      </c>
      <c r="AG23" s="1">
        <f t="shared" si="15"/>
        <v>25500</v>
      </c>
      <c r="AH23" s="1">
        <f t="shared" si="16"/>
        <v>25908</v>
      </c>
      <c r="AI23" s="1">
        <v>20000</v>
      </c>
      <c r="AJ23" s="1">
        <v>0</v>
      </c>
      <c r="AK23" s="27">
        <v>0</v>
      </c>
      <c r="AL23" s="1">
        <f t="shared" si="19"/>
        <v>89643.518518518511</v>
      </c>
      <c r="AM23" s="1">
        <f t="shared" si="20"/>
        <v>0</v>
      </c>
      <c r="AN23" s="1">
        <f t="shared" si="21"/>
        <v>21101.44927536232</v>
      </c>
      <c r="AO23" s="1">
        <f t="shared" si="17"/>
        <v>0</v>
      </c>
      <c r="AP23" s="1">
        <f t="shared" si="22"/>
        <v>102314.8148148148</v>
      </c>
      <c r="AQ23" s="1">
        <v>0</v>
      </c>
      <c r="AR23" s="1">
        <f t="shared" si="23"/>
        <v>24425.120772946862</v>
      </c>
      <c r="AS23" s="1">
        <f t="shared" si="24"/>
        <v>0</v>
      </c>
      <c r="AT23" s="1">
        <f t="shared" si="25"/>
        <v>116777.22498618018</v>
      </c>
      <c r="AU23" s="1">
        <v>0</v>
      </c>
      <c r="AV23" s="1">
        <f t="shared" si="28"/>
        <v>24502.415458937201</v>
      </c>
      <c r="AW23" s="1">
        <f t="shared" si="27"/>
        <v>0</v>
      </c>
      <c r="AX23" s="2"/>
      <c r="AY23" s="39" t="s">
        <v>149</v>
      </c>
      <c r="AZ23" s="40" t="s">
        <v>149</v>
      </c>
      <c r="BA23" s="40" t="s">
        <v>145</v>
      </c>
      <c r="BB23" s="41" t="s">
        <v>155</v>
      </c>
    </row>
    <row r="24" spans="1:54" s="16" customFormat="1" ht="12.75" x14ac:dyDescent="0.2">
      <c r="A24" s="2" t="s">
        <v>54</v>
      </c>
      <c r="B24" s="2" t="s">
        <v>55</v>
      </c>
      <c r="C24" s="3">
        <v>4169028.3783783782</v>
      </c>
      <c r="D24" s="4">
        <v>1.0728476821192052</v>
      </c>
      <c r="E24" s="3">
        <f t="shared" si="0"/>
        <v>4472732.4324324317</v>
      </c>
      <c r="F24" s="3">
        <f t="shared" si="1"/>
        <v>4500341.8918918911</v>
      </c>
      <c r="G24" s="3"/>
      <c r="H24" s="3">
        <f t="shared" si="2"/>
        <v>4224247.297297297</v>
      </c>
      <c r="I24" s="3"/>
      <c r="J24" s="3">
        <f t="shared" si="3"/>
        <v>4224247.297297297</v>
      </c>
      <c r="K24" s="3">
        <f t="shared" si="4"/>
        <v>4284486.1179361176</v>
      </c>
      <c r="L24" s="5"/>
      <c r="M24" s="3">
        <f t="shared" si="5"/>
        <v>4435083.1695331689</v>
      </c>
      <c r="N24" s="3"/>
      <c r="O24" s="3">
        <v>4435083.1695331689</v>
      </c>
      <c r="P24" s="3"/>
      <c r="Q24" s="3">
        <f t="shared" si="6"/>
        <v>4487348.4594098227</v>
      </c>
      <c r="R24" s="3">
        <f t="shared" si="7"/>
        <v>4517214.3393393392</v>
      </c>
      <c r="S24" s="3">
        <f t="shared" si="8"/>
        <v>4591879.0391631294</v>
      </c>
      <c r="T24" s="3">
        <f t="shared" si="9"/>
        <v>4692594.5014355946</v>
      </c>
      <c r="U24" s="3">
        <f t="shared" si="18"/>
        <v>5274506.0612320593</v>
      </c>
      <c r="V24" s="3">
        <f t="shared" si="10"/>
        <v>5538231.3642936628</v>
      </c>
      <c r="W24" s="3">
        <v>4720000</v>
      </c>
      <c r="X24" s="3">
        <v>0</v>
      </c>
      <c r="Y24" s="1">
        <v>240100</v>
      </c>
      <c r="Z24" s="1"/>
      <c r="AA24" s="1">
        <f t="shared" ref="AA24:AA34" si="29">SUM(Y24:Z24)</f>
        <v>240100</v>
      </c>
      <c r="AB24" s="1"/>
      <c r="AC24" s="1">
        <f t="shared" si="12"/>
        <v>240100</v>
      </c>
      <c r="AD24" s="1"/>
      <c r="AE24" s="1">
        <f t="shared" si="13"/>
        <v>240100</v>
      </c>
      <c r="AF24" s="1">
        <f t="shared" si="14"/>
        <v>240100</v>
      </c>
      <c r="AG24" s="1">
        <f t="shared" si="15"/>
        <v>240100</v>
      </c>
      <c r="AH24" s="1">
        <f t="shared" si="16"/>
        <v>243941.6</v>
      </c>
      <c r="AI24" s="1">
        <v>240000</v>
      </c>
      <c r="AJ24" s="1">
        <v>0</v>
      </c>
      <c r="AK24" s="27">
        <v>0</v>
      </c>
      <c r="AL24" s="1">
        <f t="shared" si="19"/>
        <v>4977851.8518518517</v>
      </c>
      <c r="AM24" s="1">
        <f t="shared" si="20"/>
        <v>0</v>
      </c>
      <c r="AN24" s="1">
        <f t="shared" si="21"/>
        <v>253217.39130434781</v>
      </c>
      <c r="AO24" s="1">
        <f t="shared" si="17"/>
        <v>0</v>
      </c>
      <c r="AP24" s="1">
        <f t="shared" si="22"/>
        <v>5681481.4814814804</v>
      </c>
      <c r="AQ24" s="1">
        <v>0</v>
      </c>
      <c r="AR24" s="1">
        <f t="shared" si="23"/>
        <v>293101.44927536231</v>
      </c>
      <c r="AS24" s="1">
        <f t="shared" si="24"/>
        <v>0</v>
      </c>
      <c r="AT24" s="1">
        <f t="shared" si="25"/>
        <v>6484570.6109972997</v>
      </c>
      <c r="AU24" s="1">
        <v>0</v>
      </c>
      <c r="AV24" s="1">
        <f t="shared" si="28"/>
        <v>294028.98550724634</v>
      </c>
      <c r="AW24" s="1">
        <f t="shared" si="27"/>
        <v>0</v>
      </c>
      <c r="AX24" s="2" t="s">
        <v>151</v>
      </c>
      <c r="AY24" s="39" t="s">
        <v>145</v>
      </c>
      <c r="AZ24" s="40" t="s">
        <v>149</v>
      </c>
      <c r="BA24" s="40" t="s">
        <v>149</v>
      </c>
    </row>
    <row r="25" spans="1:54" s="16" customFormat="1" ht="12.75" hidden="1" x14ac:dyDescent="0.2">
      <c r="A25" s="2" t="s">
        <v>56</v>
      </c>
      <c r="B25" s="2" t="s">
        <v>57</v>
      </c>
      <c r="C25" s="3">
        <v>1477249.3243243243</v>
      </c>
      <c r="D25" s="4">
        <v>1.0728476821192052</v>
      </c>
      <c r="E25" s="3">
        <f t="shared" si="0"/>
        <v>1584863.5135135134</v>
      </c>
      <c r="F25" s="3">
        <f t="shared" si="1"/>
        <v>1594646.6216216215</v>
      </c>
      <c r="G25" s="3"/>
      <c r="H25" s="3">
        <f t="shared" si="2"/>
        <v>1496815.5405405406</v>
      </c>
      <c r="I25" s="3"/>
      <c r="J25" s="3">
        <f t="shared" si="3"/>
        <v>1496815.5405405406</v>
      </c>
      <c r="K25" s="3">
        <f t="shared" si="4"/>
        <v>1518160.5036855035</v>
      </c>
      <c r="L25" s="5"/>
      <c r="M25" s="3">
        <f t="shared" si="5"/>
        <v>1571522.9115479114</v>
      </c>
      <c r="N25" s="3"/>
      <c r="O25" s="3">
        <v>1571522.9115479114</v>
      </c>
      <c r="P25" s="3"/>
      <c r="Q25" s="3">
        <f t="shared" si="6"/>
        <v>1590042.5418186781</v>
      </c>
      <c r="R25" s="3">
        <f t="shared" si="7"/>
        <v>1600625.1876876876</v>
      </c>
      <c r="S25" s="3">
        <f t="shared" si="8"/>
        <v>1627081.8023602113</v>
      </c>
      <c r="T25" s="3">
        <v>0</v>
      </c>
      <c r="U25" s="3">
        <f t="shared" si="18"/>
        <v>0</v>
      </c>
      <c r="V25" s="3">
        <f t="shared" si="10"/>
        <v>0</v>
      </c>
      <c r="W25" s="3"/>
      <c r="X25" s="3">
        <v>0</v>
      </c>
      <c r="Y25" s="1">
        <v>344700</v>
      </c>
      <c r="Z25" s="1"/>
      <c r="AA25" s="1">
        <f t="shared" si="29"/>
        <v>344700</v>
      </c>
      <c r="AB25" s="1">
        <v>294600</v>
      </c>
      <c r="AC25" s="1">
        <f t="shared" si="12"/>
        <v>639300</v>
      </c>
      <c r="AD25" s="1">
        <v>-300000</v>
      </c>
      <c r="AE25" s="1">
        <f t="shared" si="13"/>
        <v>339300</v>
      </c>
      <c r="AF25" s="1">
        <v>0</v>
      </c>
      <c r="AG25" s="1">
        <f t="shared" si="15"/>
        <v>0</v>
      </c>
      <c r="AH25" s="1">
        <f t="shared" si="16"/>
        <v>0</v>
      </c>
      <c r="AI25" s="1"/>
      <c r="AJ25" s="1">
        <v>0</v>
      </c>
      <c r="AK25" s="27">
        <v>0</v>
      </c>
      <c r="AL25" s="1">
        <f t="shared" si="19"/>
        <v>0</v>
      </c>
      <c r="AM25" s="1">
        <f t="shared" si="20"/>
        <v>0</v>
      </c>
      <c r="AN25" s="1">
        <f t="shared" si="21"/>
        <v>0</v>
      </c>
      <c r="AO25" s="1">
        <f t="shared" si="17"/>
        <v>0</v>
      </c>
      <c r="AP25" s="1">
        <f t="shared" si="22"/>
        <v>0</v>
      </c>
      <c r="AQ25" s="1">
        <v>0</v>
      </c>
      <c r="AR25" s="1">
        <f t="shared" si="23"/>
        <v>0</v>
      </c>
      <c r="AS25" s="1">
        <f t="shared" si="24"/>
        <v>0</v>
      </c>
      <c r="AT25" s="1">
        <f t="shared" si="25"/>
        <v>0</v>
      </c>
      <c r="AU25" s="1">
        <v>0</v>
      </c>
      <c r="AV25" s="1">
        <f t="shared" si="28"/>
        <v>0</v>
      </c>
      <c r="AW25" s="1">
        <f t="shared" si="27"/>
        <v>0</v>
      </c>
      <c r="AX25" s="2"/>
      <c r="AY25" s="39"/>
      <c r="AZ25" s="40"/>
      <c r="BA25" s="40"/>
    </row>
    <row r="26" spans="1:54" s="16" customFormat="1" ht="12.75" x14ac:dyDescent="0.2">
      <c r="A26" s="2" t="s">
        <v>58</v>
      </c>
      <c r="B26" s="2" t="s">
        <v>148</v>
      </c>
      <c r="C26" s="3">
        <v>666440.54054054059</v>
      </c>
      <c r="D26" s="4">
        <v>1.0728476821192052</v>
      </c>
      <c r="E26" s="3">
        <f t="shared" si="0"/>
        <v>714989.18918918923</v>
      </c>
      <c r="F26" s="3">
        <f t="shared" si="1"/>
        <v>719402.70270270272</v>
      </c>
      <c r="G26" s="3"/>
      <c r="H26" s="3">
        <f t="shared" si="2"/>
        <v>675267.56756756757</v>
      </c>
      <c r="I26" s="3"/>
      <c r="J26" s="3">
        <f t="shared" si="3"/>
        <v>675267.56756756757</v>
      </c>
      <c r="K26" s="3">
        <f t="shared" si="4"/>
        <v>684897.05159705156</v>
      </c>
      <c r="L26" s="5"/>
      <c r="M26" s="3">
        <f t="shared" si="5"/>
        <v>708970.76167076163</v>
      </c>
      <c r="N26" s="3">
        <v>291029</v>
      </c>
      <c r="O26" s="3">
        <v>999999.76167076163</v>
      </c>
      <c r="P26" s="3"/>
      <c r="Q26" s="3">
        <f t="shared" si="6"/>
        <v>1011784.2706466798</v>
      </c>
      <c r="R26" s="3">
        <f t="shared" si="7"/>
        <v>1018518.2757757758</v>
      </c>
      <c r="S26" s="3">
        <f t="shared" si="8"/>
        <v>1035353.2885985158</v>
      </c>
      <c r="T26" s="3">
        <f t="shared" si="9"/>
        <v>1058062.0934662332</v>
      </c>
      <c r="U26" s="3">
        <f t="shared" si="18"/>
        <v>1189268.5215908219</v>
      </c>
      <c r="V26" s="3">
        <f t="shared" si="10"/>
        <v>1248731.9476703631</v>
      </c>
      <c r="W26" s="3">
        <v>1693000</v>
      </c>
      <c r="X26" s="3">
        <v>0</v>
      </c>
      <c r="Y26" s="1">
        <v>74200</v>
      </c>
      <c r="Z26" s="1"/>
      <c r="AA26" s="1">
        <f t="shared" si="29"/>
        <v>74200</v>
      </c>
      <c r="AB26" s="1"/>
      <c r="AC26" s="1">
        <f t="shared" si="12"/>
        <v>74200</v>
      </c>
      <c r="AD26" s="1"/>
      <c r="AE26" s="1">
        <f t="shared" si="13"/>
        <v>74200</v>
      </c>
      <c r="AF26" s="1">
        <f t="shared" si="14"/>
        <v>74200</v>
      </c>
      <c r="AG26" s="1">
        <f t="shared" si="15"/>
        <v>74200</v>
      </c>
      <c r="AH26" s="1">
        <f t="shared" si="16"/>
        <v>75387.199999999997</v>
      </c>
      <c r="AI26" s="1">
        <v>140000</v>
      </c>
      <c r="AJ26" s="1">
        <v>0</v>
      </c>
      <c r="AK26" s="27"/>
      <c r="AL26" s="1">
        <f t="shared" si="19"/>
        <v>1785487.9629629629</v>
      </c>
      <c r="AM26" s="1">
        <f t="shared" si="20"/>
        <v>0</v>
      </c>
      <c r="AN26" s="1">
        <f t="shared" si="21"/>
        <v>147710.14492753622</v>
      </c>
      <c r="AO26" s="1">
        <f t="shared" si="17"/>
        <v>0</v>
      </c>
      <c r="AP26" s="1">
        <f t="shared" si="22"/>
        <v>2037870.3703703701</v>
      </c>
      <c r="AQ26" s="1">
        <v>0</v>
      </c>
      <c r="AR26" s="1">
        <f t="shared" si="23"/>
        <v>170975.84541062804</v>
      </c>
      <c r="AS26" s="1">
        <f t="shared" si="24"/>
        <v>0</v>
      </c>
      <c r="AT26" s="1">
        <f t="shared" si="25"/>
        <v>2325927.5517835654</v>
      </c>
      <c r="AU26" s="1">
        <v>0</v>
      </c>
      <c r="AV26" s="1">
        <f t="shared" si="28"/>
        <v>171516.9082125604</v>
      </c>
      <c r="AW26" s="1">
        <f t="shared" si="27"/>
        <v>0</v>
      </c>
      <c r="AX26" s="2" t="s">
        <v>150</v>
      </c>
      <c r="AY26" s="39" t="s">
        <v>145</v>
      </c>
      <c r="AZ26" s="40" t="s">
        <v>149</v>
      </c>
      <c r="BA26" s="40" t="s">
        <v>149</v>
      </c>
    </row>
    <row r="27" spans="1:54" s="16" customFormat="1" ht="12.75" x14ac:dyDescent="0.2">
      <c r="A27" s="2" t="s">
        <v>59</v>
      </c>
      <c r="B27" s="2" t="s">
        <v>60</v>
      </c>
      <c r="C27" s="3">
        <v>26629.054054054053</v>
      </c>
      <c r="D27" s="4">
        <v>1.0728476821192052</v>
      </c>
      <c r="E27" s="3">
        <f t="shared" si="0"/>
        <v>28568.918918918916</v>
      </c>
      <c r="F27" s="3">
        <f t="shared" si="1"/>
        <v>28745.27027027027</v>
      </c>
      <c r="G27" s="3"/>
      <c r="H27" s="3">
        <f t="shared" si="2"/>
        <v>26981.756756756757</v>
      </c>
      <c r="I27" s="3"/>
      <c r="J27" s="3">
        <f t="shared" si="3"/>
        <v>26981.756756756757</v>
      </c>
      <c r="K27" s="3">
        <f t="shared" si="4"/>
        <v>27366.523341523338</v>
      </c>
      <c r="L27" s="5"/>
      <c r="M27" s="3">
        <f t="shared" si="5"/>
        <v>28328.4398034398</v>
      </c>
      <c r="N27" s="3"/>
      <c r="O27" s="3">
        <v>28328.4398034398</v>
      </c>
      <c r="P27" s="3"/>
      <c r="Q27" s="3">
        <f t="shared" si="6"/>
        <v>28662.276636140272</v>
      </c>
      <c r="R27" s="3">
        <f t="shared" si="7"/>
        <v>28853.04054054054</v>
      </c>
      <c r="S27" s="3">
        <f t="shared" si="8"/>
        <v>29329.950301541208</v>
      </c>
      <c r="T27" s="3">
        <f t="shared" si="9"/>
        <v>29973.25546656283</v>
      </c>
      <c r="U27" s="3">
        <f t="shared" si="18"/>
        <v>33690.129753354406</v>
      </c>
      <c r="V27" s="3">
        <f t="shared" si="10"/>
        <v>35374.636241022126</v>
      </c>
      <c r="W27" s="3">
        <v>45000</v>
      </c>
      <c r="X27" s="3">
        <v>0</v>
      </c>
      <c r="Y27" s="1">
        <v>0</v>
      </c>
      <c r="Z27" s="1"/>
      <c r="AA27" s="1">
        <f t="shared" si="29"/>
        <v>0</v>
      </c>
      <c r="AB27" s="1"/>
      <c r="AC27" s="1">
        <f t="shared" si="12"/>
        <v>0</v>
      </c>
      <c r="AD27" s="1"/>
      <c r="AE27" s="1">
        <f t="shared" si="13"/>
        <v>0</v>
      </c>
      <c r="AF27" s="1">
        <f t="shared" si="14"/>
        <v>0</v>
      </c>
      <c r="AG27" s="1">
        <f t="shared" si="15"/>
        <v>0</v>
      </c>
      <c r="AH27" s="1">
        <f t="shared" si="16"/>
        <v>0</v>
      </c>
      <c r="AI27" s="1"/>
      <c r="AJ27" s="1">
        <v>0</v>
      </c>
      <c r="AK27" s="27">
        <v>0</v>
      </c>
      <c r="AL27" s="1">
        <f t="shared" si="19"/>
        <v>47458.333333333328</v>
      </c>
      <c r="AM27" s="1">
        <f t="shared" si="20"/>
        <v>0</v>
      </c>
      <c r="AN27" s="1">
        <f t="shared" si="21"/>
        <v>0</v>
      </c>
      <c r="AO27" s="1">
        <f t="shared" si="17"/>
        <v>0</v>
      </c>
      <c r="AP27" s="1">
        <f t="shared" si="22"/>
        <v>54166.666666666657</v>
      </c>
      <c r="AQ27" s="1">
        <v>0</v>
      </c>
      <c r="AR27" s="1">
        <f t="shared" si="23"/>
        <v>0</v>
      </c>
      <c r="AS27" s="1">
        <f t="shared" si="24"/>
        <v>0</v>
      </c>
      <c r="AT27" s="1">
        <f t="shared" si="25"/>
        <v>61823.236757389503</v>
      </c>
      <c r="AU27" s="1">
        <v>0</v>
      </c>
      <c r="AV27" s="1">
        <f t="shared" si="28"/>
        <v>0</v>
      </c>
      <c r="AW27" s="1">
        <f t="shared" si="27"/>
        <v>0</v>
      </c>
      <c r="AX27" s="2"/>
      <c r="AY27" s="39" t="s">
        <v>149</v>
      </c>
      <c r="AZ27" s="40" t="s">
        <v>149</v>
      </c>
      <c r="BA27" s="40" t="s">
        <v>145</v>
      </c>
    </row>
    <row r="28" spans="1:54" s="16" customFormat="1" ht="12.75" x14ac:dyDescent="0.2">
      <c r="A28" s="2" t="s">
        <v>61</v>
      </c>
      <c r="B28" s="2" t="s">
        <v>62</v>
      </c>
      <c r="C28" s="3">
        <v>0</v>
      </c>
      <c r="D28" s="4">
        <v>1.0728476821192052</v>
      </c>
      <c r="E28" s="3">
        <f t="shared" si="0"/>
        <v>0</v>
      </c>
      <c r="F28" s="3">
        <f t="shared" si="1"/>
        <v>0</v>
      </c>
      <c r="G28" s="3"/>
      <c r="H28" s="3">
        <f t="shared" si="2"/>
        <v>0</v>
      </c>
      <c r="I28" s="3"/>
      <c r="J28" s="3">
        <f t="shared" si="3"/>
        <v>0</v>
      </c>
      <c r="K28" s="3">
        <f t="shared" si="4"/>
        <v>0</v>
      </c>
      <c r="L28" s="5"/>
      <c r="M28" s="3">
        <f t="shared" si="5"/>
        <v>0</v>
      </c>
      <c r="N28" s="3"/>
      <c r="O28" s="3">
        <v>0</v>
      </c>
      <c r="P28" s="3"/>
      <c r="Q28" s="3">
        <f t="shared" si="6"/>
        <v>0</v>
      </c>
      <c r="R28" s="3">
        <f t="shared" si="7"/>
        <v>0</v>
      </c>
      <c r="S28" s="3">
        <f t="shared" si="8"/>
        <v>0</v>
      </c>
      <c r="T28" s="3">
        <f t="shared" si="9"/>
        <v>0</v>
      </c>
      <c r="U28" s="3">
        <f t="shared" si="18"/>
        <v>0</v>
      </c>
      <c r="V28" s="3">
        <f t="shared" si="10"/>
        <v>0</v>
      </c>
      <c r="W28" s="3"/>
      <c r="X28" s="3">
        <v>0</v>
      </c>
      <c r="Y28" s="1">
        <v>37800</v>
      </c>
      <c r="Z28" s="1"/>
      <c r="AA28" s="1">
        <f t="shared" si="29"/>
        <v>37800</v>
      </c>
      <c r="AB28" s="1"/>
      <c r="AC28" s="1">
        <f t="shared" si="12"/>
        <v>37800</v>
      </c>
      <c r="AD28" s="1"/>
      <c r="AE28" s="1">
        <f t="shared" si="13"/>
        <v>37800</v>
      </c>
      <c r="AF28" s="1">
        <f t="shared" si="14"/>
        <v>37800</v>
      </c>
      <c r="AG28" s="1">
        <f t="shared" si="15"/>
        <v>37800</v>
      </c>
      <c r="AH28" s="1">
        <f t="shared" si="16"/>
        <v>38404.800000000003</v>
      </c>
      <c r="AI28" s="1">
        <f>103.5/101.6*38405</f>
        <v>39123.203740157478</v>
      </c>
      <c r="AJ28" s="1">
        <v>0</v>
      </c>
      <c r="AK28" s="27">
        <v>0</v>
      </c>
      <c r="AL28" s="1">
        <f t="shared" si="19"/>
        <v>0</v>
      </c>
      <c r="AM28" s="1">
        <f t="shared" si="20"/>
        <v>0</v>
      </c>
      <c r="AN28" s="1">
        <f t="shared" si="21"/>
        <v>41277.814960629919</v>
      </c>
      <c r="AO28" s="1">
        <f t="shared" si="17"/>
        <v>0</v>
      </c>
      <c r="AP28" s="1">
        <f t="shared" si="22"/>
        <v>0</v>
      </c>
      <c r="AQ28" s="1">
        <v>0</v>
      </c>
      <c r="AR28" s="1">
        <f t="shared" si="23"/>
        <v>47779.448818897639</v>
      </c>
      <c r="AS28" s="1">
        <f t="shared" si="24"/>
        <v>0</v>
      </c>
      <c r="AT28" s="1">
        <f t="shared" si="25"/>
        <v>0</v>
      </c>
      <c r="AU28" s="1">
        <v>0</v>
      </c>
      <c r="AV28" s="1">
        <f t="shared" si="28"/>
        <v>47930.649606299216</v>
      </c>
      <c r="AW28" s="1">
        <f t="shared" si="27"/>
        <v>0</v>
      </c>
      <c r="AX28" s="2"/>
      <c r="AY28" s="39" t="s">
        <v>145</v>
      </c>
      <c r="AZ28" s="40" t="s">
        <v>149</v>
      </c>
      <c r="BA28" s="40" t="s">
        <v>149</v>
      </c>
    </row>
    <row r="29" spans="1:54" s="16" customFormat="1" ht="12.75" x14ac:dyDescent="0.2">
      <c r="A29" s="2" t="s">
        <v>61</v>
      </c>
      <c r="B29" s="2" t="s">
        <v>63</v>
      </c>
      <c r="C29" s="3">
        <v>0</v>
      </c>
      <c r="D29" s="4">
        <v>1.0728476821192052</v>
      </c>
      <c r="E29" s="3">
        <f t="shared" si="0"/>
        <v>0</v>
      </c>
      <c r="F29" s="3">
        <f t="shared" si="1"/>
        <v>0</v>
      </c>
      <c r="G29" s="3"/>
      <c r="H29" s="3">
        <f t="shared" si="2"/>
        <v>0</v>
      </c>
      <c r="I29" s="3"/>
      <c r="J29" s="3">
        <f t="shared" si="3"/>
        <v>0</v>
      </c>
      <c r="K29" s="3">
        <f t="shared" si="4"/>
        <v>0</v>
      </c>
      <c r="L29" s="5"/>
      <c r="M29" s="3">
        <f t="shared" si="5"/>
        <v>0</v>
      </c>
      <c r="N29" s="3"/>
      <c r="O29" s="3">
        <v>0</v>
      </c>
      <c r="P29" s="3"/>
      <c r="Q29" s="3">
        <f t="shared" si="6"/>
        <v>0</v>
      </c>
      <c r="R29" s="3">
        <f t="shared" si="7"/>
        <v>0</v>
      </c>
      <c r="S29" s="3">
        <f t="shared" si="8"/>
        <v>0</v>
      </c>
      <c r="T29" s="3">
        <f t="shared" si="9"/>
        <v>0</v>
      </c>
      <c r="U29" s="3">
        <f t="shared" si="18"/>
        <v>0</v>
      </c>
      <c r="V29" s="3">
        <f t="shared" si="10"/>
        <v>0</v>
      </c>
      <c r="W29" s="3"/>
      <c r="X29" s="3">
        <v>0</v>
      </c>
      <c r="Y29" s="1">
        <v>40200</v>
      </c>
      <c r="Z29" s="1"/>
      <c r="AA29" s="1">
        <f t="shared" si="29"/>
        <v>40200</v>
      </c>
      <c r="AB29" s="1"/>
      <c r="AC29" s="1">
        <f t="shared" si="12"/>
        <v>40200</v>
      </c>
      <c r="AD29" s="1"/>
      <c r="AE29" s="1">
        <f t="shared" si="13"/>
        <v>40200</v>
      </c>
      <c r="AF29" s="1">
        <f t="shared" si="14"/>
        <v>40200</v>
      </c>
      <c r="AG29" s="1">
        <f t="shared" si="15"/>
        <v>40200</v>
      </c>
      <c r="AH29" s="1">
        <f t="shared" si="16"/>
        <v>40843.199999999997</v>
      </c>
      <c r="AI29" s="1">
        <f>103.5/101.6*AH29</f>
        <v>41606.999999999993</v>
      </c>
      <c r="AJ29" s="1">
        <v>0</v>
      </c>
      <c r="AK29" s="27">
        <v>0</v>
      </c>
      <c r="AL29" s="1">
        <f t="shared" si="19"/>
        <v>0</v>
      </c>
      <c r="AM29" s="1">
        <f t="shared" si="20"/>
        <v>0</v>
      </c>
      <c r="AN29" s="1">
        <f t="shared" si="21"/>
        <v>43898.399999999994</v>
      </c>
      <c r="AO29" s="1">
        <f t="shared" si="17"/>
        <v>0</v>
      </c>
      <c r="AP29" s="1">
        <f t="shared" si="22"/>
        <v>0</v>
      </c>
      <c r="AQ29" s="1">
        <v>0</v>
      </c>
      <c r="AR29" s="1">
        <f t="shared" si="23"/>
        <v>50812.799999999996</v>
      </c>
      <c r="AS29" s="1">
        <f t="shared" si="24"/>
        <v>0</v>
      </c>
      <c r="AT29" s="1">
        <f t="shared" si="25"/>
        <v>0</v>
      </c>
      <c r="AU29" s="1">
        <v>0</v>
      </c>
      <c r="AV29" s="1">
        <f t="shared" si="28"/>
        <v>50973.599999999999</v>
      </c>
      <c r="AW29" s="1">
        <f t="shared" si="27"/>
        <v>0</v>
      </c>
      <c r="AX29" s="2"/>
      <c r="AY29" s="39" t="s">
        <v>145</v>
      </c>
      <c r="AZ29" s="40" t="s">
        <v>149</v>
      </c>
      <c r="BA29" s="40" t="s">
        <v>149</v>
      </c>
    </row>
    <row r="30" spans="1:54" s="16" customFormat="1" ht="12.75" x14ac:dyDescent="0.2">
      <c r="A30" s="2" t="s">
        <v>64</v>
      </c>
      <c r="B30" s="2" t="s">
        <v>65</v>
      </c>
      <c r="C30" s="3">
        <v>0</v>
      </c>
      <c r="D30" s="4">
        <v>1.0728476821192052</v>
      </c>
      <c r="E30" s="3">
        <f t="shared" si="0"/>
        <v>0</v>
      </c>
      <c r="F30" s="3">
        <f t="shared" si="1"/>
        <v>0</v>
      </c>
      <c r="G30" s="3"/>
      <c r="H30" s="3">
        <f t="shared" si="2"/>
        <v>0</v>
      </c>
      <c r="I30" s="3"/>
      <c r="J30" s="3">
        <f t="shared" si="3"/>
        <v>0</v>
      </c>
      <c r="K30" s="3">
        <f t="shared" si="4"/>
        <v>0</v>
      </c>
      <c r="L30" s="5"/>
      <c r="M30" s="3">
        <f t="shared" si="5"/>
        <v>0</v>
      </c>
      <c r="N30" s="3"/>
      <c r="O30" s="3">
        <v>0</v>
      </c>
      <c r="P30" s="3"/>
      <c r="Q30" s="3">
        <f t="shared" si="6"/>
        <v>0</v>
      </c>
      <c r="R30" s="3">
        <f t="shared" si="7"/>
        <v>0</v>
      </c>
      <c r="S30" s="3">
        <f t="shared" si="8"/>
        <v>0</v>
      </c>
      <c r="T30" s="3">
        <f t="shared" si="9"/>
        <v>0</v>
      </c>
      <c r="U30" s="3">
        <f t="shared" si="18"/>
        <v>0</v>
      </c>
      <c r="V30" s="3">
        <f t="shared" si="10"/>
        <v>0</v>
      </c>
      <c r="W30" s="3"/>
      <c r="X30" s="1">
        <v>292200</v>
      </c>
      <c r="Y30" s="1">
        <v>0</v>
      </c>
      <c r="Z30" s="1"/>
      <c r="AA30" s="1">
        <f t="shared" si="29"/>
        <v>0</v>
      </c>
      <c r="AB30" s="1"/>
      <c r="AC30" s="1">
        <f t="shared" si="12"/>
        <v>0</v>
      </c>
      <c r="AD30" s="1"/>
      <c r="AE30" s="1">
        <f t="shared" si="13"/>
        <v>0</v>
      </c>
      <c r="AF30" s="1">
        <f t="shared" si="14"/>
        <v>0</v>
      </c>
      <c r="AG30" s="1">
        <f t="shared" si="15"/>
        <v>0</v>
      </c>
      <c r="AH30" s="1">
        <f t="shared" si="16"/>
        <v>0</v>
      </c>
      <c r="AI30" s="1">
        <f t="shared" ref="AI30:AI31" si="30">103.5/101.6*AH30</f>
        <v>0</v>
      </c>
      <c r="AJ30" s="1">
        <v>0</v>
      </c>
      <c r="AK30" s="27">
        <v>0</v>
      </c>
      <c r="AL30" s="1">
        <f t="shared" si="19"/>
        <v>0</v>
      </c>
      <c r="AM30" s="1">
        <f t="shared" si="20"/>
        <v>292200</v>
      </c>
      <c r="AN30" s="1">
        <f t="shared" si="21"/>
        <v>0</v>
      </c>
      <c r="AO30" s="1">
        <f t="shared" si="17"/>
        <v>0</v>
      </c>
      <c r="AP30" s="1">
        <f t="shared" si="22"/>
        <v>0</v>
      </c>
      <c r="AQ30" s="1">
        <v>292200</v>
      </c>
      <c r="AR30" s="1">
        <f t="shared" si="23"/>
        <v>0</v>
      </c>
      <c r="AS30" s="1">
        <f t="shared" si="24"/>
        <v>0</v>
      </c>
      <c r="AT30" s="1">
        <f t="shared" si="25"/>
        <v>0</v>
      </c>
      <c r="AU30" s="1">
        <v>292200</v>
      </c>
      <c r="AV30" s="1">
        <f t="shared" si="28"/>
        <v>0</v>
      </c>
      <c r="AW30" s="1">
        <f t="shared" si="27"/>
        <v>0</v>
      </c>
      <c r="AX30" s="2"/>
      <c r="AY30" s="39"/>
      <c r="AZ30" s="40"/>
      <c r="BA30" s="40"/>
    </row>
    <row r="31" spans="1:54" x14ac:dyDescent="0.25">
      <c r="A31" s="2" t="s">
        <v>66</v>
      </c>
      <c r="B31" s="2"/>
      <c r="C31" s="3">
        <v>0</v>
      </c>
      <c r="D31" s="4">
        <v>1.0728476821192052</v>
      </c>
      <c r="E31" s="3">
        <f t="shared" si="0"/>
        <v>0</v>
      </c>
      <c r="F31" s="3">
        <f t="shared" si="1"/>
        <v>0</v>
      </c>
      <c r="G31" s="3"/>
      <c r="H31" s="3">
        <f t="shared" si="2"/>
        <v>0</v>
      </c>
      <c r="I31" s="3"/>
      <c r="J31" s="3">
        <f t="shared" si="3"/>
        <v>0</v>
      </c>
      <c r="K31" s="3">
        <f t="shared" si="4"/>
        <v>0</v>
      </c>
      <c r="L31" s="5"/>
      <c r="M31" s="3">
        <f t="shared" si="5"/>
        <v>0</v>
      </c>
      <c r="N31" s="3"/>
      <c r="O31" s="3">
        <v>0</v>
      </c>
      <c r="P31" s="3"/>
      <c r="Q31" s="3">
        <f t="shared" si="6"/>
        <v>0</v>
      </c>
      <c r="R31" s="3">
        <f t="shared" si="7"/>
        <v>0</v>
      </c>
      <c r="S31" s="3">
        <f t="shared" si="8"/>
        <v>0</v>
      </c>
      <c r="T31" s="3">
        <f t="shared" si="9"/>
        <v>0</v>
      </c>
      <c r="U31" s="3">
        <f t="shared" si="18"/>
        <v>0</v>
      </c>
      <c r="V31" s="3">
        <f t="shared" si="10"/>
        <v>0</v>
      </c>
      <c r="W31" s="3"/>
      <c r="X31" s="3">
        <v>0</v>
      </c>
      <c r="Y31" s="1">
        <v>774603</v>
      </c>
      <c r="Z31" s="1"/>
      <c r="AA31" s="1">
        <f t="shared" si="29"/>
        <v>774603</v>
      </c>
      <c r="AB31" s="1"/>
      <c r="AC31" s="1">
        <f t="shared" si="12"/>
        <v>774603</v>
      </c>
      <c r="AD31" s="1"/>
      <c r="AE31" s="1">
        <f t="shared" si="13"/>
        <v>774603</v>
      </c>
      <c r="AF31" s="1">
        <f t="shared" si="14"/>
        <v>774603</v>
      </c>
      <c r="AG31" s="1">
        <f t="shared" si="15"/>
        <v>774603</v>
      </c>
      <c r="AH31" s="1">
        <f t="shared" si="16"/>
        <v>786996.64800000004</v>
      </c>
      <c r="AI31" s="1">
        <f t="shared" si="30"/>
        <v>801714.10499999998</v>
      </c>
      <c r="AJ31" s="1">
        <v>0</v>
      </c>
      <c r="AK31" s="27">
        <v>0</v>
      </c>
      <c r="AL31" s="1">
        <f t="shared" si="19"/>
        <v>0</v>
      </c>
      <c r="AM31" s="1">
        <f t="shared" si="20"/>
        <v>0</v>
      </c>
      <c r="AN31" s="1">
        <f t="shared" si="21"/>
        <v>845866.47599999991</v>
      </c>
      <c r="AO31" s="1">
        <f t="shared" si="17"/>
        <v>0</v>
      </c>
      <c r="AP31" s="1">
        <f t="shared" si="22"/>
        <v>0</v>
      </c>
      <c r="AQ31" s="1">
        <v>0</v>
      </c>
      <c r="AR31" s="1">
        <f t="shared" si="23"/>
        <v>979098.19200000004</v>
      </c>
      <c r="AS31" s="1">
        <f t="shared" si="24"/>
        <v>0</v>
      </c>
      <c r="AT31" s="1">
        <f t="shared" si="25"/>
        <v>0</v>
      </c>
      <c r="AU31" s="1">
        <v>0</v>
      </c>
      <c r="AV31" s="1">
        <f t="shared" si="28"/>
        <v>982196.60400000005</v>
      </c>
      <c r="AW31" s="1">
        <f t="shared" si="27"/>
        <v>0</v>
      </c>
      <c r="AX31" s="46"/>
      <c r="AY31" s="47"/>
      <c r="AZ31" s="48"/>
      <c r="BA31" s="48"/>
    </row>
    <row r="32" spans="1:54" s="16" customFormat="1" ht="12.75" x14ac:dyDescent="0.2">
      <c r="A32" s="2" t="s">
        <v>67</v>
      </c>
      <c r="B32" s="2" t="s">
        <v>68</v>
      </c>
      <c r="C32" s="3">
        <v>3890902.7027027025</v>
      </c>
      <c r="D32" s="4">
        <v>1.0728476821192052</v>
      </c>
      <c r="E32" s="3">
        <f t="shared" si="0"/>
        <v>4174345.9459459456</v>
      </c>
      <c r="F32" s="3">
        <f t="shared" si="1"/>
        <v>4200113.5135135129</v>
      </c>
      <c r="G32" s="3"/>
      <c r="H32" s="3">
        <f t="shared" si="2"/>
        <v>3942437.8378378372</v>
      </c>
      <c r="I32" s="3"/>
      <c r="J32" s="3">
        <f t="shared" si="3"/>
        <v>3942437.8378378372</v>
      </c>
      <c r="K32" s="3">
        <f t="shared" si="4"/>
        <v>3998657.9852579841</v>
      </c>
      <c r="L32" s="5"/>
      <c r="M32" s="3">
        <f t="shared" si="5"/>
        <v>4139208.3538083527</v>
      </c>
      <c r="N32" s="3">
        <v>750000</v>
      </c>
      <c r="O32" s="3">
        <v>4889208.3538083527</v>
      </c>
      <c r="P32" s="3"/>
      <c r="Q32" s="3">
        <f t="shared" si="6"/>
        <v>4946825.2872707415</v>
      </c>
      <c r="R32" s="3">
        <f t="shared" si="7"/>
        <v>4979749.2492492488</v>
      </c>
      <c r="S32" s="3">
        <f t="shared" ref="S32:S44" si="31">(123/121)*R32</f>
        <v>5062059.1541955173</v>
      </c>
      <c r="T32" s="3">
        <f t="shared" si="9"/>
        <v>5173087.2591210082</v>
      </c>
      <c r="U32" s="3">
        <f t="shared" si="18"/>
        <v>5814582.9764682874</v>
      </c>
      <c r="V32" s="3">
        <f t="shared" si="10"/>
        <v>6105312.1252917023</v>
      </c>
      <c r="W32" s="3">
        <v>6425000</v>
      </c>
      <c r="X32" s="3">
        <v>0</v>
      </c>
      <c r="Y32" s="1">
        <v>259100</v>
      </c>
      <c r="Z32" s="1"/>
      <c r="AA32" s="1">
        <f t="shared" si="29"/>
        <v>259100</v>
      </c>
      <c r="AB32" s="1"/>
      <c r="AC32" s="1">
        <f t="shared" si="12"/>
        <v>259100</v>
      </c>
      <c r="AD32" s="1"/>
      <c r="AE32" s="1">
        <f t="shared" si="13"/>
        <v>259100</v>
      </c>
      <c r="AF32" s="1">
        <f t="shared" si="14"/>
        <v>259100</v>
      </c>
      <c r="AG32" s="1">
        <f t="shared" si="15"/>
        <v>259100</v>
      </c>
      <c r="AH32" s="1">
        <f t="shared" si="16"/>
        <v>263245.59999999998</v>
      </c>
      <c r="AI32" s="1">
        <v>255000</v>
      </c>
      <c r="AJ32" s="1">
        <v>0</v>
      </c>
      <c r="AK32" s="27"/>
      <c r="AL32" s="1">
        <f t="shared" si="19"/>
        <v>6775995.3703703703</v>
      </c>
      <c r="AM32" s="1">
        <f t="shared" si="20"/>
        <v>0</v>
      </c>
      <c r="AN32" s="1">
        <f t="shared" si="21"/>
        <v>269043.47826086957</v>
      </c>
      <c r="AO32" s="1">
        <f t="shared" si="17"/>
        <v>0</v>
      </c>
      <c r="AP32" s="1">
        <f t="shared" si="22"/>
        <v>7733796.2962962957</v>
      </c>
      <c r="AQ32" s="1">
        <v>0</v>
      </c>
      <c r="AR32" s="1">
        <f t="shared" si="23"/>
        <v>311420.28985507251</v>
      </c>
      <c r="AS32" s="1">
        <f t="shared" si="24"/>
        <v>0</v>
      </c>
      <c r="AT32" s="1">
        <f t="shared" si="25"/>
        <v>8826984.3592495024</v>
      </c>
      <c r="AU32" s="1">
        <v>0</v>
      </c>
      <c r="AV32" s="1">
        <f t="shared" si="28"/>
        <v>312405.79710144934</v>
      </c>
      <c r="AW32" s="1">
        <f t="shared" si="27"/>
        <v>0</v>
      </c>
      <c r="AX32" s="2" t="s">
        <v>150</v>
      </c>
      <c r="AY32" s="39" t="s">
        <v>145</v>
      </c>
      <c r="AZ32" s="40" t="s">
        <v>149</v>
      </c>
      <c r="BA32" s="40" t="s">
        <v>149</v>
      </c>
    </row>
    <row r="33" spans="1:54" s="16" customFormat="1" ht="12.75" x14ac:dyDescent="0.2">
      <c r="A33" s="2" t="s">
        <v>69</v>
      </c>
      <c r="B33" s="2" t="s">
        <v>70</v>
      </c>
      <c r="C33" s="3">
        <v>600735.13513513515</v>
      </c>
      <c r="D33" s="4">
        <v>1.0728476821192052</v>
      </c>
      <c r="E33" s="3">
        <f t="shared" si="0"/>
        <v>644497.29729729728</v>
      </c>
      <c r="F33" s="3">
        <f t="shared" si="1"/>
        <v>648475.67567567562</v>
      </c>
      <c r="G33" s="3"/>
      <c r="H33" s="3">
        <f t="shared" si="2"/>
        <v>608691.89189189184</v>
      </c>
      <c r="I33" s="3"/>
      <c r="J33" s="3">
        <f t="shared" si="3"/>
        <v>608691.89189189184</v>
      </c>
      <c r="K33" s="3">
        <f t="shared" si="4"/>
        <v>617371.99017199001</v>
      </c>
      <c r="L33" s="5"/>
      <c r="M33" s="3">
        <f t="shared" si="5"/>
        <v>639072.23587223573</v>
      </c>
      <c r="N33" s="3"/>
      <c r="O33" s="3">
        <v>639072.23587223573</v>
      </c>
      <c r="P33" s="3"/>
      <c r="Q33" s="3">
        <f t="shared" si="6"/>
        <v>646603.39016702643</v>
      </c>
      <c r="R33" s="3">
        <f t="shared" si="7"/>
        <v>650906.90690690675</v>
      </c>
      <c r="S33" s="3">
        <f t="shared" si="31"/>
        <v>661665.6987566076</v>
      </c>
      <c r="T33" s="3">
        <f t="shared" si="9"/>
        <v>676178.26891617582</v>
      </c>
      <c r="U33" s="3">
        <f t="shared" si="18"/>
        <v>760028.67428256967</v>
      </c>
      <c r="V33" s="3">
        <f t="shared" si="10"/>
        <v>798030.10799669824</v>
      </c>
      <c r="W33" s="3">
        <v>110000</v>
      </c>
      <c r="X33" s="3">
        <v>0</v>
      </c>
      <c r="Y33" s="1">
        <v>263800</v>
      </c>
      <c r="Z33" s="1"/>
      <c r="AA33" s="1">
        <f t="shared" si="29"/>
        <v>263800</v>
      </c>
      <c r="AB33" s="1"/>
      <c r="AC33" s="1">
        <f t="shared" si="12"/>
        <v>263800</v>
      </c>
      <c r="AD33" s="1"/>
      <c r="AE33" s="1">
        <f t="shared" si="13"/>
        <v>263800</v>
      </c>
      <c r="AF33" s="1">
        <f t="shared" si="14"/>
        <v>263800</v>
      </c>
      <c r="AG33" s="1">
        <f t="shared" si="15"/>
        <v>263800</v>
      </c>
      <c r="AH33" s="1">
        <f t="shared" si="16"/>
        <v>268020.8</v>
      </c>
      <c r="AI33" s="1">
        <v>210000</v>
      </c>
      <c r="AJ33" s="1">
        <v>4300</v>
      </c>
      <c r="AK33" s="27">
        <v>0</v>
      </c>
      <c r="AL33" s="1">
        <f t="shared" si="19"/>
        <v>116009.25925925926</v>
      </c>
      <c r="AM33" s="1">
        <f t="shared" si="20"/>
        <v>0</v>
      </c>
      <c r="AN33" s="1">
        <f t="shared" si="21"/>
        <v>221565.21739130435</v>
      </c>
      <c r="AO33" s="1">
        <f t="shared" si="17"/>
        <v>4300</v>
      </c>
      <c r="AP33" s="1">
        <f t="shared" si="22"/>
        <v>132407.40740740739</v>
      </c>
      <c r="AQ33" s="1">
        <v>0</v>
      </c>
      <c r="AR33" s="1">
        <f t="shared" si="23"/>
        <v>256463.76811594205</v>
      </c>
      <c r="AS33" s="1">
        <f t="shared" si="24"/>
        <v>4977.2893772893776</v>
      </c>
      <c r="AT33" s="1">
        <f t="shared" si="25"/>
        <v>151123.46762917435</v>
      </c>
      <c r="AU33" s="1">
        <v>0</v>
      </c>
      <c r="AV33" s="1">
        <f t="shared" si="28"/>
        <v>257275.36231884061</v>
      </c>
      <c r="AW33" s="1">
        <f t="shared" si="27"/>
        <v>4993.0402930402934</v>
      </c>
      <c r="AX33" s="2" t="s">
        <v>151</v>
      </c>
      <c r="AY33" s="39" t="s">
        <v>149</v>
      </c>
      <c r="AZ33" s="40" t="s">
        <v>149</v>
      </c>
      <c r="BA33" s="40" t="s">
        <v>145</v>
      </c>
    </row>
    <row r="34" spans="1:54" s="16" customFormat="1" ht="12.75" x14ac:dyDescent="0.2">
      <c r="A34" s="2" t="s">
        <v>71</v>
      </c>
      <c r="B34" s="2" t="s">
        <v>72</v>
      </c>
      <c r="C34" s="3">
        <v>104577.70270270271</v>
      </c>
      <c r="D34" s="4">
        <v>1.0728476821192052</v>
      </c>
      <c r="E34" s="3">
        <f t="shared" si="0"/>
        <v>112195.94594594595</v>
      </c>
      <c r="F34" s="3">
        <f t="shared" si="1"/>
        <v>112888.51351351352</v>
      </c>
      <c r="G34" s="3"/>
      <c r="H34" s="3">
        <f t="shared" si="2"/>
        <v>105962.83783783784</v>
      </c>
      <c r="I34" s="3"/>
      <c r="J34" s="3">
        <f t="shared" si="3"/>
        <v>105962.83783783784</v>
      </c>
      <c r="K34" s="3">
        <f t="shared" si="4"/>
        <v>107473.89434889435</v>
      </c>
      <c r="L34" s="5"/>
      <c r="M34" s="3">
        <f t="shared" si="5"/>
        <v>111251.53562653562</v>
      </c>
      <c r="N34" s="3"/>
      <c r="O34" s="3">
        <v>111251.53562653562</v>
      </c>
      <c r="P34" s="3"/>
      <c r="Q34" s="3">
        <f t="shared" si="6"/>
        <v>112562.58065917158</v>
      </c>
      <c r="R34" s="3">
        <f t="shared" si="7"/>
        <v>113311.74924924926</v>
      </c>
      <c r="S34" s="3">
        <f t="shared" si="31"/>
        <v>115184.67072444345</v>
      </c>
      <c r="T34" s="3">
        <f t="shared" si="9"/>
        <v>117711.06074033296</v>
      </c>
      <c r="U34" s="3">
        <f t="shared" si="18"/>
        <v>132307.98083213897</v>
      </c>
      <c r="V34" s="3">
        <f t="shared" si="10"/>
        <v>138923.37987374593</v>
      </c>
      <c r="W34" s="3">
        <v>95000</v>
      </c>
      <c r="X34" s="3">
        <v>0</v>
      </c>
      <c r="Y34" s="1">
        <v>0</v>
      </c>
      <c r="Z34" s="1"/>
      <c r="AA34" s="1">
        <f t="shared" si="29"/>
        <v>0</v>
      </c>
      <c r="AB34" s="1"/>
      <c r="AC34" s="1">
        <f t="shared" si="12"/>
        <v>0</v>
      </c>
      <c r="AD34" s="1"/>
      <c r="AE34" s="1">
        <f t="shared" si="13"/>
        <v>0</v>
      </c>
      <c r="AF34" s="1">
        <f t="shared" si="14"/>
        <v>0</v>
      </c>
      <c r="AG34" s="1">
        <f t="shared" si="15"/>
        <v>0</v>
      </c>
      <c r="AH34" s="1">
        <f t="shared" si="16"/>
        <v>0</v>
      </c>
      <c r="AI34" s="1"/>
      <c r="AJ34" s="1">
        <v>0</v>
      </c>
      <c r="AK34" s="27">
        <v>0</v>
      </c>
      <c r="AL34" s="1">
        <f t="shared" si="19"/>
        <v>100189.81481481482</v>
      </c>
      <c r="AM34" s="1">
        <f t="shared" si="20"/>
        <v>0</v>
      </c>
      <c r="AN34" s="1">
        <f t="shared" si="21"/>
        <v>0</v>
      </c>
      <c r="AO34" s="1">
        <f t="shared" si="17"/>
        <v>0</v>
      </c>
      <c r="AP34" s="1">
        <f t="shared" si="22"/>
        <v>114351.85185185184</v>
      </c>
      <c r="AQ34" s="1">
        <v>0</v>
      </c>
      <c r="AR34" s="1">
        <f t="shared" si="23"/>
        <v>0</v>
      </c>
      <c r="AS34" s="1">
        <f t="shared" si="24"/>
        <v>0</v>
      </c>
      <c r="AT34" s="1">
        <f t="shared" si="25"/>
        <v>130515.72204337786</v>
      </c>
      <c r="AU34" s="1">
        <v>0</v>
      </c>
      <c r="AV34" s="1">
        <f t="shared" si="28"/>
        <v>0</v>
      </c>
      <c r="AW34" s="1">
        <f t="shared" si="27"/>
        <v>0</v>
      </c>
      <c r="AX34" s="2"/>
      <c r="AY34" s="39" t="s">
        <v>149</v>
      </c>
      <c r="AZ34" s="40" t="s">
        <v>149</v>
      </c>
      <c r="BA34" s="40" t="s">
        <v>145</v>
      </c>
    </row>
    <row r="35" spans="1:54" s="16" customFormat="1" ht="12.75" x14ac:dyDescent="0.2">
      <c r="A35" s="2" t="s">
        <v>73</v>
      </c>
      <c r="B35" s="30" t="s">
        <v>110</v>
      </c>
      <c r="C35" s="3">
        <v>6191816.2162162159</v>
      </c>
      <c r="D35" s="4">
        <v>1.0728476821192052</v>
      </c>
      <c r="E35" s="3">
        <f t="shared" si="0"/>
        <v>6642875.6756756753</v>
      </c>
      <c r="F35" s="3">
        <f t="shared" si="1"/>
        <v>6683881.0810810812</v>
      </c>
      <c r="G35" s="3"/>
      <c r="H35" s="3">
        <f t="shared" si="2"/>
        <v>6273827.0270270277</v>
      </c>
      <c r="I35" s="3"/>
      <c r="J35" s="3">
        <f t="shared" si="3"/>
        <v>6273827.0270270277</v>
      </c>
      <c r="K35" s="3">
        <f t="shared" si="4"/>
        <v>6363293.3660933664</v>
      </c>
      <c r="L35" s="5"/>
      <c r="M35" s="3">
        <f t="shared" si="5"/>
        <v>6586959.2137592137</v>
      </c>
      <c r="N35" s="3"/>
      <c r="O35" s="3">
        <v>6586959.2137592137</v>
      </c>
      <c r="P35" s="3"/>
      <c r="Q35" s="3">
        <f t="shared" si="6"/>
        <v>6664583.3122378588</v>
      </c>
      <c r="R35" s="3">
        <f t="shared" si="7"/>
        <v>6708939.9399399413</v>
      </c>
      <c r="S35" s="3">
        <f t="shared" si="31"/>
        <v>6819831.5091951462</v>
      </c>
      <c r="T35" s="3">
        <f t="shared" si="9"/>
        <v>6969413.5163017828</v>
      </c>
      <c r="U35" s="3">
        <f t="shared" si="18"/>
        <v>7833665.1129179019</v>
      </c>
      <c r="V35" s="3">
        <f t="shared" si="10"/>
        <v>8225348.3685637973</v>
      </c>
      <c r="W35" s="3">
        <v>1385000</v>
      </c>
      <c r="X35" s="3">
        <v>0</v>
      </c>
      <c r="Y35" s="1">
        <v>0</v>
      </c>
      <c r="Z35" s="1"/>
      <c r="AA35" s="1">
        <f>SUM(Y35:Z35)</f>
        <v>0</v>
      </c>
      <c r="AB35" s="1"/>
      <c r="AC35" s="1">
        <f t="shared" si="12"/>
        <v>0</v>
      </c>
      <c r="AD35" s="1"/>
      <c r="AE35" s="1">
        <f t="shared" si="13"/>
        <v>0</v>
      </c>
      <c r="AF35" s="1">
        <f t="shared" si="14"/>
        <v>0</v>
      </c>
      <c r="AG35" s="1">
        <f t="shared" si="15"/>
        <v>0</v>
      </c>
      <c r="AH35" s="1">
        <f t="shared" si="16"/>
        <v>0</v>
      </c>
      <c r="AI35" s="1"/>
      <c r="AJ35" s="1">
        <v>0</v>
      </c>
      <c r="AK35" s="27"/>
      <c r="AL35" s="1">
        <f t="shared" si="19"/>
        <v>1460662.0370370371</v>
      </c>
      <c r="AM35" s="1">
        <f t="shared" si="20"/>
        <v>0</v>
      </c>
      <c r="AN35" s="1">
        <f t="shared" si="21"/>
        <v>0</v>
      </c>
      <c r="AO35" s="1">
        <f t="shared" si="17"/>
        <v>0</v>
      </c>
      <c r="AP35" s="1">
        <f t="shared" si="22"/>
        <v>1667129.6296296294</v>
      </c>
      <c r="AQ35" s="1">
        <v>0</v>
      </c>
      <c r="AR35" s="1">
        <f t="shared" si="23"/>
        <v>0</v>
      </c>
      <c r="AS35" s="1">
        <f t="shared" si="24"/>
        <v>0</v>
      </c>
      <c r="AT35" s="1">
        <f t="shared" si="25"/>
        <v>1902781.8424218772</v>
      </c>
      <c r="AU35" s="1">
        <v>0</v>
      </c>
      <c r="AV35" s="1">
        <f t="shared" si="28"/>
        <v>0</v>
      </c>
      <c r="AW35" s="1">
        <f t="shared" si="27"/>
        <v>0</v>
      </c>
      <c r="AX35" s="2"/>
      <c r="AY35" s="39" t="s">
        <v>149</v>
      </c>
      <c r="AZ35" s="40" t="s">
        <v>149</v>
      </c>
      <c r="BA35" s="40" t="s">
        <v>149</v>
      </c>
    </row>
    <row r="36" spans="1:54" s="16" customFormat="1" ht="12.75" x14ac:dyDescent="0.2">
      <c r="A36" s="2" t="s">
        <v>74</v>
      </c>
      <c r="B36" s="2" t="s">
        <v>75</v>
      </c>
      <c r="C36" s="3">
        <v>205992.56756756757</v>
      </c>
      <c r="D36" s="4">
        <v>1.0728476821192052</v>
      </c>
      <c r="E36" s="3">
        <f t="shared" si="0"/>
        <v>220998.64864864864</v>
      </c>
      <c r="F36" s="3">
        <f t="shared" si="1"/>
        <v>222362.83783783784</v>
      </c>
      <c r="G36" s="3"/>
      <c r="H36" s="3">
        <f t="shared" si="2"/>
        <v>208720.94594594595</v>
      </c>
      <c r="I36" s="3"/>
      <c r="J36" s="3">
        <f t="shared" si="3"/>
        <v>208720.94594594595</v>
      </c>
      <c r="K36" s="3">
        <f t="shared" si="4"/>
        <v>211697.35872235871</v>
      </c>
      <c r="L36" s="5"/>
      <c r="M36" s="3">
        <f t="shared" si="5"/>
        <v>219138.39066339063</v>
      </c>
      <c r="N36" s="3"/>
      <c r="O36" s="3">
        <v>219138.39066339063</v>
      </c>
      <c r="P36" s="3"/>
      <c r="Q36" s="3">
        <f t="shared" si="6"/>
        <v>221720.82961060232</v>
      </c>
      <c r="R36" s="3">
        <f t="shared" si="7"/>
        <v>223196.50900900899</v>
      </c>
      <c r="S36" s="3">
        <f t="shared" si="31"/>
        <v>226885.70750502567</v>
      </c>
      <c r="T36" s="3">
        <f t="shared" si="9"/>
        <v>231862.07964364119</v>
      </c>
      <c r="U36" s="3">
        <f t="shared" si="18"/>
        <v>260614.45200008637</v>
      </c>
      <c r="V36" s="3">
        <f t="shared" si="10"/>
        <v>273645.17460009072</v>
      </c>
      <c r="W36" s="3">
        <v>220000</v>
      </c>
      <c r="X36" s="3">
        <v>0</v>
      </c>
      <c r="Y36" s="1">
        <v>0</v>
      </c>
      <c r="Z36" s="1"/>
      <c r="AA36" s="1">
        <f>SUM(Y36:Z36)</f>
        <v>0</v>
      </c>
      <c r="AB36" s="1"/>
      <c r="AC36" s="1">
        <f t="shared" ref="AC36:AC41" si="32">SUM(AA36:AB36)</f>
        <v>0</v>
      </c>
      <c r="AD36" s="1"/>
      <c r="AE36" s="1">
        <f t="shared" si="13"/>
        <v>0</v>
      </c>
      <c r="AF36" s="1">
        <f t="shared" si="14"/>
        <v>0</v>
      </c>
      <c r="AG36" s="1">
        <f t="shared" si="15"/>
        <v>0</v>
      </c>
      <c r="AH36" s="1">
        <f t="shared" si="16"/>
        <v>0</v>
      </c>
      <c r="AI36" s="1"/>
      <c r="AJ36" s="1">
        <v>0</v>
      </c>
      <c r="AK36" s="27">
        <v>0</v>
      </c>
      <c r="AL36" s="1">
        <f t="shared" si="19"/>
        <v>232018.51851851851</v>
      </c>
      <c r="AM36" s="1">
        <f t="shared" si="20"/>
        <v>0</v>
      </c>
      <c r="AN36" s="1">
        <f t="shared" si="21"/>
        <v>0</v>
      </c>
      <c r="AO36" s="1">
        <f t="shared" si="17"/>
        <v>0</v>
      </c>
      <c r="AP36" s="1">
        <f t="shared" si="22"/>
        <v>264814.81481481477</v>
      </c>
      <c r="AQ36" s="1">
        <v>0</v>
      </c>
      <c r="AR36" s="1">
        <f t="shared" si="23"/>
        <v>0</v>
      </c>
      <c r="AS36" s="1">
        <f t="shared" si="24"/>
        <v>0</v>
      </c>
      <c r="AT36" s="1">
        <f t="shared" si="25"/>
        <v>302246.93525834871</v>
      </c>
      <c r="AU36" s="1">
        <v>0</v>
      </c>
      <c r="AV36" s="1">
        <f t="shared" si="28"/>
        <v>0</v>
      </c>
      <c r="AW36" s="1">
        <f t="shared" si="27"/>
        <v>0</v>
      </c>
      <c r="AX36" s="2"/>
      <c r="AY36" s="39" t="s">
        <v>149</v>
      </c>
      <c r="AZ36" s="40" t="s">
        <v>149</v>
      </c>
      <c r="BA36" s="40" t="s">
        <v>149</v>
      </c>
    </row>
    <row r="37" spans="1:54" s="16" customFormat="1" ht="12.75" x14ac:dyDescent="0.2">
      <c r="A37" s="2" t="s">
        <v>76</v>
      </c>
      <c r="B37" s="2" t="s">
        <v>77</v>
      </c>
      <c r="C37" s="3">
        <v>21527.702702702703</v>
      </c>
      <c r="D37" s="4">
        <v>1.0728476821192052</v>
      </c>
      <c r="E37" s="3">
        <f t="shared" si="0"/>
        <v>23095.945945945947</v>
      </c>
      <c r="F37" s="3">
        <f t="shared" si="1"/>
        <v>23238.513513513513</v>
      </c>
      <c r="G37" s="3"/>
      <c r="H37" s="3">
        <f t="shared" si="2"/>
        <v>21812.837837837837</v>
      </c>
      <c r="I37" s="3"/>
      <c r="J37" s="3">
        <f t="shared" si="3"/>
        <v>21812.837837837837</v>
      </c>
      <c r="K37" s="3">
        <f t="shared" si="4"/>
        <v>22123.894348894344</v>
      </c>
      <c r="L37" s="5"/>
      <c r="M37" s="3">
        <f t="shared" si="5"/>
        <v>22901.53562653562</v>
      </c>
      <c r="N37" s="3"/>
      <c r="O37" s="3">
        <v>22901.53562653562</v>
      </c>
      <c r="P37" s="3"/>
      <c r="Q37" s="3">
        <f t="shared" si="6"/>
        <v>23171.419043009948</v>
      </c>
      <c r="R37" s="3">
        <f t="shared" si="7"/>
        <v>23325.638138138132</v>
      </c>
      <c r="S37" s="3">
        <f t="shared" si="31"/>
        <v>23711.185875958596</v>
      </c>
      <c r="T37" s="3">
        <f t="shared" si="9"/>
        <v>24231.252503619755</v>
      </c>
      <c r="U37" s="3">
        <f t="shared" si="18"/>
        <v>27236.081907884211</v>
      </c>
      <c r="V37" s="3">
        <f t="shared" si="10"/>
        <v>28597.886003278421</v>
      </c>
      <c r="W37" s="3">
        <v>26000</v>
      </c>
      <c r="X37" s="3">
        <v>0</v>
      </c>
      <c r="Y37" s="1">
        <v>0</v>
      </c>
      <c r="Z37" s="1"/>
      <c r="AA37" s="1">
        <f>SUM(Y37:Z37)</f>
        <v>0</v>
      </c>
      <c r="AB37" s="1"/>
      <c r="AC37" s="1">
        <f t="shared" si="32"/>
        <v>0</v>
      </c>
      <c r="AD37" s="1"/>
      <c r="AE37" s="1">
        <f t="shared" si="13"/>
        <v>0</v>
      </c>
      <c r="AF37" s="1">
        <f t="shared" si="14"/>
        <v>0</v>
      </c>
      <c r="AG37" s="1">
        <f t="shared" si="15"/>
        <v>0</v>
      </c>
      <c r="AH37" s="1">
        <f t="shared" si="16"/>
        <v>0</v>
      </c>
      <c r="AI37" s="1"/>
      <c r="AJ37" s="1">
        <v>0</v>
      </c>
      <c r="AK37" s="27">
        <v>0</v>
      </c>
      <c r="AL37" s="1">
        <f t="shared" si="19"/>
        <v>27420.370370370369</v>
      </c>
      <c r="AM37" s="1">
        <f t="shared" si="20"/>
        <v>0</v>
      </c>
      <c r="AN37" s="1">
        <f t="shared" si="21"/>
        <v>0</v>
      </c>
      <c r="AO37" s="1">
        <f t="shared" ref="AO37:AO54" si="33">AJ37</f>
        <v>0</v>
      </c>
      <c r="AP37" s="1">
        <f t="shared" si="22"/>
        <v>31296.296296296292</v>
      </c>
      <c r="AQ37" s="1">
        <v>0</v>
      </c>
      <c r="AR37" s="1">
        <f t="shared" si="23"/>
        <v>0</v>
      </c>
      <c r="AS37" s="1">
        <f t="shared" si="24"/>
        <v>0</v>
      </c>
      <c r="AT37" s="1">
        <f t="shared" si="25"/>
        <v>35720.092348713937</v>
      </c>
      <c r="AU37" s="1">
        <v>0</v>
      </c>
      <c r="AV37" s="1">
        <f t="shared" si="28"/>
        <v>0</v>
      </c>
      <c r="AW37" s="1">
        <f t="shared" si="27"/>
        <v>0</v>
      </c>
      <c r="AX37" s="2"/>
      <c r="AY37" s="39" t="s">
        <v>149</v>
      </c>
      <c r="AZ37" s="40" t="s">
        <v>149</v>
      </c>
      <c r="BA37" s="40" t="s">
        <v>149</v>
      </c>
    </row>
    <row r="38" spans="1:54" s="16" customFormat="1" ht="12.75" x14ac:dyDescent="0.2">
      <c r="A38" s="2" t="s">
        <v>78</v>
      </c>
      <c r="B38" s="2" t="s">
        <v>79</v>
      </c>
      <c r="C38" s="3">
        <v>67337.83783783784</v>
      </c>
      <c r="D38" s="4">
        <v>1.0728476821192052</v>
      </c>
      <c r="E38" s="3">
        <f t="shared" si="0"/>
        <v>72243.24324324324</v>
      </c>
      <c r="F38" s="3">
        <f t="shared" si="1"/>
        <v>72689.189189189186</v>
      </c>
      <c r="G38" s="3"/>
      <c r="H38" s="3">
        <f t="shared" si="2"/>
        <v>68229.729729729734</v>
      </c>
      <c r="I38" s="3"/>
      <c r="J38" s="3">
        <f t="shared" si="3"/>
        <v>68229.729729729734</v>
      </c>
      <c r="K38" s="3">
        <f t="shared" si="4"/>
        <v>69202.702702702707</v>
      </c>
      <c r="L38" s="5"/>
      <c r="M38" s="3">
        <f t="shared" si="5"/>
        <v>71635.135135135133</v>
      </c>
      <c r="N38" s="3"/>
      <c r="O38" s="3">
        <v>71635.135135135133</v>
      </c>
      <c r="P38" s="3"/>
      <c r="Q38" s="3">
        <f t="shared" si="6"/>
        <v>72479.320229320234</v>
      </c>
      <c r="R38" s="3">
        <f t="shared" si="7"/>
        <v>72961.711711711716</v>
      </c>
      <c r="S38" s="3">
        <f t="shared" si="31"/>
        <v>74167.690417690421</v>
      </c>
      <c r="T38" s="3">
        <f t="shared" si="9"/>
        <v>75794.439110848543</v>
      </c>
      <c r="U38" s="3">
        <f t="shared" si="18"/>
        <v>85193.431560206547</v>
      </c>
      <c r="V38" s="3">
        <f t="shared" si="10"/>
        <v>89453.103138216873</v>
      </c>
      <c r="W38" s="3">
        <v>80000</v>
      </c>
      <c r="X38" s="3">
        <v>0</v>
      </c>
      <c r="Y38" s="1">
        <v>6500</v>
      </c>
      <c r="Z38" s="1">
        <v>13500</v>
      </c>
      <c r="AA38" s="1">
        <f>SUM(Y38:Z38)</f>
        <v>20000</v>
      </c>
      <c r="AB38" s="1"/>
      <c r="AC38" s="1">
        <f t="shared" si="32"/>
        <v>20000</v>
      </c>
      <c r="AD38" s="1"/>
      <c r="AE38" s="1">
        <f t="shared" si="13"/>
        <v>20000</v>
      </c>
      <c r="AF38" s="1">
        <f t="shared" si="14"/>
        <v>20000</v>
      </c>
      <c r="AG38" s="1">
        <f t="shared" si="15"/>
        <v>20000</v>
      </c>
      <c r="AH38" s="1">
        <f t="shared" si="16"/>
        <v>20320</v>
      </c>
      <c r="AI38" s="1">
        <v>20000</v>
      </c>
      <c r="AJ38" s="1">
        <v>0</v>
      </c>
      <c r="AK38" s="27">
        <v>0</v>
      </c>
      <c r="AL38" s="1">
        <f t="shared" si="19"/>
        <v>84370.370370370365</v>
      </c>
      <c r="AM38" s="1">
        <f t="shared" si="20"/>
        <v>0</v>
      </c>
      <c r="AN38" s="1">
        <f t="shared" si="21"/>
        <v>21101.44927536232</v>
      </c>
      <c r="AO38" s="1">
        <f t="shared" si="33"/>
        <v>0</v>
      </c>
      <c r="AP38" s="1">
        <f t="shared" si="22"/>
        <v>96296.296296296277</v>
      </c>
      <c r="AQ38" s="1">
        <v>0</v>
      </c>
      <c r="AR38" s="1">
        <f t="shared" si="23"/>
        <v>24425.120772946862</v>
      </c>
      <c r="AS38" s="1">
        <f t="shared" si="24"/>
        <v>0</v>
      </c>
      <c r="AT38" s="1">
        <f t="shared" si="25"/>
        <v>109907.97645758135</v>
      </c>
      <c r="AU38" s="1">
        <v>0</v>
      </c>
      <c r="AV38" s="1">
        <f t="shared" si="28"/>
        <v>24502.415458937201</v>
      </c>
      <c r="AW38" s="1">
        <f t="shared" si="27"/>
        <v>0</v>
      </c>
      <c r="AX38" s="2"/>
      <c r="AY38" s="39" t="s">
        <v>149</v>
      </c>
      <c r="AZ38" s="40" t="s">
        <v>149</v>
      </c>
      <c r="BA38" s="40" t="s">
        <v>149</v>
      </c>
    </row>
    <row r="39" spans="1:54" s="16" customFormat="1" ht="12.75" x14ac:dyDescent="0.2">
      <c r="A39" s="2" t="s">
        <v>80</v>
      </c>
      <c r="B39" s="2" t="s">
        <v>79</v>
      </c>
      <c r="C39" s="3">
        <v>68460.135135135133</v>
      </c>
      <c r="D39" s="4">
        <v>1.0728476821192052</v>
      </c>
      <c r="E39" s="3">
        <f t="shared" si="0"/>
        <v>73447.297297297293</v>
      </c>
      <c r="F39" s="3">
        <f t="shared" si="1"/>
        <v>73900.67567567568</v>
      </c>
      <c r="G39" s="3"/>
      <c r="H39" s="3">
        <f t="shared" si="2"/>
        <v>69366.891891891893</v>
      </c>
      <c r="I39" s="3"/>
      <c r="J39" s="3">
        <f t="shared" si="3"/>
        <v>69366.891891891893</v>
      </c>
      <c r="K39" s="3">
        <f t="shared" si="4"/>
        <v>70356.08108108108</v>
      </c>
      <c r="L39" s="5"/>
      <c r="M39" s="3">
        <f t="shared" si="5"/>
        <v>72829.054054054053</v>
      </c>
      <c r="N39" s="3"/>
      <c r="O39" s="3">
        <v>72829.054054054053</v>
      </c>
      <c r="P39" s="3"/>
      <c r="Q39" s="3">
        <f t="shared" si="6"/>
        <v>73687.308899808908</v>
      </c>
      <c r="R39" s="3">
        <f t="shared" si="7"/>
        <v>74177.740240240251</v>
      </c>
      <c r="S39" s="3">
        <f t="shared" si="31"/>
        <v>75403.818591318603</v>
      </c>
      <c r="T39" s="3">
        <f t="shared" si="9"/>
        <v>77057.679762696032</v>
      </c>
      <c r="U39" s="3">
        <f t="shared" si="18"/>
        <v>86613.322086210013</v>
      </c>
      <c r="V39" s="3">
        <f t="shared" si="10"/>
        <v>90943.988190520511</v>
      </c>
      <c r="W39" s="3">
        <v>80000</v>
      </c>
      <c r="X39" s="3">
        <v>0</v>
      </c>
      <c r="Y39" s="1">
        <v>0</v>
      </c>
      <c r="Z39" s="1"/>
      <c r="AA39" s="1"/>
      <c r="AB39" s="1"/>
      <c r="AC39" s="1">
        <f t="shared" si="32"/>
        <v>0</v>
      </c>
      <c r="AD39" s="1"/>
      <c r="AE39" s="1">
        <f t="shared" si="13"/>
        <v>0</v>
      </c>
      <c r="AF39" s="1">
        <f t="shared" si="14"/>
        <v>0</v>
      </c>
      <c r="AG39" s="1">
        <f t="shared" si="15"/>
        <v>0</v>
      </c>
      <c r="AH39" s="1">
        <f t="shared" si="16"/>
        <v>0</v>
      </c>
      <c r="AI39" s="1"/>
      <c r="AJ39" s="1">
        <v>0</v>
      </c>
      <c r="AK39" s="27">
        <v>0</v>
      </c>
      <c r="AL39" s="1">
        <f t="shared" si="19"/>
        <v>84370.370370370365</v>
      </c>
      <c r="AM39" s="1">
        <f t="shared" si="20"/>
        <v>0</v>
      </c>
      <c r="AN39" s="1">
        <f t="shared" si="21"/>
        <v>0</v>
      </c>
      <c r="AO39" s="1">
        <f t="shared" si="33"/>
        <v>0</v>
      </c>
      <c r="AP39" s="1">
        <f t="shared" si="22"/>
        <v>96296.296296296277</v>
      </c>
      <c r="AQ39" s="1">
        <v>0</v>
      </c>
      <c r="AR39" s="1">
        <f t="shared" si="23"/>
        <v>0</v>
      </c>
      <c r="AS39" s="1">
        <f t="shared" si="24"/>
        <v>0</v>
      </c>
      <c r="AT39" s="1">
        <f t="shared" si="25"/>
        <v>109907.97645758135</v>
      </c>
      <c r="AU39" s="1">
        <v>0</v>
      </c>
      <c r="AV39" s="1">
        <f t="shared" si="28"/>
        <v>0</v>
      </c>
      <c r="AW39" s="1">
        <f t="shared" si="27"/>
        <v>0</v>
      </c>
      <c r="AX39" s="2"/>
      <c r="AY39" s="39" t="s">
        <v>149</v>
      </c>
      <c r="AZ39" s="40" t="s">
        <v>149</v>
      </c>
      <c r="BA39" s="40" t="s">
        <v>149</v>
      </c>
    </row>
    <row r="40" spans="1:54" s="16" customFormat="1" ht="12.75" x14ac:dyDescent="0.2">
      <c r="A40" s="2" t="s">
        <v>81</v>
      </c>
      <c r="B40" s="2" t="s">
        <v>147</v>
      </c>
      <c r="C40" s="3">
        <v>0</v>
      </c>
      <c r="D40" s="4">
        <v>1.0728476821192052</v>
      </c>
      <c r="E40" s="3">
        <f t="shared" si="0"/>
        <v>0</v>
      </c>
      <c r="F40" s="3">
        <f t="shared" si="1"/>
        <v>0</v>
      </c>
      <c r="G40" s="3"/>
      <c r="H40" s="3">
        <f t="shared" si="2"/>
        <v>0</v>
      </c>
      <c r="I40" s="3"/>
      <c r="J40" s="3">
        <f t="shared" si="3"/>
        <v>0</v>
      </c>
      <c r="K40" s="3">
        <f t="shared" si="4"/>
        <v>0</v>
      </c>
      <c r="L40" s="5"/>
      <c r="M40" s="3">
        <f t="shared" si="5"/>
        <v>0</v>
      </c>
      <c r="N40" s="3"/>
      <c r="O40" s="3">
        <v>0</v>
      </c>
      <c r="P40" s="3"/>
      <c r="Q40" s="3">
        <f t="shared" si="6"/>
        <v>0</v>
      </c>
      <c r="R40" s="3">
        <f t="shared" si="7"/>
        <v>0</v>
      </c>
      <c r="S40" s="3">
        <f t="shared" si="31"/>
        <v>0</v>
      </c>
      <c r="T40" s="3">
        <f t="shared" si="9"/>
        <v>0</v>
      </c>
      <c r="U40" s="3">
        <f t="shared" si="18"/>
        <v>0</v>
      </c>
      <c r="V40" s="3">
        <f t="shared" si="10"/>
        <v>0</v>
      </c>
      <c r="W40" s="3"/>
      <c r="X40" s="3">
        <v>81500</v>
      </c>
      <c r="Y40" s="1">
        <v>0</v>
      </c>
      <c r="Z40" s="1"/>
      <c r="AA40" s="1"/>
      <c r="AB40" s="1"/>
      <c r="AC40" s="1">
        <f t="shared" si="32"/>
        <v>0</v>
      </c>
      <c r="AD40" s="1"/>
      <c r="AE40" s="1">
        <f t="shared" si="13"/>
        <v>0</v>
      </c>
      <c r="AF40" s="1">
        <f t="shared" si="14"/>
        <v>0</v>
      </c>
      <c r="AG40" s="1">
        <f t="shared" si="15"/>
        <v>0</v>
      </c>
      <c r="AH40" s="1">
        <f t="shared" si="16"/>
        <v>0</v>
      </c>
      <c r="AI40" s="1"/>
      <c r="AJ40" s="1">
        <v>0</v>
      </c>
      <c r="AK40" s="27">
        <v>0</v>
      </c>
      <c r="AL40" s="1">
        <f t="shared" si="19"/>
        <v>0</v>
      </c>
      <c r="AM40" s="1">
        <f t="shared" si="20"/>
        <v>81500</v>
      </c>
      <c r="AN40" s="1">
        <f t="shared" si="21"/>
        <v>0</v>
      </c>
      <c r="AO40" s="1">
        <f t="shared" si="33"/>
        <v>0</v>
      </c>
      <c r="AP40" s="1">
        <f t="shared" si="22"/>
        <v>0</v>
      </c>
      <c r="AQ40" s="1">
        <v>81500</v>
      </c>
      <c r="AR40" s="1">
        <f t="shared" si="23"/>
        <v>0</v>
      </c>
      <c r="AS40" s="1">
        <f t="shared" si="24"/>
        <v>0</v>
      </c>
      <c r="AT40" s="1">
        <f t="shared" si="25"/>
        <v>0</v>
      </c>
      <c r="AU40" s="1">
        <v>81500</v>
      </c>
      <c r="AV40" s="1">
        <f t="shared" si="28"/>
        <v>0</v>
      </c>
      <c r="AW40" s="1">
        <f t="shared" si="27"/>
        <v>0</v>
      </c>
      <c r="AX40" s="2" t="s">
        <v>151</v>
      </c>
      <c r="AY40" s="39" t="s">
        <v>149</v>
      </c>
      <c r="AZ40" s="40" t="s">
        <v>149</v>
      </c>
      <c r="BA40" s="40" t="s">
        <v>149</v>
      </c>
    </row>
    <row r="41" spans="1:54" s="16" customFormat="1" ht="12.75" x14ac:dyDescent="0.2">
      <c r="A41" s="2" t="s">
        <v>82</v>
      </c>
      <c r="B41" s="2" t="s">
        <v>83</v>
      </c>
      <c r="C41" s="3">
        <v>0</v>
      </c>
      <c r="D41" s="4">
        <v>1.0728476821192052</v>
      </c>
      <c r="E41" s="3">
        <f t="shared" si="0"/>
        <v>0</v>
      </c>
      <c r="F41" s="3">
        <f t="shared" si="1"/>
        <v>0</v>
      </c>
      <c r="G41" s="3"/>
      <c r="H41" s="3">
        <f t="shared" si="2"/>
        <v>0</v>
      </c>
      <c r="I41" s="3"/>
      <c r="J41" s="3">
        <f t="shared" si="3"/>
        <v>0</v>
      </c>
      <c r="K41" s="3">
        <f t="shared" si="4"/>
        <v>0</v>
      </c>
      <c r="L41" s="5"/>
      <c r="M41" s="3">
        <f t="shared" si="5"/>
        <v>0</v>
      </c>
      <c r="N41" s="3"/>
      <c r="O41" s="3">
        <v>0</v>
      </c>
      <c r="P41" s="3"/>
      <c r="Q41" s="3">
        <f t="shared" si="6"/>
        <v>0</v>
      </c>
      <c r="R41" s="3">
        <f t="shared" si="7"/>
        <v>0</v>
      </c>
      <c r="S41" s="3">
        <f t="shared" si="31"/>
        <v>0</v>
      </c>
      <c r="T41" s="3">
        <f t="shared" si="9"/>
        <v>0</v>
      </c>
      <c r="U41" s="3">
        <f t="shared" si="18"/>
        <v>0</v>
      </c>
      <c r="V41" s="3">
        <f t="shared" si="10"/>
        <v>0</v>
      </c>
      <c r="W41" s="3"/>
      <c r="X41" s="3">
        <v>39100</v>
      </c>
      <c r="Y41" s="1">
        <v>0</v>
      </c>
      <c r="Z41" s="1"/>
      <c r="AA41" s="1"/>
      <c r="AB41" s="1"/>
      <c r="AC41" s="1">
        <f t="shared" si="32"/>
        <v>0</v>
      </c>
      <c r="AD41" s="1"/>
      <c r="AE41" s="1">
        <f t="shared" si="13"/>
        <v>0</v>
      </c>
      <c r="AF41" s="1">
        <f t="shared" si="14"/>
        <v>0</v>
      </c>
      <c r="AG41" s="1">
        <f t="shared" si="15"/>
        <v>0</v>
      </c>
      <c r="AH41" s="1">
        <f t="shared" si="16"/>
        <v>0</v>
      </c>
      <c r="AI41" s="1"/>
      <c r="AJ41" s="1">
        <v>0</v>
      </c>
      <c r="AK41" s="27">
        <v>0</v>
      </c>
      <c r="AL41" s="1">
        <f t="shared" si="19"/>
        <v>0</v>
      </c>
      <c r="AM41" s="1">
        <f t="shared" si="20"/>
        <v>39100</v>
      </c>
      <c r="AN41" s="1">
        <f t="shared" si="21"/>
        <v>0</v>
      </c>
      <c r="AO41" s="1">
        <f t="shared" si="33"/>
        <v>0</v>
      </c>
      <c r="AP41" s="1">
        <f t="shared" si="22"/>
        <v>0</v>
      </c>
      <c r="AQ41" s="1">
        <v>39100</v>
      </c>
      <c r="AR41" s="1">
        <f t="shared" si="23"/>
        <v>0</v>
      </c>
      <c r="AS41" s="1">
        <f t="shared" si="24"/>
        <v>0</v>
      </c>
      <c r="AT41" s="1">
        <f t="shared" si="25"/>
        <v>0</v>
      </c>
      <c r="AU41" s="1">
        <v>39100</v>
      </c>
      <c r="AV41" s="1">
        <f t="shared" si="28"/>
        <v>0</v>
      </c>
      <c r="AW41" s="1">
        <f t="shared" si="27"/>
        <v>0</v>
      </c>
      <c r="AX41" s="2" t="s">
        <v>151</v>
      </c>
      <c r="AY41" s="39" t="s">
        <v>149</v>
      </c>
      <c r="AZ41" s="40" t="s">
        <v>149</v>
      </c>
      <c r="BA41" s="40" t="s">
        <v>149</v>
      </c>
    </row>
    <row r="42" spans="1:54" s="16" customFormat="1" ht="12.75" x14ac:dyDescent="0.2">
      <c r="A42" s="2" t="s">
        <v>89</v>
      </c>
      <c r="B42" s="2" t="s">
        <v>90</v>
      </c>
      <c r="C42" s="3"/>
      <c r="D42" s="4"/>
      <c r="E42" s="3"/>
      <c r="F42" s="3"/>
      <c r="G42" s="3"/>
      <c r="H42" s="3"/>
      <c r="I42" s="3"/>
      <c r="J42" s="3"/>
      <c r="K42" s="3"/>
      <c r="L42" s="5"/>
      <c r="M42" s="3"/>
      <c r="N42" s="3"/>
      <c r="O42" s="3"/>
      <c r="P42" s="3"/>
      <c r="Q42" s="3"/>
      <c r="R42" s="3">
        <v>700000</v>
      </c>
      <c r="S42" s="3">
        <f t="shared" si="31"/>
        <v>711570.24793388427</v>
      </c>
      <c r="T42" s="3">
        <f t="shared" si="9"/>
        <v>727177.39390806376</v>
      </c>
      <c r="U42" s="3">
        <f t="shared" si="18"/>
        <v>817352.01509221166</v>
      </c>
      <c r="V42" s="3">
        <f t="shared" si="10"/>
        <v>858219.61584682227</v>
      </c>
      <c r="W42" s="3">
        <v>655000</v>
      </c>
      <c r="X42" s="3"/>
      <c r="Y42" s="1"/>
      <c r="Z42" s="1"/>
      <c r="AA42" s="1"/>
      <c r="AB42" s="1"/>
      <c r="AC42" s="1"/>
      <c r="AD42" s="1"/>
      <c r="AE42" s="1"/>
      <c r="AF42" s="1"/>
      <c r="AG42" s="1">
        <f t="shared" si="15"/>
        <v>0</v>
      </c>
      <c r="AH42" s="1">
        <f t="shared" si="16"/>
        <v>0</v>
      </c>
      <c r="AI42" s="1"/>
      <c r="AJ42" s="1"/>
      <c r="AK42" s="27"/>
      <c r="AL42" s="1">
        <f t="shared" si="19"/>
        <v>690782.40740740742</v>
      </c>
      <c r="AM42" s="1">
        <f t="shared" si="20"/>
        <v>0</v>
      </c>
      <c r="AN42" s="1">
        <f t="shared" si="21"/>
        <v>0</v>
      </c>
      <c r="AO42" s="1">
        <f t="shared" si="33"/>
        <v>0</v>
      </c>
      <c r="AP42" s="1">
        <f t="shared" si="22"/>
        <v>788425.92592592584</v>
      </c>
      <c r="AQ42" s="1">
        <v>0</v>
      </c>
      <c r="AR42" s="1">
        <f t="shared" si="23"/>
        <v>0</v>
      </c>
      <c r="AS42" s="1">
        <f t="shared" si="24"/>
        <v>0</v>
      </c>
      <c r="AT42" s="1">
        <f t="shared" si="25"/>
        <v>899871.55724644731</v>
      </c>
      <c r="AU42" s="1">
        <v>0</v>
      </c>
      <c r="AV42" s="1">
        <f t="shared" si="28"/>
        <v>0</v>
      </c>
      <c r="AW42" s="1">
        <f t="shared" si="27"/>
        <v>0</v>
      </c>
      <c r="AX42" s="2"/>
      <c r="AY42" s="39" t="s">
        <v>149</v>
      </c>
      <c r="AZ42" s="40"/>
      <c r="BA42" s="40" t="s">
        <v>149</v>
      </c>
    </row>
    <row r="43" spans="1:54" s="16" customFormat="1" ht="12.75" x14ac:dyDescent="0.2">
      <c r="A43" s="2" t="s">
        <v>153</v>
      </c>
      <c r="B43" s="2" t="s">
        <v>84</v>
      </c>
      <c r="C43" s="3"/>
      <c r="D43" s="4"/>
      <c r="E43" s="3"/>
      <c r="F43" s="3"/>
      <c r="G43" s="3"/>
      <c r="H43" s="3"/>
      <c r="I43" s="3"/>
      <c r="J43" s="3"/>
      <c r="K43" s="3"/>
      <c r="L43" s="5"/>
      <c r="M43" s="3"/>
      <c r="N43" s="3">
        <v>250000</v>
      </c>
      <c r="O43" s="3">
        <v>250000</v>
      </c>
      <c r="P43" s="3"/>
      <c r="Q43" s="3">
        <f t="shared" si="6"/>
        <v>252946.12794612796</v>
      </c>
      <c r="R43" s="3">
        <f t="shared" si="7"/>
        <v>254629.62962962964</v>
      </c>
      <c r="S43" s="3">
        <f t="shared" si="31"/>
        <v>258838.38383838383</v>
      </c>
      <c r="T43" s="3">
        <f t="shared" si="9"/>
        <v>264515.58640835655</v>
      </c>
      <c r="U43" s="3">
        <f t="shared" si="18"/>
        <v>297317.20125708758</v>
      </c>
      <c r="V43" s="3">
        <f t="shared" si="10"/>
        <v>312183.06131994195</v>
      </c>
      <c r="W43" s="3">
        <v>350000</v>
      </c>
      <c r="X43" s="3"/>
      <c r="Y43" s="1"/>
      <c r="Z43" s="1"/>
      <c r="AA43" s="1"/>
      <c r="AB43" s="1"/>
      <c r="AC43" s="1"/>
      <c r="AD43" s="1"/>
      <c r="AE43" s="1"/>
      <c r="AF43" s="1">
        <f t="shared" si="14"/>
        <v>0</v>
      </c>
      <c r="AG43" s="1">
        <f t="shared" si="15"/>
        <v>0</v>
      </c>
      <c r="AH43" s="1">
        <f t="shared" si="16"/>
        <v>0</v>
      </c>
      <c r="AI43" s="1"/>
      <c r="AJ43" s="1"/>
      <c r="AK43" s="27"/>
      <c r="AL43" s="1">
        <f t="shared" si="19"/>
        <v>369120.37037037034</v>
      </c>
      <c r="AM43" s="1">
        <f t="shared" si="20"/>
        <v>0</v>
      </c>
      <c r="AN43" s="1">
        <f t="shared" si="21"/>
        <v>0</v>
      </c>
      <c r="AO43" s="1">
        <f t="shared" si="33"/>
        <v>0</v>
      </c>
      <c r="AP43" s="1">
        <f t="shared" si="22"/>
        <v>421296.29629629623</v>
      </c>
      <c r="AQ43" s="1">
        <v>0</v>
      </c>
      <c r="AR43" s="1">
        <f t="shared" si="23"/>
        <v>0</v>
      </c>
      <c r="AS43" s="1">
        <f t="shared" si="24"/>
        <v>0</v>
      </c>
      <c r="AT43" s="1">
        <f t="shared" si="25"/>
        <v>480847.39700191841</v>
      </c>
      <c r="AU43" s="1">
        <v>0</v>
      </c>
      <c r="AV43" s="1">
        <f t="shared" si="28"/>
        <v>0</v>
      </c>
      <c r="AW43" s="1">
        <f t="shared" si="27"/>
        <v>0</v>
      </c>
      <c r="AX43" s="2" t="s">
        <v>151</v>
      </c>
      <c r="AY43" s="39" t="s">
        <v>149</v>
      </c>
      <c r="AZ43" s="40" t="s">
        <v>149</v>
      </c>
      <c r="BA43" s="40" t="s">
        <v>149</v>
      </c>
    </row>
    <row r="44" spans="1:54" s="16" customFormat="1" ht="12.75" x14ac:dyDescent="0.2">
      <c r="A44" s="2" t="s">
        <v>85</v>
      </c>
      <c r="B44" s="2" t="s">
        <v>86</v>
      </c>
      <c r="C44" s="3"/>
      <c r="D44" s="4"/>
      <c r="E44" s="3"/>
      <c r="F44" s="3"/>
      <c r="G44" s="3"/>
      <c r="H44" s="3"/>
      <c r="I44" s="3"/>
      <c r="J44" s="3"/>
      <c r="K44" s="3"/>
      <c r="L44" s="5">
        <v>2500000</v>
      </c>
      <c r="M44" s="3">
        <f>(117.8/113.8)*L44</f>
        <v>2587873.4622144112</v>
      </c>
      <c r="N44" s="3"/>
      <c r="O44" s="3">
        <v>2587873.4622144112</v>
      </c>
      <c r="P44" s="3"/>
      <c r="Q44" s="3">
        <f t="shared" si="6"/>
        <v>2618370.2875267025</v>
      </c>
      <c r="R44" s="3">
        <f t="shared" si="7"/>
        <v>2635797.0448480118</v>
      </c>
      <c r="S44" s="3">
        <f t="shared" si="31"/>
        <v>2679363.9381512846</v>
      </c>
      <c r="T44" s="3">
        <f t="shared" si="9"/>
        <v>2738131.4656330757</v>
      </c>
      <c r="U44" s="3">
        <f t="shared" si="18"/>
        <v>3077677.1799723124</v>
      </c>
      <c r="V44" s="3">
        <f t="shared" si="10"/>
        <v>3231561.0389709282</v>
      </c>
      <c r="W44" s="3">
        <v>3635000</v>
      </c>
      <c r="X44" s="3">
        <v>15000</v>
      </c>
      <c r="Y44" s="1"/>
      <c r="Z44" s="1"/>
      <c r="AA44" s="1"/>
      <c r="AB44" s="1"/>
      <c r="AC44" s="1"/>
      <c r="AD44" s="1">
        <v>600000</v>
      </c>
      <c r="AE44" s="1">
        <f>SUM(AC44:AD44)</f>
        <v>600000</v>
      </c>
      <c r="AF44" s="1">
        <f t="shared" si="14"/>
        <v>600000</v>
      </c>
      <c r="AG44" s="1">
        <f t="shared" si="15"/>
        <v>600000</v>
      </c>
      <c r="AH44" s="1">
        <f t="shared" si="16"/>
        <v>609600</v>
      </c>
      <c r="AI44" s="1">
        <v>530000</v>
      </c>
      <c r="AJ44" s="1">
        <v>300000</v>
      </c>
      <c r="AK44" s="27"/>
      <c r="AL44" s="1">
        <f t="shared" si="19"/>
        <v>3833578.7037037034</v>
      </c>
      <c r="AM44" s="1">
        <f t="shared" si="20"/>
        <v>15000</v>
      </c>
      <c r="AN44" s="1">
        <f t="shared" si="21"/>
        <v>559188.40579710144</v>
      </c>
      <c r="AO44" s="1">
        <f t="shared" si="33"/>
        <v>300000</v>
      </c>
      <c r="AP44" s="1">
        <f t="shared" si="22"/>
        <v>4375462.9629629618</v>
      </c>
      <c r="AQ44" s="1">
        <v>15000</v>
      </c>
      <c r="AR44" s="1">
        <f t="shared" si="23"/>
        <v>647265.70048309187</v>
      </c>
      <c r="AS44" s="1">
        <f t="shared" si="24"/>
        <v>347252.7472527473</v>
      </c>
      <c r="AT44" s="1">
        <f t="shared" si="25"/>
        <v>4993943.6802913519</v>
      </c>
      <c r="AU44" s="1">
        <v>15000</v>
      </c>
      <c r="AV44" s="1">
        <f t="shared" si="28"/>
        <v>649314.00966183585</v>
      </c>
      <c r="AW44" s="1">
        <f t="shared" si="27"/>
        <v>348351.64835164841</v>
      </c>
      <c r="AX44" s="2" t="s">
        <v>151</v>
      </c>
      <c r="AY44" s="39" t="s">
        <v>149</v>
      </c>
      <c r="AZ44" s="40" t="s">
        <v>149</v>
      </c>
      <c r="BA44" s="40" t="s">
        <v>149</v>
      </c>
    </row>
    <row r="45" spans="1:54" s="16" customFormat="1" ht="12.75" x14ac:dyDescent="0.2">
      <c r="A45" s="2" t="s">
        <v>96</v>
      </c>
      <c r="B45" s="2" t="s">
        <v>97</v>
      </c>
      <c r="C45" s="3"/>
      <c r="D45" s="4"/>
      <c r="E45" s="3"/>
      <c r="F45" s="3"/>
      <c r="G45" s="3"/>
      <c r="H45" s="3"/>
      <c r="I45" s="3"/>
      <c r="J45" s="3"/>
      <c r="K45" s="3"/>
      <c r="L45" s="5"/>
      <c r="M45" s="3"/>
      <c r="N45" s="3"/>
      <c r="O45" s="3"/>
      <c r="P45" s="3"/>
      <c r="Q45" s="3"/>
      <c r="R45" s="3"/>
      <c r="S45" s="3"/>
      <c r="T45" s="3">
        <v>247000</v>
      </c>
      <c r="U45" s="3">
        <f t="shared" si="18"/>
        <v>277629.5707472178</v>
      </c>
      <c r="V45" s="3">
        <f t="shared" si="10"/>
        <v>291511.04928457871</v>
      </c>
      <c r="W45" s="3">
        <v>295000</v>
      </c>
      <c r="X45" s="3"/>
      <c r="Y45" s="1"/>
      <c r="Z45" s="1"/>
      <c r="AA45" s="1"/>
      <c r="AB45" s="1"/>
      <c r="AC45" s="1"/>
      <c r="AD45" s="1"/>
      <c r="AE45" s="1"/>
      <c r="AF45" s="1"/>
      <c r="AG45" s="1">
        <f t="shared" si="15"/>
        <v>0</v>
      </c>
      <c r="AH45" s="1">
        <f t="shared" si="16"/>
        <v>0</v>
      </c>
      <c r="AI45" s="1"/>
      <c r="AJ45" s="1"/>
      <c r="AK45" s="27"/>
      <c r="AL45" s="1">
        <f t="shared" si="19"/>
        <v>311115.74074074073</v>
      </c>
      <c r="AM45" s="1">
        <f t="shared" si="20"/>
        <v>0</v>
      </c>
      <c r="AN45" s="1">
        <f t="shared" si="21"/>
        <v>0</v>
      </c>
      <c r="AO45" s="1">
        <f t="shared" si="33"/>
        <v>0</v>
      </c>
      <c r="AP45" s="1">
        <f t="shared" si="22"/>
        <v>355092.59259259253</v>
      </c>
      <c r="AQ45" s="1">
        <v>0</v>
      </c>
      <c r="AR45" s="1">
        <f t="shared" si="23"/>
        <v>0</v>
      </c>
      <c r="AS45" s="1">
        <f t="shared" si="24"/>
        <v>0</v>
      </c>
      <c r="AT45" s="1">
        <f t="shared" si="25"/>
        <v>405285.66318733123</v>
      </c>
      <c r="AU45" s="1">
        <v>0</v>
      </c>
      <c r="AV45" s="1">
        <f t="shared" si="28"/>
        <v>0</v>
      </c>
      <c r="AW45" s="1">
        <f t="shared" si="27"/>
        <v>0</v>
      </c>
      <c r="AX45" s="2"/>
      <c r="AY45" s="39" t="s">
        <v>149</v>
      </c>
      <c r="AZ45" s="40" t="s">
        <v>149</v>
      </c>
      <c r="BA45" s="40" t="s">
        <v>149</v>
      </c>
    </row>
    <row r="46" spans="1:54" s="16" customFormat="1" ht="12.75" x14ac:dyDescent="0.2">
      <c r="A46" s="2" t="s">
        <v>101</v>
      </c>
      <c r="B46" s="2" t="s">
        <v>99</v>
      </c>
      <c r="C46" s="3"/>
      <c r="D46" s="4"/>
      <c r="E46" s="3"/>
      <c r="F46" s="3"/>
      <c r="G46" s="3"/>
      <c r="H46" s="3"/>
      <c r="I46" s="3"/>
      <c r="J46" s="3"/>
      <c r="K46" s="3"/>
      <c r="L46" s="5"/>
      <c r="M46" s="3"/>
      <c r="N46" s="3"/>
      <c r="O46" s="3"/>
      <c r="P46" s="3"/>
      <c r="Q46" s="3"/>
      <c r="R46" s="3"/>
      <c r="S46" s="3"/>
      <c r="T46" s="3">
        <v>1378738</v>
      </c>
      <c r="U46" s="3">
        <f t="shared" si="18"/>
        <v>1549710.2798092209</v>
      </c>
      <c r="V46" s="3">
        <f t="shared" si="10"/>
        <v>1627195.7937996821</v>
      </c>
      <c r="W46" s="3">
        <v>1450000</v>
      </c>
      <c r="X46" s="3"/>
      <c r="Y46" s="1"/>
      <c r="Z46" s="1"/>
      <c r="AA46" s="1"/>
      <c r="AB46" s="1"/>
      <c r="AC46" s="1"/>
      <c r="AD46" s="1"/>
      <c r="AE46" s="1"/>
      <c r="AF46" s="1"/>
      <c r="AG46" s="1">
        <f t="shared" si="15"/>
        <v>0</v>
      </c>
      <c r="AH46" s="1">
        <f t="shared" si="16"/>
        <v>0</v>
      </c>
      <c r="AI46" s="1"/>
      <c r="AJ46" s="1"/>
      <c r="AK46" s="27"/>
      <c r="AL46" s="1">
        <f t="shared" si="19"/>
        <v>1529212.9629629629</v>
      </c>
      <c r="AM46" s="1">
        <f t="shared" si="20"/>
        <v>0</v>
      </c>
      <c r="AN46" s="1">
        <f t="shared" si="21"/>
        <v>0</v>
      </c>
      <c r="AO46" s="1">
        <f t="shared" si="33"/>
        <v>0</v>
      </c>
      <c r="AP46" s="1">
        <f t="shared" si="22"/>
        <v>1745370.3703703701</v>
      </c>
      <c r="AQ46" s="1">
        <v>0</v>
      </c>
      <c r="AR46" s="1">
        <f t="shared" si="23"/>
        <v>0</v>
      </c>
      <c r="AS46" s="1">
        <f t="shared" si="24"/>
        <v>0</v>
      </c>
      <c r="AT46" s="1">
        <f t="shared" si="25"/>
        <v>1992082.0732936619</v>
      </c>
      <c r="AU46" s="1">
        <v>0</v>
      </c>
      <c r="AV46" s="1">
        <f t="shared" si="28"/>
        <v>0</v>
      </c>
      <c r="AW46" s="1">
        <f t="shared" si="27"/>
        <v>0</v>
      </c>
      <c r="AX46" s="2" t="s">
        <v>150</v>
      </c>
      <c r="AY46" s="39" t="s">
        <v>149</v>
      </c>
      <c r="AZ46" s="40" t="s">
        <v>149</v>
      </c>
      <c r="BA46" s="40" t="s">
        <v>149</v>
      </c>
    </row>
    <row r="47" spans="1:54" s="16" customFormat="1" ht="66.75" customHeight="1" x14ac:dyDescent="0.2">
      <c r="A47" s="2" t="s">
        <v>49</v>
      </c>
      <c r="B47" s="2" t="s">
        <v>50</v>
      </c>
      <c r="C47" s="3">
        <v>521460.13513513515</v>
      </c>
      <c r="D47" s="4">
        <v>1.0728476821192052</v>
      </c>
      <c r="E47" s="3">
        <f t="shared" ref="E47" si="34">+C47*D47</f>
        <v>559447.29729729728</v>
      </c>
      <c r="F47" s="3">
        <f t="shared" ref="F47" si="35">E47*(163/162)</f>
        <v>562900.67567567562</v>
      </c>
      <c r="G47" s="3"/>
      <c r="H47" s="3">
        <f t="shared" ref="H47" si="36">(F47+G47)*(153/163)</f>
        <v>528366.89189189184</v>
      </c>
      <c r="I47" s="3"/>
      <c r="J47" s="3">
        <f t="shared" ref="J47" si="37">SUM(H47:I47)</f>
        <v>528366.89189189184</v>
      </c>
      <c r="K47" s="3">
        <f t="shared" ref="K47" si="38">(113.8/112.2)*J47</f>
        <v>535901.53562653554</v>
      </c>
      <c r="L47" s="5"/>
      <c r="M47" s="3">
        <f t="shared" ref="M47" si="39">(117.8/113.8)*K47</f>
        <v>554738.14496314491</v>
      </c>
      <c r="N47" s="3"/>
      <c r="O47" s="3">
        <v>554738.14496314491</v>
      </c>
      <c r="P47" s="3"/>
      <c r="Q47" s="3">
        <f t="shared" ref="Q47" si="40">(120.2/118.8)*O47</f>
        <v>561275.46316978137</v>
      </c>
      <c r="R47" s="3">
        <f t="shared" ref="R47" si="41">(121/120.2)*Q47</f>
        <v>565011.07357357361</v>
      </c>
      <c r="S47" s="3">
        <f t="shared" ref="S47" si="42">(123/121)*R47</f>
        <v>574350.09958305408</v>
      </c>
      <c r="T47" s="3">
        <f t="shared" ref="T47" si="43">(125.8/123.1)*S47</f>
        <v>586947.54287204065</v>
      </c>
      <c r="U47" s="3">
        <f t="shared" si="18"/>
        <v>659732.770763963</v>
      </c>
      <c r="V47" s="3">
        <f t="shared" si="10"/>
        <v>692719.40930216119</v>
      </c>
      <c r="W47" s="3">
        <v>450000</v>
      </c>
      <c r="X47" s="1">
        <v>0</v>
      </c>
      <c r="Y47" s="1"/>
      <c r="Z47" s="1">
        <f t="shared" ref="Z47" si="44">SUM(X47:Y47)</f>
        <v>0</v>
      </c>
      <c r="AA47" s="1"/>
      <c r="AB47" s="1">
        <f t="shared" ref="AB47" si="45">SUM(Z47:AA47)</f>
        <v>0</v>
      </c>
      <c r="AC47" s="1"/>
      <c r="AD47" s="1">
        <f t="shared" ref="AD47" si="46">SUM(AB47:AC47)</f>
        <v>0</v>
      </c>
      <c r="AE47" s="1">
        <f t="shared" ref="AE47" si="47">AD47</f>
        <v>0</v>
      </c>
      <c r="AF47" s="1">
        <f t="shared" ref="AF47" si="48">(118.3/116.6)*AE47</f>
        <v>0</v>
      </c>
      <c r="AG47" s="1">
        <v>0</v>
      </c>
      <c r="AH47" s="1">
        <f t="shared" si="16"/>
        <v>0</v>
      </c>
      <c r="AI47" s="1"/>
      <c r="AJ47" s="1">
        <v>0</v>
      </c>
      <c r="AK47" s="23"/>
      <c r="AL47" s="1">
        <f t="shared" si="19"/>
        <v>474583.33333333331</v>
      </c>
      <c r="AM47" s="1">
        <f t="shared" si="20"/>
        <v>0</v>
      </c>
      <c r="AN47" s="1">
        <f t="shared" si="21"/>
        <v>0</v>
      </c>
      <c r="AO47" s="1">
        <f t="shared" si="33"/>
        <v>0</v>
      </c>
      <c r="AP47" s="1">
        <f t="shared" si="22"/>
        <v>541666.66666666663</v>
      </c>
      <c r="AQ47" s="1">
        <v>0</v>
      </c>
      <c r="AR47" s="1">
        <f t="shared" si="23"/>
        <v>0</v>
      </c>
      <c r="AS47" s="1">
        <f t="shared" si="24"/>
        <v>0</v>
      </c>
      <c r="AT47" s="1">
        <f t="shared" si="25"/>
        <v>618232.36757389514</v>
      </c>
      <c r="AU47" s="1">
        <v>0</v>
      </c>
      <c r="AV47" s="1">
        <f t="shared" si="28"/>
        <v>0</v>
      </c>
      <c r="AW47" s="1">
        <f t="shared" si="27"/>
        <v>0</v>
      </c>
      <c r="AX47" s="2"/>
      <c r="AY47" s="39" t="s">
        <v>149</v>
      </c>
      <c r="AZ47" s="40" t="s">
        <v>149</v>
      </c>
      <c r="BA47" s="40" t="s">
        <v>149</v>
      </c>
      <c r="BB47" s="41" t="s">
        <v>156</v>
      </c>
    </row>
    <row r="48" spans="1:54" s="16" customFormat="1" ht="12.75" x14ac:dyDescent="0.2">
      <c r="A48" s="30" t="s">
        <v>114</v>
      </c>
      <c r="B48" s="2" t="s">
        <v>115</v>
      </c>
      <c r="C48" s="31"/>
      <c r="D48" s="32"/>
      <c r="E48" s="31"/>
      <c r="F48" s="31"/>
      <c r="G48" s="31"/>
      <c r="H48" s="31"/>
      <c r="I48" s="31"/>
      <c r="J48" s="31"/>
      <c r="K48" s="31"/>
      <c r="L48" s="33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>
        <v>1215000</v>
      </c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2"/>
      <c r="AL48" s="1">
        <f t="shared" si="19"/>
        <v>1281375</v>
      </c>
      <c r="AM48" s="1">
        <f t="shared" si="20"/>
        <v>0</v>
      </c>
      <c r="AN48" s="1">
        <f t="shared" si="21"/>
        <v>0</v>
      </c>
      <c r="AO48" s="1">
        <f t="shared" si="33"/>
        <v>0</v>
      </c>
      <c r="AP48" s="1">
        <f t="shared" si="22"/>
        <v>1462499.9999999998</v>
      </c>
      <c r="AQ48" s="1">
        <v>0</v>
      </c>
      <c r="AR48" s="1">
        <f t="shared" si="23"/>
        <v>0</v>
      </c>
      <c r="AS48" s="1">
        <f t="shared" si="24"/>
        <v>0</v>
      </c>
      <c r="AT48" s="1">
        <f t="shared" si="25"/>
        <v>1669227.3924495168</v>
      </c>
      <c r="AU48" s="1">
        <v>0</v>
      </c>
      <c r="AV48" s="1">
        <f t="shared" si="28"/>
        <v>0</v>
      </c>
      <c r="AW48" s="1">
        <f t="shared" si="27"/>
        <v>0</v>
      </c>
      <c r="AX48" s="2"/>
      <c r="AY48" s="39" t="s">
        <v>149</v>
      </c>
      <c r="AZ48" s="40" t="s">
        <v>149</v>
      </c>
      <c r="BA48" s="40" t="s">
        <v>149</v>
      </c>
    </row>
    <row r="49" spans="1:53" s="16" customFormat="1" ht="12.75" x14ac:dyDescent="0.2">
      <c r="A49" s="30" t="s">
        <v>117</v>
      </c>
      <c r="B49" s="30" t="s">
        <v>116</v>
      </c>
      <c r="C49" s="31"/>
      <c r="D49" s="32"/>
      <c r="E49" s="31"/>
      <c r="F49" s="31"/>
      <c r="G49" s="31"/>
      <c r="H49" s="31"/>
      <c r="I49" s="31"/>
      <c r="J49" s="31"/>
      <c r="K49" s="31"/>
      <c r="L49" s="33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">
        <v>130000</v>
      </c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2"/>
      <c r="AL49" s="1">
        <f t="shared" si="19"/>
        <v>137101.85185185185</v>
      </c>
      <c r="AM49" s="1">
        <f t="shared" si="20"/>
        <v>0</v>
      </c>
      <c r="AN49" s="1">
        <f t="shared" si="21"/>
        <v>0</v>
      </c>
      <c r="AO49" s="1">
        <f t="shared" si="33"/>
        <v>0</v>
      </c>
      <c r="AP49" s="1">
        <f t="shared" si="22"/>
        <v>156481.48148148146</v>
      </c>
      <c r="AQ49" s="1">
        <v>0</v>
      </c>
      <c r="AR49" s="1">
        <f t="shared" si="23"/>
        <v>0</v>
      </c>
      <c r="AS49" s="1">
        <f t="shared" si="24"/>
        <v>0</v>
      </c>
      <c r="AT49" s="1">
        <f t="shared" si="25"/>
        <v>178600.4617435697</v>
      </c>
      <c r="AU49" s="1">
        <v>0</v>
      </c>
      <c r="AV49" s="1">
        <f t="shared" si="28"/>
        <v>0</v>
      </c>
      <c r="AW49" s="1">
        <f t="shared" si="27"/>
        <v>0</v>
      </c>
      <c r="AX49" s="2"/>
      <c r="AY49" s="39" t="s">
        <v>145</v>
      </c>
      <c r="AZ49" s="40" t="s">
        <v>149</v>
      </c>
      <c r="BA49" s="40" t="s">
        <v>149</v>
      </c>
    </row>
    <row r="50" spans="1:53" s="16" customFormat="1" ht="12.75" x14ac:dyDescent="0.2">
      <c r="A50" s="30" t="s">
        <v>117</v>
      </c>
      <c r="B50" s="30" t="s">
        <v>118</v>
      </c>
      <c r="C50" s="31"/>
      <c r="D50" s="32"/>
      <c r="E50" s="31"/>
      <c r="F50" s="31"/>
      <c r="G50" s="31"/>
      <c r="H50" s="31"/>
      <c r="I50" s="31"/>
      <c r="J50" s="31"/>
      <c r="K50" s="31"/>
      <c r="L50" s="33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">
        <v>130000</v>
      </c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2"/>
      <c r="AL50" s="1">
        <f t="shared" si="19"/>
        <v>137101.85185185185</v>
      </c>
      <c r="AM50" s="1">
        <f t="shared" si="20"/>
        <v>0</v>
      </c>
      <c r="AN50" s="1">
        <f t="shared" si="21"/>
        <v>0</v>
      </c>
      <c r="AO50" s="1">
        <f t="shared" si="33"/>
        <v>0</v>
      </c>
      <c r="AP50" s="1">
        <f t="shared" si="22"/>
        <v>156481.48148148146</v>
      </c>
      <c r="AQ50" s="1">
        <v>0</v>
      </c>
      <c r="AR50" s="1">
        <f t="shared" si="23"/>
        <v>0</v>
      </c>
      <c r="AS50" s="1">
        <f t="shared" si="24"/>
        <v>0</v>
      </c>
      <c r="AT50" s="1">
        <f t="shared" si="25"/>
        <v>178600.4617435697</v>
      </c>
      <c r="AU50" s="1">
        <v>0</v>
      </c>
      <c r="AV50" s="1">
        <f t="shared" si="28"/>
        <v>0</v>
      </c>
      <c r="AW50" s="1">
        <f t="shared" si="27"/>
        <v>0</v>
      </c>
      <c r="AX50" s="2"/>
      <c r="AY50" s="39" t="s">
        <v>145</v>
      </c>
      <c r="AZ50" s="40" t="s">
        <v>149</v>
      </c>
      <c r="BA50" s="40" t="s">
        <v>149</v>
      </c>
    </row>
    <row r="51" spans="1:53" s="16" customFormat="1" ht="12.75" x14ac:dyDescent="0.2">
      <c r="A51" s="30" t="s">
        <v>117</v>
      </c>
      <c r="B51" s="30" t="s">
        <v>119</v>
      </c>
      <c r="C51" s="31"/>
      <c r="D51" s="32"/>
      <c r="E51" s="31"/>
      <c r="F51" s="31"/>
      <c r="G51" s="31"/>
      <c r="H51" s="31"/>
      <c r="I51" s="31"/>
      <c r="J51" s="31"/>
      <c r="K51" s="31"/>
      <c r="L51" s="33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">
        <v>130000</v>
      </c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2"/>
      <c r="AL51" s="1">
        <f t="shared" si="19"/>
        <v>137101.85185185185</v>
      </c>
      <c r="AM51" s="1">
        <f t="shared" si="20"/>
        <v>0</v>
      </c>
      <c r="AN51" s="1">
        <f t="shared" si="21"/>
        <v>0</v>
      </c>
      <c r="AO51" s="1">
        <f t="shared" si="33"/>
        <v>0</v>
      </c>
      <c r="AP51" s="1">
        <f t="shared" si="22"/>
        <v>156481.48148148146</v>
      </c>
      <c r="AQ51" s="1">
        <v>0</v>
      </c>
      <c r="AR51" s="1">
        <f t="shared" si="23"/>
        <v>0</v>
      </c>
      <c r="AS51" s="1">
        <f t="shared" si="24"/>
        <v>0</v>
      </c>
      <c r="AT51" s="1">
        <f t="shared" si="25"/>
        <v>178600.4617435697</v>
      </c>
      <c r="AU51" s="1">
        <v>0</v>
      </c>
      <c r="AV51" s="1">
        <f t="shared" si="28"/>
        <v>0</v>
      </c>
      <c r="AW51" s="1">
        <f t="shared" si="27"/>
        <v>0</v>
      </c>
      <c r="AX51" s="2"/>
      <c r="AY51" s="39" t="s">
        <v>145</v>
      </c>
      <c r="AZ51" s="40" t="s">
        <v>149</v>
      </c>
      <c r="BA51" s="40" t="s">
        <v>149</v>
      </c>
    </row>
    <row r="52" spans="1:53" s="16" customFormat="1" ht="12.75" x14ac:dyDescent="0.2">
      <c r="A52" s="30" t="s">
        <v>117</v>
      </c>
      <c r="B52" s="30" t="s">
        <v>120</v>
      </c>
      <c r="C52" s="31"/>
      <c r="D52" s="32"/>
      <c r="E52" s="31"/>
      <c r="F52" s="31"/>
      <c r="G52" s="31"/>
      <c r="H52" s="31"/>
      <c r="I52" s="31"/>
      <c r="J52" s="31"/>
      <c r="K52" s="31"/>
      <c r="L52" s="33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">
        <v>130000</v>
      </c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2"/>
      <c r="AL52" s="1">
        <f t="shared" si="19"/>
        <v>137101.85185185185</v>
      </c>
      <c r="AM52" s="1">
        <f t="shared" si="20"/>
        <v>0</v>
      </c>
      <c r="AN52" s="1">
        <f t="shared" si="21"/>
        <v>0</v>
      </c>
      <c r="AO52" s="1">
        <f t="shared" si="33"/>
        <v>0</v>
      </c>
      <c r="AP52" s="1">
        <f t="shared" si="22"/>
        <v>156481.48148148146</v>
      </c>
      <c r="AQ52" s="1">
        <v>0</v>
      </c>
      <c r="AR52" s="1">
        <f t="shared" si="23"/>
        <v>0</v>
      </c>
      <c r="AS52" s="1">
        <f t="shared" si="24"/>
        <v>0</v>
      </c>
      <c r="AT52" s="1">
        <f t="shared" si="25"/>
        <v>178600.4617435697</v>
      </c>
      <c r="AU52" s="1">
        <v>0</v>
      </c>
      <c r="AV52" s="1">
        <f t="shared" si="28"/>
        <v>0</v>
      </c>
      <c r="AW52" s="1">
        <f t="shared" si="27"/>
        <v>0</v>
      </c>
      <c r="AX52" s="2"/>
      <c r="AY52" s="39" t="s">
        <v>145</v>
      </c>
      <c r="AZ52" s="40" t="s">
        <v>149</v>
      </c>
      <c r="BA52" s="40" t="s">
        <v>149</v>
      </c>
    </row>
    <row r="53" spans="1:53" s="16" customFormat="1" ht="12.75" x14ac:dyDescent="0.2">
      <c r="A53" s="30" t="s">
        <v>117</v>
      </c>
      <c r="B53" s="34" t="s">
        <v>121</v>
      </c>
      <c r="C53" s="31"/>
      <c r="D53" s="32"/>
      <c r="E53" s="31"/>
      <c r="F53" s="31"/>
      <c r="G53" s="31"/>
      <c r="H53" s="31"/>
      <c r="I53" s="31"/>
      <c r="J53" s="31"/>
      <c r="K53" s="31"/>
      <c r="L53" s="33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">
        <v>130000</v>
      </c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2"/>
      <c r="AL53" s="1">
        <f t="shared" si="19"/>
        <v>137101.85185185185</v>
      </c>
      <c r="AM53" s="1">
        <f t="shared" si="20"/>
        <v>0</v>
      </c>
      <c r="AN53" s="1">
        <f t="shared" si="21"/>
        <v>0</v>
      </c>
      <c r="AO53" s="1">
        <f t="shared" si="33"/>
        <v>0</v>
      </c>
      <c r="AP53" s="1">
        <f t="shared" si="22"/>
        <v>156481.48148148146</v>
      </c>
      <c r="AQ53" s="1">
        <v>0</v>
      </c>
      <c r="AR53" s="1">
        <f t="shared" si="23"/>
        <v>0</v>
      </c>
      <c r="AS53" s="1">
        <f t="shared" si="24"/>
        <v>0</v>
      </c>
      <c r="AT53" s="1">
        <f t="shared" si="25"/>
        <v>178600.4617435697</v>
      </c>
      <c r="AU53" s="1">
        <v>0</v>
      </c>
      <c r="AV53" s="1">
        <f t="shared" si="28"/>
        <v>0</v>
      </c>
      <c r="AW53" s="1">
        <f t="shared" si="27"/>
        <v>0</v>
      </c>
      <c r="AX53" s="2"/>
      <c r="AY53" s="39" t="s">
        <v>145</v>
      </c>
      <c r="AZ53" s="40" t="s">
        <v>149</v>
      </c>
      <c r="BA53" s="40" t="s">
        <v>149</v>
      </c>
    </row>
    <row r="54" spans="1:53" s="16" customFormat="1" ht="12.75" x14ac:dyDescent="0.2">
      <c r="A54" s="30" t="s">
        <v>117</v>
      </c>
      <c r="B54" s="34" t="s">
        <v>122</v>
      </c>
      <c r="C54" s="31"/>
      <c r="D54" s="32"/>
      <c r="E54" s="31"/>
      <c r="F54" s="31"/>
      <c r="G54" s="31"/>
      <c r="H54" s="31"/>
      <c r="I54" s="31"/>
      <c r="J54" s="31"/>
      <c r="K54" s="31"/>
      <c r="L54" s="33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">
        <v>130000</v>
      </c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2"/>
      <c r="AL54" s="1">
        <f t="shared" si="19"/>
        <v>137101.85185185185</v>
      </c>
      <c r="AM54" s="1">
        <f t="shared" si="20"/>
        <v>0</v>
      </c>
      <c r="AN54" s="1">
        <f t="shared" si="21"/>
        <v>0</v>
      </c>
      <c r="AO54" s="1">
        <f t="shared" si="33"/>
        <v>0</v>
      </c>
      <c r="AP54" s="1">
        <f t="shared" si="22"/>
        <v>156481.48148148146</v>
      </c>
      <c r="AQ54" s="1">
        <v>0</v>
      </c>
      <c r="AR54" s="1">
        <f t="shared" si="23"/>
        <v>0</v>
      </c>
      <c r="AS54" s="1">
        <f t="shared" si="24"/>
        <v>0</v>
      </c>
      <c r="AT54" s="1">
        <f t="shared" si="25"/>
        <v>178600.4617435697</v>
      </c>
      <c r="AU54" s="1">
        <v>0</v>
      </c>
      <c r="AV54" s="1">
        <f t="shared" si="28"/>
        <v>0</v>
      </c>
      <c r="AW54" s="1">
        <f t="shared" si="27"/>
        <v>0</v>
      </c>
      <c r="AX54" s="2"/>
      <c r="AY54" s="39" t="s">
        <v>145</v>
      </c>
      <c r="AZ54" s="40" t="s">
        <v>149</v>
      </c>
      <c r="BA54" s="40" t="s">
        <v>149</v>
      </c>
    </row>
    <row r="55" spans="1:53" s="16" customFormat="1" ht="12.75" x14ac:dyDescent="0.2">
      <c r="A55" s="30" t="s">
        <v>117</v>
      </c>
      <c r="B55" s="34" t="s">
        <v>126</v>
      </c>
      <c r="C55" s="31"/>
      <c r="D55" s="32"/>
      <c r="E55" s="31"/>
      <c r="F55" s="31"/>
      <c r="G55" s="31"/>
      <c r="H55" s="31"/>
      <c r="I55" s="31"/>
      <c r="J55" s="31"/>
      <c r="K55" s="31"/>
      <c r="L55" s="33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">
        <v>0</v>
      </c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2"/>
      <c r="AL55" s="1">
        <v>130000</v>
      </c>
      <c r="AM55" s="1"/>
      <c r="AN55" s="1"/>
      <c r="AO55" s="1"/>
      <c r="AP55" s="1">
        <f t="shared" si="22"/>
        <v>148375.76821773485</v>
      </c>
      <c r="AQ55" s="1"/>
      <c r="AR55" s="1">
        <f t="shared" si="23"/>
        <v>0</v>
      </c>
      <c r="AS55" s="1">
        <f t="shared" si="24"/>
        <v>0</v>
      </c>
      <c r="AT55" s="1">
        <f t="shared" si="25"/>
        <v>169348.98918617671</v>
      </c>
      <c r="AU55" s="1"/>
      <c r="AV55" s="1">
        <f t="shared" si="28"/>
        <v>0</v>
      </c>
      <c r="AW55" s="1">
        <f t="shared" si="27"/>
        <v>0</v>
      </c>
      <c r="AX55" s="2"/>
      <c r="AY55" s="39" t="s">
        <v>145</v>
      </c>
      <c r="AZ55" s="40" t="s">
        <v>149</v>
      </c>
      <c r="BA55" s="40" t="s">
        <v>149</v>
      </c>
    </row>
    <row r="56" spans="1:53" s="16" customFormat="1" ht="12.75" x14ac:dyDescent="0.2">
      <c r="A56" s="30" t="s">
        <v>117</v>
      </c>
      <c r="B56" s="34" t="s">
        <v>127</v>
      </c>
      <c r="C56" s="31"/>
      <c r="D56" s="32"/>
      <c r="E56" s="31"/>
      <c r="F56" s="31"/>
      <c r="G56" s="31"/>
      <c r="H56" s="31"/>
      <c r="I56" s="31"/>
      <c r="J56" s="31"/>
      <c r="K56" s="31"/>
      <c r="L56" s="33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">
        <v>0</v>
      </c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2"/>
      <c r="AL56" s="1">
        <v>130000</v>
      </c>
      <c r="AM56" s="1"/>
      <c r="AN56" s="1"/>
      <c r="AO56" s="1"/>
      <c r="AP56" s="1">
        <f t="shared" si="22"/>
        <v>148375.76821773485</v>
      </c>
      <c r="AQ56" s="1"/>
      <c r="AR56" s="1">
        <f t="shared" si="23"/>
        <v>0</v>
      </c>
      <c r="AS56" s="1">
        <f t="shared" si="24"/>
        <v>0</v>
      </c>
      <c r="AT56" s="1">
        <f t="shared" si="25"/>
        <v>169348.98918617671</v>
      </c>
      <c r="AU56" s="1"/>
      <c r="AV56" s="1">
        <f t="shared" si="28"/>
        <v>0</v>
      </c>
      <c r="AW56" s="1">
        <f t="shared" si="27"/>
        <v>0</v>
      </c>
      <c r="AX56" s="2"/>
      <c r="AY56" s="39" t="s">
        <v>145</v>
      </c>
      <c r="AZ56" s="40" t="s">
        <v>149</v>
      </c>
      <c r="BA56" s="40" t="s">
        <v>149</v>
      </c>
    </row>
    <row r="57" spans="1:53" s="16" customFormat="1" ht="12.75" x14ac:dyDescent="0.2">
      <c r="A57" s="2" t="s">
        <v>132</v>
      </c>
      <c r="B57" s="49" t="s">
        <v>146</v>
      </c>
      <c r="C57" s="3"/>
      <c r="D57" s="4"/>
      <c r="E57" s="3"/>
      <c r="F57" s="3"/>
      <c r="G57" s="3"/>
      <c r="H57" s="3"/>
      <c r="I57" s="3"/>
      <c r="J57" s="3"/>
      <c r="K57" s="3"/>
      <c r="L57" s="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2"/>
      <c r="AL57" s="1"/>
      <c r="AM57" s="1"/>
      <c r="AN57" s="1"/>
      <c r="AO57" s="1"/>
      <c r="AP57" s="1">
        <v>4032407</v>
      </c>
      <c r="AQ57" s="1"/>
      <c r="AR57" s="1"/>
      <c r="AS57" s="1"/>
      <c r="AT57" s="1">
        <v>4032407</v>
      </c>
      <c r="AU57" s="1"/>
      <c r="AV57" s="1"/>
      <c r="AW57" s="1">
        <f t="shared" si="27"/>
        <v>0</v>
      </c>
      <c r="AX57" s="2" t="s">
        <v>150</v>
      </c>
      <c r="AY57" s="39" t="s">
        <v>149</v>
      </c>
      <c r="AZ57" s="40" t="s">
        <v>149</v>
      </c>
      <c r="BA57" s="40" t="s">
        <v>149</v>
      </c>
    </row>
    <row r="58" spans="1:53" s="16" customFormat="1" ht="12.75" x14ac:dyDescent="0.2">
      <c r="A58" s="2"/>
      <c r="B58" s="2"/>
      <c r="C58" s="3"/>
      <c r="D58" s="4"/>
      <c r="E58" s="3"/>
      <c r="F58" s="3"/>
      <c r="G58" s="3"/>
      <c r="H58" s="3"/>
      <c r="I58" s="3"/>
      <c r="J58" s="3"/>
      <c r="K58" s="3"/>
      <c r="L58" s="5"/>
      <c r="M58" s="3"/>
      <c r="N58" s="3"/>
      <c r="O58" s="3"/>
      <c r="P58" s="3"/>
      <c r="Q58" s="3"/>
      <c r="R58" s="3"/>
      <c r="S58" s="3"/>
      <c r="T58" s="3"/>
      <c r="U58" s="3"/>
      <c r="V58" s="3">
        <f t="shared" si="10"/>
        <v>0</v>
      </c>
      <c r="W58" s="3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>
        <f t="shared" si="16"/>
        <v>0</v>
      </c>
      <c r="AI58" s="1"/>
      <c r="AJ58" s="1"/>
      <c r="AK58" s="2"/>
      <c r="AL58" s="23"/>
      <c r="AM58" s="23"/>
      <c r="AN58" s="23"/>
      <c r="AO58" s="23"/>
      <c r="AP58" s="23"/>
      <c r="AQ58" s="23"/>
      <c r="AR58" s="23"/>
      <c r="AS58" s="1"/>
      <c r="AT58" s="23"/>
      <c r="AU58" s="23"/>
      <c r="AV58" s="23"/>
      <c r="AW58" s="1"/>
    </row>
    <row r="59" spans="1:53" s="16" customFormat="1" ht="12.75" x14ac:dyDescent="0.2">
      <c r="A59" s="11" t="s">
        <v>87</v>
      </c>
      <c r="B59" s="2"/>
      <c r="C59" s="3">
        <f>SUM(C5:C41)</f>
        <v>28660616.216216218</v>
      </c>
      <c r="D59" s="17"/>
      <c r="E59" s="18">
        <f>SUM(E5:E41)</f>
        <v>30748475.675675675</v>
      </c>
      <c r="F59" s="18">
        <f>SUM(F5:F41)</f>
        <v>30938281.081081074</v>
      </c>
      <c r="G59" s="18"/>
      <c r="H59" s="18">
        <f>SUM(H5:H41)</f>
        <v>29040227.02702703</v>
      </c>
      <c r="I59" s="18"/>
      <c r="J59" s="18">
        <f>SUM(J5:J41)</f>
        <v>29040227.02702703</v>
      </c>
      <c r="K59" s="18">
        <f>SUM(K5:K41)</f>
        <v>29454347.911547907</v>
      </c>
      <c r="L59" s="50"/>
      <c r="M59" s="18">
        <f>SUM(M5:M44)</f>
        <v>33228796.585064527</v>
      </c>
      <c r="N59" s="18"/>
      <c r="O59" s="18">
        <v>41416603.850420788</v>
      </c>
      <c r="P59" s="18"/>
      <c r="Q59" s="18">
        <f>SUM(Q5:Q44)</f>
        <v>34926624.87647102</v>
      </c>
      <c r="R59" s="18">
        <f>SUM(R5:R44)</f>
        <v>36953064.180483639</v>
      </c>
      <c r="S59" s="18">
        <f>SUM(S5:S44)</f>
        <v>37563858.629747853</v>
      </c>
      <c r="T59" s="18">
        <f>SUM(T5:T47)</f>
        <v>38350730.078678831</v>
      </c>
      <c r="U59" s="18">
        <f>SUM(U5:U47)</f>
        <v>44100923.83792682</v>
      </c>
      <c r="V59" s="18">
        <f t="shared" si="10"/>
        <v>46305970.029823162</v>
      </c>
      <c r="W59" s="18">
        <f>SUM(W5:W58)</f>
        <v>39729777.485714287</v>
      </c>
      <c r="X59" s="18">
        <f>SUM(X5:X44)</f>
        <v>462800</v>
      </c>
      <c r="Y59" s="19">
        <f>SUM(Y5:Y41)</f>
        <v>3969803</v>
      </c>
      <c r="Z59" s="19"/>
      <c r="AA59" s="19">
        <f>SUM(AA5:AA41)</f>
        <v>3983303</v>
      </c>
      <c r="AB59" s="19"/>
      <c r="AC59" s="19">
        <f>SUM(AC4:AC44)</f>
        <v>4577903</v>
      </c>
      <c r="AD59" s="19"/>
      <c r="AE59" s="19">
        <f>SUM(AE5:AE44)</f>
        <v>3851403</v>
      </c>
      <c r="AF59" s="19">
        <f>SUM(AF5:AF44)</f>
        <v>3851403</v>
      </c>
      <c r="AG59" s="19">
        <f>SUM(AG5:AG46)</f>
        <v>3851403</v>
      </c>
      <c r="AH59" s="19">
        <f t="shared" si="16"/>
        <v>3913025.4479999999</v>
      </c>
      <c r="AI59" s="19">
        <f>SUM(AI5:AI58)</f>
        <v>3952641.105</v>
      </c>
      <c r="AJ59" s="19">
        <f>SUM(AJ5:AJ44)</f>
        <v>432600</v>
      </c>
      <c r="AK59" s="28">
        <f>SUM(AK5:AK41)</f>
        <v>0</v>
      </c>
      <c r="AL59" s="19">
        <f>SUM(AL5:AL57)</f>
        <v>42160200.515026435</v>
      </c>
      <c r="AM59" s="19">
        <f t="shared" ref="AM59:AW59" si="49">SUM(AM5:AM58)</f>
        <v>462800</v>
      </c>
      <c r="AN59" s="19">
        <f t="shared" si="49"/>
        <v>4170322.7890434782</v>
      </c>
      <c r="AO59" s="19">
        <f t="shared" si="49"/>
        <v>432600</v>
      </c>
      <c r="AP59" s="19">
        <f t="shared" si="49"/>
        <v>52152038.843313798</v>
      </c>
      <c r="AQ59" s="19">
        <f t="shared" si="49"/>
        <v>462800</v>
      </c>
      <c r="AR59" s="19">
        <f t="shared" si="49"/>
        <v>4827186.8180869566</v>
      </c>
      <c r="AS59" s="19">
        <f t="shared" si="49"/>
        <v>500738.46153846162</v>
      </c>
      <c r="AT59" s="19">
        <f t="shared" si="49"/>
        <v>58953848.085432753</v>
      </c>
      <c r="AU59" s="19">
        <f t="shared" si="49"/>
        <v>462800</v>
      </c>
      <c r="AV59" s="19">
        <f t="shared" si="49"/>
        <v>4842462.7257391308</v>
      </c>
      <c r="AW59" s="19">
        <f t="shared" si="49"/>
        <v>502323.07692307699</v>
      </c>
    </row>
    <row r="60" spans="1:53" s="16" customFormat="1" ht="12.75" x14ac:dyDescent="0.2">
      <c r="A60" s="11"/>
      <c r="B60" s="2"/>
      <c r="C60" s="3"/>
      <c r="D60" s="17"/>
      <c r="E60" s="18"/>
      <c r="F60" s="18"/>
      <c r="G60" s="18"/>
      <c r="H60" s="18"/>
      <c r="I60" s="18"/>
      <c r="J60" s="18"/>
      <c r="K60" s="18"/>
      <c r="L60" s="50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28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</row>
    <row r="61" spans="1:53" x14ac:dyDescent="0.25">
      <c r="A61" s="6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2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3"/>
      <c r="AL61" s="37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</row>
    <row r="62" spans="1:53" s="16" customFormat="1" ht="12.75" x14ac:dyDescent="0.2">
      <c r="C62" s="9"/>
      <c r="D62" s="9"/>
      <c r="E62" s="9"/>
      <c r="F62" s="9"/>
      <c r="G62" s="9"/>
      <c r="H62" s="9"/>
      <c r="I62" s="9"/>
      <c r="J62" s="9"/>
      <c r="K62" s="9"/>
      <c r="L62" s="10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</row>
    <row r="63" spans="1:53" s="16" customFormat="1" ht="12.75" x14ac:dyDescent="0.2">
      <c r="C63" s="9"/>
      <c r="D63" s="9"/>
      <c r="E63" s="9"/>
      <c r="F63" s="9"/>
      <c r="G63" s="9"/>
      <c r="H63" s="9"/>
      <c r="I63" s="9"/>
      <c r="J63" s="9"/>
      <c r="K63" s="9"/>
      <c r="L63" s="10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</row>
    <row r="64" spans="1:53" s="16" customFormat="1" ht="12.75" x14ac:dyDescent="0.2">
      <c r="C64" s="9"/>
      <c r="D64" s="9"/>
      <c r="E64" s="9"/>
      <c r="F64" s="9"/>
      <c r="G64" s="9"/>
      <c r="H64" s="9"/>
      <c r="I64" s="9"/>
      <c r="J64" s="9"/>
      <c r="K64" s="9"/>
      <c r="L64" s="10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</row>
    <row r="65" spans="3:49" s="16" customFormat="1" ht="12.75" x14ac:dyDescent="0.2">
      <c r="C65" s="9"/>
      <c r="D65" s="9"/>
      <c r="E65" s="9"/>
      <c r="F65" s="9"/>
      <c r="G65" s="9"/>
      <c r="H65" s="9"/>
      <c r="I65" s="9"/>
      <c r="J65" s="9"/>
      <c r="K65" s="9"/>
      <c r="L65" s="10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</row>
    <row r="66" spans="3:49" s="16" customFormat="1" ht="12.75" x14ac:dyDescent="0.2">
      <c r="C66" s="9"/>
      <c r="D66" s="9"/>
      <c r="E66" s="9"/>
      <c r="F66" s="9"/>
      <c r="G66" s="9"/>
      <c r="H66" s="9"/>
      <c r="I66" s="9"/>
      <c r="J66" s="9"/>
      <c r="K66" s="9"/>
      <c r="L66" s="10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</row>
    <row r="67" spans="3:49" s="16" customFormat="1" ht="12.75" x14ac:dyDescent="0.2">
      <c r="C67" s="9"/>
      <c r="D67" s="9"/>
      <c r="E67" s="9"/>
      <c r="F67" s="9"/>
      <c r="G67" s="9"/>
      <c r="H67" s="9"/>
      <c r="I67" s="9"/>
      <c r="J67" s="9"/>
      <c r="K67" s="9"/>
      <c r="L67" s="10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</row>
    <row r="68" spans="3:49" s="16" customFormat="1" ht="12.75" x14ac:dyDescent="0.2">
      <c r="C68" s="9"/>
      <c r="D68" s="9"/>
      <c r="E68" s="9"/>
      <c r="F68" s="9"/>
      <c r="G68" s="9"/>
      <c r="H68" s="9"/>
      <c r="I68" s="9"/>
      <c r="J68" s="9"/>
      <c r="K68" s="9"/>
      <c r="L68" s="10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</row>
    <row r="69" spans="3:49" s="16" customFormat="1" ht="12.75" x14ac:dyDescent="0.2">
      <c r="C69" s="9"/>
      <c r="D69" s="9"/>
      <c r="E69" s="9"/>
      <c r="F69" s="9"/>
      <c r="G69" s="9"/>
      <c r="H69" s="9"/>
      <c r="I69" s="9"/>
      <c r="J69" s="9"/>
      <c r="K69" s="9"/>
      <c r="L69" s="10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</row>
    <row r="70" spans="3:49" s="16" customFormat="1" ht="12.75" x14ac:dyDescent="0.2">
      <c r="C70" s="9"/>
      <c r="D70" s="9"/>
      <c r="E70" s="9"/>
      <c r="F70" s="9"/>
      <c r="G70" s="9"/>
      <c r="H70" s="9"/>
      <c r="I70" s="9"/>
      <c r="J70" s="9"/>
      <c r="K70" s="9"/>
      <c r="L70" s="10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</row>
    <row r="71" spans="3:49" s="16" customFormat="1" ht="12.75" x14ac:dyDescent="0.2">
      <c r="C71" s="9"/>
      <c r="D71" s="9"/>
      <c r="E71" s="9"/>
      <c r="F71" s="9"/>
      <c r="G71" s="9"/>
      <c r="H71" s="9"/>
      <c r="I71" s="9"/>
      <c r="J71" s="9"/>
      <c r="K71" s="9"/>
      <c r="L71" s="10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</row>
    <row r="72" spans="3:49" s="16" customFormat="1" ht="12.75" x14ac:dyDescent="0.2">
      <c r="C72" s="9"/>
      <c r="D72" s="9"/>
      <c r="E72" s="9"/>
      <c r="F72" s="9"/>
      <c r="G72" s="9"/>
      <c r="H72" s="9"/>
      <c r="I72" s="9"/>
      <c r="J72" s="9"/>
      <c r="K72" s="9"/>
      <c r="L72" s="10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</row>
    <row r="73" spans="3:49" s="16" customFormat="1" ht="12.75" x14ac:dyDescent="0.2">
      <c r="C73" s="9"/>
      <c r="D73" s="9"/>
      <c r="E73" s="9"/>
      <c r="F73" s="9"/>
      <c r="G73" s="9"/>
      <c r="H73" s="9"/>
      <c r="I73" s="9"/>
      <c r="J73" s="9"/>
      <c r="K73" s="9"/>
      <c r="L73" s="10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</row>
    <row r="74" spans="3:49" s="16" customFormat="1" ht="12.75" x14ac:dyDescent="0.2">
      <c r="C74" s="9"/>
      <c r="D74" s="9"/>
      <c r="E74" s="9"/>
      <c r="F74" s="9"/>
      <c r="G74" s="9"/>
      <c r="H74" s="9"/>
      <c r="I74" s="9"/>
      <c r="J74" s="9"/>
      <c r="K74" s="9"/>
      <c r="L74" s="10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</row>
    <row r="79" spans="3:49" x14ac:dyDescent="0.25">
      <c r="C79" s="24"/>
      <c r="D79" s="24"/>
      <c r="E79" s="24"/>
      <c r="F79" s="24"/>
      <c r="G79" s="24"/>
      <c r="H79" s="24"/>
      <c r="I79" s="24"/>
      <c r="J79" s="24"/>
      <c r="K79" s="24"/>
      <c r="L79" s="25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51"/>
    </row>
  </sheetData>
  <phoneticPr fontId="8" type="noConversion"/>
  <pageMargins left="0.7" right="0.7" top="0.75" bottom="0.75" header="0.3" footer="0.3"/>
  <pageSetup paperSize="9" scale="49" fitToHeight="0" orientation="landscape" horizontalDpi="1200" verticalDpi="1200"/>
  <ignoredErrors>
    <ignoredError sqref="AG5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NNAM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Enduser</dc:creator>
  <cp:lastModifiedBy>Menno Rozema</cp:lastModifiedBy>
  <cp:lastPrinted>2018-01-09T10:04:00Z</cp:lastPrinted>
  <dcterms:created xsi:type="dcterms:W3CDTF">2015-01-22T14:52:21Z</dcterms:created>
  <dcterms:modified xsi:type="dcterms:W3CDTF">2024-09-02T12:18:00Z</dcterms:modified>
</cp:coreProperties>
</file>