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entebodegraven.sharepoint.com/sites/OR-Lopendeprojecten/Gedeelde documenten/Regionaal/RROK 2023-2026 - ELEM/07. BE/08. NVI/"/>
    </mc:Choice>
  </mc:AlternateContent>
  <xr:revisionPtr revIDLastSave="100" documentId="8_{BD9A8B88-317F-40D2-A1DF-85F43369B399}" xr6:coauthVersionLast="47" xr6:coauthVersionMax="47" xr10:uidLastSave="{222C72EC-BBB4-4E09-911E-FC578BF56C46}"/>
  <bookViews>
    <workbookView xWindow="-108" yWindow="-108" windowWidth="23256" windowHeight="12720" xr2:uid="{99EF16AA-98E9-4F38-A19C-39F4F89482AA}"/>
  </bookViews>
  <sheets>
    <sheet name="G2 Emissies Werktuigen" sheetId="1" r:id="rId1"/>
  </sheets>
  <definedNames>
    <definedName name="_xlnm.Print_Area" localSheetId="0">'G2 Emissies Werktuigen'!$A$1:$F$61</definedName>
    <definedName name="_xlnm.Print_Titles" localSheetId="0">'G2 Emissies Werktuigen'!$1:$20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1" l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21" i="1"/>
  <c r="E53" i="1"/>
  <c r="D53" i="1"/>
  <c r="F21" i="1"/>
  <c r="D73" i="1" l="1"/>
  <c r="D85" i="1"/>
  <c r="B85" i="1"/>
  <c r="C85" i="1" s="1"/>
  <c r="D84" i="1"/>
  <c r="B84" i="1"/>
  <c r="C84" i="1" s="1"/>
  <c r="D83" i="1"/>
  <c r="B83" i="1"/>
  <c r="C83" i="1" s="1"/>
  <c r="D82" i="1"/>
  <c r="B82" i="1"/>
  <c r="C82" i="1" s="1"/>
  <c r="D81" i="1"/>
  <c r="B81" i="1"/>
  <c r="C81" i="1" s="1"/>
  <c r="D80" i="1"/>
  <c r="B80" i="1"/>
  <c r="C80" i="1" s="1"/>
  <c r="D79" i="1"/>
  <c r="B79" i="1"/>
  <c r="C79" i="1" s="1"/>
  <c r="D78" i="1"/>
  <c r="B78" i="1"/>
  <c r="C78" i="1" s="1"/>
  <c r="D77" i="1"/>
  <c r="B77" i="1"/>
  <c r="C77" i="1" s="1"/>
  <c r="D76" i="1"/>
  <c r="B76" i="1"/>
  <c r="C76" i="1" s="1"/>
  <c r="D75" i="1"/>
  <c r="B75" i="1"/>
  <c r="C75" i="1" s="1"/>
  <c r="E69" i="1"/>
  <c r="H55" i="1" l="1"/>
  <c r="E85" i="1"/>
  <c r="E75" i="1"/>
  <c r="E82" i="1"/>
  <c r="E83" i="1"/>
  <c r="E80" i="1"/>
  <c r="E81" i="1"/>
  <c r="E76" i="1"/>
  <c r="E78" i="1"/>
  <c r="E77" i="1"/>
  <c r="E84" i="1"/>
  <c r="E79" i="1"/>
  <c r="G77" i="1" l="1"/>
  <c r="F77" i="1"/>
  <c r="G80" i="1"/>
  <c r="F80" i="1"/>
  <c r="G79" i="1"/>
  <c r="F79" i="1"/>
  <c r="G83" i="1"/>
  <c r="F83" i="1"/>
  <c r="G84" i="1"/>
  <c r="F84" i="1"/>
  <c r="G78" i="1"/>
  <c r="F78" i="1"/>
  <c r="G76" i="1"/>
  <c r="F76" i="1"/>
  <c r="G82" i="1"/>
  <c r="F82" i="1"/>
  <c r="G85" i="1"/>
  <c r="F85" i="1"/>
  <c r="G81" i="1"/>
  <c r="F81" i="1"/>
  <c r="G75" i="1"/>
  <c r="F75" i="1"/>
  <c r="F52" i="1" l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53" i="1" l="1"/>
  <c r="F54" i="1" s="1"/>
  <c r="A73" i="1" s="1"/>
  <c r="B73" i="1" s="1"/>
  <c r="C73" i="1" s="1"/>
  <c r="E73" i="1" s="1"/>
  <c r="G73" i="1" s="1"/>
  <c r="F55" i="1" s="1"/>
  <c r="L53" i="1" l="1"/>
  <c r="F73" i="1"/>
</calcChain>
</file>

<file path=xl/sharedStrings.xml><?xml version="1.0" encoding="utf-8"?>
<sst xmlns="http://schemas.openxmlformats.org/spreadsheetml/2006/main" count="42" uniqueCount="42">
  <si>
    <t>Referentietabel</t>
  </si>
  <si>
    <t>Emissieklasse voertuigmotoren</t>
  </si>
  <si>
    <t>weging emissie klasse</t>
  </si>
  <si>
    <t>Fase IIIA / TIER 3</t>
  </si>
  <si>
    <t>Fase IIIB / TIER 4i</t>
  </si>
  <si>
    <t>Fase IV / TIER 4 + HVO100</t>
  </si>
  <si>
    <t>Elektrisch of waterstof</t>
  </si>
  <si>
    <t>KENMERK WERKTUIG</t>
  </si>
  <si>
    <t>OMSCHRIJVING  WERKTUIG</t>
  </si>
  <si>
    <t>WEGING EMISSIE KLASSE</t>
  </si>
  <si>
    <t>VERMOGEN IN KW IN BROCHURE</t>
  </si>
  <si>
    <t>TOTALE INZET IN UREN</t>
  </si>
  <si>
    <t>WEGING *KWH</t>
  </si>
  <si>
    <t>GEMIDDELDEN:</t>
  </si>
  <si>
    <t>GEMIDDELDE WEGING EMISSIEKLASSE:</t>
  </si>
  <si>
    <t>KWALITEITSWAARDE:</t>
  </si>
  <si>
    <t>Inschrijver:</t>
  </si>
  <si>
    <t>Naam gemandateerde functionaris:</t>
  </si>
  <si>
    <t xml:space="preserve">Paraaf gemandateerde functionaris: </t>
  </si>
  <si>
    <t>Datum ondertekening:</t>
  </si>
  <si>
    <t xml:space="preserve">Berekening kwalitietswaarde </t>
  </si>
  <si>
    <t>R</t>
  </si>
  <si>
    <t>Mx</t>
  </si>
  <si>
    <t>My</t>
  </si>
  <si>
    <t>KW max</t>
  </si>
  <si>
    <t>gele cel invullen</t>
  </si>
  <si>
    <t>Weging *</t>
  </si>
  <si>
    <t>C1</t>
  </si>
  <si>
    <t>C2</t>
  </si>
  <si>
    <t>C3</t>
  </si>
  <si>
    <t>y1</t>
  </si>
  <si>
    <t>y2</t>
  </si>
  <si>
    <t>KW</t>
  </si>
  <si>
    <t>uren of km</t>
  </si>
  <si>
    <t>Opdrachtgever: Gemeente Bodegraven-Reeuwijk</t>
  </si>
  <si>
    <t>Projectnaam: Raamovereenkomst Grootonderhoud Elementenverhardingen 2023-2027</t>
  </si>
  <si>
    <t>Maximaal te behalen kwaliteitswaarde:</t>
  </si>
  <si>
    <t>De gele cellen invullen</t>
  </si>
  <si>
    <t>Bijlage B4: G2 Emissies werktuigen</t>
  </si>
  <si>
    <t>Fase IV / TIER 4</t>
  </si>
  <si>
    <t>Fase V / EPA Tier 5</t>
  </si>
  <si>
    <t>Referentie: 117404.OR.B23.001 - Nota van Inlichtingen d.d. 27-01-2023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</si>
</sst>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#,##0.00_ ;\-#,##0.00\ "/>
    <numFmt numFmtId="165" formatCode="#,##0.0_ ;\-#,##0.0\ "/>
    <numFmt numFmtId="166" formatCode="_ [$€-413]\ * #,##0.00_ ;_ [$€-413]\ * \-#,##0.00_ ;_ [$€-413]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22"/>
      <color theme="1"/>
      <name val="Vladimir Script"/>
      <family val="4"/>
    </font>
    <font>
      <sz val="10"/>
      <name val="Arial"/>
      <family val="2"/>
    </font>
    <font>
      <sz val="12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2" xfId="0" applyBorder="1"/>
    <xf numFmtId="0" fontId="0" fillId="0" borderId="3" xfId="0" applyBorder="1"/>
    <xf numFmtId="0" fontId="3" fillId="0" borderId="0" xfId="0" applyFont="1"/>
    <xf numFmtId="0" fontId="3" fillId="0" borderId="0" xfId="0" applyFont="1" applyAlignment="1">
      <alignment horizontal="left"/>
    </xf>
    <xf numFmtId="9" fontId="3" fillId="0" borderId="0" xfId="0" applyNumberFormat="1" applyFont="1"/>
    <xf numFmtId="44" fontId="0" fillId="0" borderId="0" xfId="1" applyFont="1"/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1" fontId="0" fillId="0" borderId="0" xfId="0" applyNumberFormat="1"/>
    <xf numFmtId="164" fontId="0" fillId="3" borderId="4" xfId="1" applyNumberFormat="1" applyFont="1" applyFill="1" applyBorder="1" applyProtection="1">
      <protection hidden="1"/>
    </xf>
    <xf numFmtId="0" fontId="0" fillId="0" borderId="4" xfId="0" applyBorder="1" applyAlignment="1">
      <alignment wrapText="1"/>
    </xf>
    <xf numFmtId="0" fontId="0" fillId="0" borderId="1" xfId="0" applyBorder="1" applyAlignment="1">
      <alignment vertical="center"/>
    </xf>
    <xf numFmtId="0" fontId="5" fillId="0" borderId="4" xfId="0" applyFont="1" applyBorder="1" applyAlignment="1">
      <alignment horizontal="center"/>
    </xf>
    <xf numFmtId="9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9" fontId="5" fillId="0" borderId="0" xfId="0" applyNumberFormat="1" applyFont="1" applyAlignment="1">
      <alignment horizontal="center"/>
    </xf>
    <xf numFmtId="44" fontId="0" fillId="0" borderId="0" xfId="0" applyNumberFormat="1"/>
    <xf numFmtId="0" fontId="0" fillId="0" borderId="0" xfId="0" applyAlignment="1">
      <alignment horizontal="center"/>
    </xf>
    <xf numFmtId="44" fontId="0" fillId="0" borderId="9" xfId="1" applyFont="1" applyBorder="1"/>
    <xf numFmtId="165" fontId="0" fillId="0" borderId="0" xfId="0" applyNumberFormat="1" applyAlignment="1">
      <alignment horizontal="center"/>
    </xf>
    <xf numFmtId="44" fontId="2" fillId="3" borderId="4" xfId="1" applyFont="1" applyFill="1" applyBorder="1" applyProtection="1">
      <protection hidden="1"/>
    </xf>
    <xf numFmtId="0" fontId="0" fillId="3" borderId="4" xfId="0" applyFill="1" applyBorder="1"/>
    <xf numFmtId="165" fontId="1" fillId="3" borderId="4" xfId="1" applyNumberFormat="1" applyFont="1" applyFill="1" applyBorder="1" applyProtection="1">
      <protection hidden="1"/>
    </xf>
    <xf numFmtId="1" fontId="0" fillId="0" borderId="4" xfId="0" applyNumberFormat="1" applyBorder="1" applyAlignment="1">
      <alignment horizontal="center"/>
    </xf>
    <xf numFmtId="164" fontId="0" fillId="3" borderId="4" xfId="0" applyNumberFormat="1" applyFill="1" applyBorder="1"/>
    <xf numFmtId="166" fontId="2" fillId="3" borderId="4" xfId="0" applyNumberFormat="1" applyFont="1" applyFill="1" applyBorder="1" applyAlignment="1">
      <alignment horizontal="left" vertical="top" wrapText="1"/>
    </xf>
    <xf numFmtId="166" fontId="2" fillId="0" borderId="0" xfId="0" applyNumberFormat="1" applyFont="1" applyFill="1" applyBorder="1" applyAlignment="1">
      <alignment horizontal="left" vertical="top" wrapText="1"/>
    </xf>
    <xf numFmtId="0" fontId="8" fillId="0" borderId="0" xfId="0" applyFont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5" xfId="0" applyFill="1" applyBorder="1" applyProtection="1">
      <protection locked="0"/>
    </xf>
    <xf numFmtId="1" fontId="5" fillId="2" borderId="4" xfId="2" applyNumberFormat="1" applyFont="1" applyFill="1" applyBorder="1" applyAlignment="1" applyProtection="1">
      <alignment horizontal="center"/>
      <protection locked="0"/>
    </xf>
    <xf numFmtId="44" fontId="5" fillId="2" borderId="4" xfId="1" applyFont="1" applyFill="1" applyBorder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center"/>
      <protection locked="0"/>
    </xf>
    <xf numFmtId="0" fontId="9" fillId="0" borderId="0" xfId="0" applyFont="1"/>
    <xf numFmtId="0" fontId="7" fillId="0" borderId="4" xfId="0" applyFont="1" applyBorder="1" applyAlignment="1">
      <alignment horizontal="left" vertical="center"/>
    </xf>
    <xf numFmtId="0" fontId="0" fillId="0" borderId="0" xfId="0" applyBorder="1" applyAlignment="1">
      <alignment horizontal="right"/>
    </xf>
    <xf numFmtId="0" fontId="0" fillId="0" borderId="10" xfId="0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0" fillId="0" borderId="7" xfId="0" applyBorder="1" applyAlignment="1">
      <alignment horizontal="right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0" fillId="0" borderId="0" xfId="0" applyAlignment="1">
      <alignment vertical="top" wrapText="1"/>
    </xf>
    <xf numFmtId="0" fontId="6" fillId="2" borderId="8" xfId="0" applyFont="1" applyFill="1" applyBorder="1" applyAlignment="1" applyProtection="1">
      <alignment horizontal="center"/>
      <protection locked="0"/>
    </xf>
    <xf numFmtId="0" fontId="6" fillId="2" borderId="0" xfId="0" applyFont="1" applyFill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15" fontId="0" fillId="2" borderId="4" xfId="0" applyNumberFormat="1" applyFill="1" applyBorder="1" applyAlignment="1" applyProtection="1">
      <alignment horizontal="left"/>
      <protection locked="0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/>
              <a:t>Verloop kwaliteitswaarde</a:t>
            </a:r>
            <a:r>
              <a:rPr lang="nl-NL" baseline="0"/>
              <a:t> reductie emissie werktuigen</a:t>
            </a:r>
            <a:endParaRPr lang="nl-N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'G2 Emissies Werktuigen'!$A$75:$A$85</c:f>
            </c:numRef>
          </c:cat>
          <c:val>
            <c:numRef>
              <c:f>'G2 Emissies Werktuigen'!$G$75:$G$85</c:f>
            </c:numRef>
          </c:val>
          <c:smooth val="0"/>
          <c:extLst>
            <c:ext xmlns:c16="http://schemas.microsoft.com/office/drawing/2014/chart" uri="{C3380CC4-5D6E-409C-BE32-E72D297353CC}">
              <c16:uniqueId val="{00000000-AF41-42EA-8A26-C575F0B63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3929264"/>
        <c:axId val="623930512"/>
      </c:lineChart>
      <c:catAx>
        <c:axId val="623929264"/>
        <c:scaling>
          <c:orientation val="minMax"/>
        </c:scaling>
        <c:delete val="0"/>
        <c:axPos val="b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/>
                  <a:t>Gewogen gemiddelde weging emissieklasse volgens opgave.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623930512"/>
        <c:crosses val="autoZero"/>
        <c:auto val="1"/>
        <c:lblAlgn val="ctr"/>
        <c:lblOffset val="100"/>
        <c:noMultiLvlLbl val="0"/>
      </c:catAx>
      <c:valAx>
        <c:axId val="62393051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/>
                  <a:t>Kwaliteitswaarde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_(&quot;€&quot;* #,##0.00_);_(&quot;€&quot;* \(#,##0.00\);_(&quot;€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623929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331470</xdr:colOff>
      <xdr:row>88</xdr:row>
      <xdr:rowOff>19050</xdr:rowOff>
    </xdr:from>
    <xdr:to>
      <xdr:col>5</xdr:col>
      <xdr:colOff>742950</xdr:colOff>
      <xdr:row>108</xdr:row>
      <xdr:rowOff>144780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998FCF14-D4E7-6BBF-0B2C-F21EAF9E84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324678</xdr:colOff>
      <xdr:row>0</xdr:row>
      <xdr:rowOff>132522</xdr:rowOff>
    </xdr:from>
    <xdr:to>
      <xdr:col>21</xdr:col>
      <xdr:colOff>20327</xdr:colOff>
      <xdr:row>18</xdr:row>
      <xdr:rowOff>142824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EFFACC2A-319C-17E4-969C-A1EA129B0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73687" y="132522"/>
          <a:ext cx="5182049" cy="419136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E97BD-D310-40F3-A1A3-FBB13F9E1D51}">
  <dimension ref="A1:L114"/>
  <sheetViews>
    <sheetView tabSelected="1" view="pageBreakPreview" zoomScale="115" zoomScaleNormal="115" zoomScaleSheetLayoutView="115" workbookViewId="0">
      <selection activeCell="A88" sqref="A88:XFD114"/>
    </sheetView>
  </sheetViews>
  <sheetFormatPr defaultRowHeight="14.4" x14ac:dyDescent="0.3"/>
  <cols>
    <col min="1" max="1" width="11.6640625" customWidth="1"/>
    <col min="2" max="2" width="30" customWidth="1"/>
    <col min="4" max="4" width="10.88671875" customWidth="1"/>
    <col min="5" max="5" width="12.77734375" bestFit="1" customWidth="1"/>
    <col min="6" max="6" width="15.33203125" customWidth="1"/>
    <col min="7" max="7" width="16.109375" hidden="1" customWidth="1"/>
    <col min="8" max="8" width="10" hidden="1" customWidth="1"/>
    <col min="9" max="12" width="8.88671875" hidden="1" customWidth="1"/>
    <col min="13" max="15" width="8.88671875" customWidth="1"/>
  </cols>
  <sheetData>
    <row r="1" spans="1:6" ht="23.4" x14ac:dyDescent="0.45">
      <c r="A1" s="37" t="s">
        <v>38</v>
      </c>
    </row>
    <row r="2" spans="1:6" x14ac:dyDescent="0.3">
      <c r="A2" s="48" t="s">
        <v>34</v>
      </c>
      <c r="B2" s="48"/>
      <c r="C2" s="48"/>
      <c r="D2" s="48"/>
      <c r="E2" s="48"/>
      <c r="F2" s="48"/>
    </row>
    <row r="3" spans="1:6" x14ac:dyDescent="0.3">
      <c r="A3" s="48" t="s">
        <v>35</v>
      </c>
      <c r="B3" s="48"/>
      <c r="C3" s="48"/>
      <c r="D3" s="48"/>
      <c r="E3" s="48"/>
      <c r="F3" s="48"/>
    </row>
    <row r="4" spans="1:6" x14ac:dyDescent="0.3">
      <c r="A4" s="48" t="s">
        <v>41</v>
      </c>
      <c r="B4" s="48"/>
      <c r="C4" s="48"/>
      <c r="D4" s="48"/>
      <c r="E4" s="48"/>
      <c r="F4" s="48"/>
    </row>
    <row r="6" spans="1:6" x14ac:dyDescent="0.3">
      <c r="A6" s="54" t="s">
        <v>0</v>
      </c>
      <c r="B6" s="55"/>
      <c r="C6" s="55"/>
      <c r="D6" s="56"/>
      <c r="E6" s="8"/>
    </row>
    <row r="7" spans="1:6" ht="43.2" x14ac:dyDescent="0.3">
      <c r="A7" s="12" t="s">
        <v>1</v>
      </c>
      <c r="B7" s="1"/>
      <c r="C7" s="2"/>
      <c r="D7" s="11" t="s">
        <v>2</v>
      </c>
    </row>
    <row r="8" spans="1:6" x14ac:dyDescent="0.3">
      <c r="A8" s="38" t="s">
        <v>3</v>
      </c>
      <c r="B8" s="38"/>
      <c r="C8" s="38"/>
      <c r="D8" s="26">
        <v>0</v>
      </c>
      <c r="E8" s="9"/>
    </row>
    <row r="9" spans="1:6" x14ac:dyDescent="0.3">
      <c r="A9" s="38" t="s">
        <v>4</v>
      </c>
      <c r="B9" s="38"/>
      <c r="C9" s="38"/>
      <c r="D9" s="26">
        <v>2</v>
      </c>
      <c r="E9" s="9"/>
    </row>
    <row r="10" spans="1:6" x14ac:dyDescent="0.3">
      <c r="A10" s="38" t="s">
        <v>39</v>
      </c>
      <c r="B10" s="38"/>
      <c r="C10" s="38"/>
      <c r="D10" s="26">
        <v>5</v>
      </c>
      <c r="E10" s="9"/>
    </row>
    <row r="11" spans="1:6" x14ac:dyDescent="0.3">
      <c r="A11" s="38" t="s">
        <v>5</v>
      </c>
      <c r="B11" s="38"/>
      <c r="C11" s="38"/>
      <c r="D11" s="26">
        <v>8</v>
      </c>
      <c r="E11" s="9"/>
    </row>
    <row r="12" spans="1:6" x14ac:dyDescent="0.3">
      <c r="A12" s="38" t="s">
        <v>40</v>
      </c>
      <c r="B12" s="38"/>
      <c r="C12" s="38"/>
      <c r="D12" s="26">
        <v>9</v>
      </c>
      <c r="E12" s="9"/>
    </row>
    <row r="13" spans="1:6" x14ac:dyDescent="0.3">
      <c r="A13" s="38" t="s">
        <v>6</v>
      </c>
      <c r="B13" s="38"/>
      <c r="C13" s="38"/>
      <c r="D13" s="26">
        <v>10</v>
      </c>
      <c r="E13" s="9"/>
    </row>
    <row r="14" spans="1:6" x14ac:dyDescent="0.3">
      <c r="A14" s="3"/>
      <c r="B14" s="4"/>
      <c r="C14" s="4"/>
      <c r="D14" s="5"/>
      <c r="E14" s="5"/>
    </row>
    <row r="15" spans="1:6" x14ac:dyDescent="0.3">
      <c r="A15" t="s">
        <v>36</v>
      </c>
      <c r="F15" s="28">
        <v>525000</v>
      </c>
    </row>
    <row r="16" spans="1:6" x14ac:dyDescent="0.3">
      <c r="A16" s="30" t="s">
        <v>37</v>
      </c>
      <c r="F16" s="29"/>
    </row>
    <row r="18" spans="1:8" ht="43.2" customHeight="1" x14ac:dyDescent="0.3">
      <c r="A18" s="44" t="s">
        <v>7</v>
      </c>
      <c r="B18" s="46" t="s">
        <v>8</v>
      </c>
      <c r="C18" s="44" t="s">
        <v>9</v>
      </c>
      <c r="D18" s="44" t="s">
        <v>10</v>
      </c>
      <c r="E18" s="44" t="s">
        <v>11</v>
      </c>
      <c r="F18" s="44" t="s">
        <v>12</v>
      </c>
    </row>
    <row r="19" spans="1:8" x14ac:dyDescent="0.3">
      <c r="A19" s="45"/>
      <c r="B19" s="47"/>
      <c r="C19" s="45"/>
      <c r="D19" s="45"/>
      <c r="E19" s="45"/>
      <c r="F19" s="45"/>
    </row>
    <row r="21" spans="1:8" x14ac:dyDescent="0.3">
      <c r="A21" s="31"/>
      <c r="B21" s="31"/>
      <c r="C21" s="32"/>
      <c r="D21" s="31"/>
      <c r="E21" s="31"/>
      <c r="F21" s="10" t="str">
        <f>IF(OR(A21="",B21="",C21="",D21="",E21=""),"",C21*D21*E21)</f>
        <v/>
      </c>
      <c r="H21" t="str">
        <f>IF(AND(C21&lt;&gt;0,C21&lt;&gt;2,C21&lt;&gt;5,C21&lt;&gt;8,C21&lt;&gt;9,C21&lt;&gt;10),1,"")</f>
        <v/>
      </c>
    </row>
    <row r="22" spans="1:8" x14ac:dyDescent="0.3">
      <c r="A22" s="31"/>
      <c r="B22" s="31"/>
      <c r="C22" s="32"/>
      <c r="D22" s="31"/>
      <c r="E22" s="31"/>
      <c r="F22" s="10" t="str">
        <f t="shared" ref="F22:F52" si="0">IF(OR(A22="",B22="",C22="",D22="",E22=""),"",C22*D22*E22)</f>
        <v/>
      </c>
      <c r="H22" t="str">
        <f t="shared" ref="H22:H52" si="1">IF(AND(C22&lt;&gt;0,C22&lt;&gt;2,C22&lt;&gt;5,C22&lt;&gt;8,C22&lt;&gt;9,C22&lt;&gt;10),1,"")</f>
        <v/>
      </c>
    </row>
    <row r="23" spans="1:8" x14ac:dyDescent="0.3">
      <c r="A23" s="31"/>
      <c r="B23" s="31"/>
      <c r="C23" s="32"/>
      <c r="D23" s="31"/>
      <c r="E23" s="31"/>
      <c r="F23" s="10" t="str">
        <f t="shared" si="0"/>
        <v/>
      </c>
      <c r="H23" t="str">
        <f t="shared" si="1"/>
        <v/>
      </c>
    </row>
    <row r="24" spans="1:8" x14ac:dyDescent="0.3">
      <c r="A24" s="31"/>
      <c r="B24" s="31"/>
      <c r="C24" s="32"/>
      <c r="D24" s="31"/>
      <c r="E24" s="31"/>
      <c r="F24" s="10" t="str">
        <f t="shared" si="0"/>
        <v/>
      </c>
      <c r="H24" t="str">
        <f t="shared" si="1"/>
        <v/>
      </c>
    </row>
    <row r="25" spans="1:8" x14ac:dyDescent="0.3">
      <c r="A25" s="31"/>
      <c r="B25" s="31"/>
      <c r="C25" s="32"/>
      <c r="D25" s="31"/>
      <c r="E25" s="31"/>
      <c r="F25" s="10" t="str">
        <f t="shared" si="0"/>
        <v/>
      </c>
      <c r="H25" t="str">
        <f t="shared" si="1"/>
        <v/>
      </c>
    </row>
    <row r="26" spans="1:8" x14ac:dyDescent="0.3">
      <c r="A26" s="31"/>
      <c r="B26" s="31"/>
      <c r="C26" s="32"/>
      <c r="D26" s="31"/>
      <c r="E26" s="31"/>
      <c r="F26" s="10" t="str">
        <f t="shared" si="0"/>
        <v/>
      </c>
      <c r="H26" t="str">
        <f t="shared" si="1"/>
        <v/>
      </c>
    </row>
    <row r="27" spans="1:8" x14ac:dyDescent="0.3">
      <c r="A27" s="31"/>
      <c r="B27" s="31"/>
      <c r="C27" s="32"/>
      <c r="D27" s="31"/>
      <c r="E27" s="31"/>
      <c r="F27" s="10" t="str">
        <f t="shared" si="0"/>
        <v/>
      </c>
      <c r="H27" t="str">
        <f t="shared" si="1"/>
        <v/>
      </c>
    </row>
    <row r="28" spans="1:8" x14ac:dyDescent="0.3">
      <c r="A28" s="31"/>
      <c r="B28" s="31"/>
      <c r="C28" s="32"/>
      <c r="D28" s="31"/>
      <c r="E28" s="31"/>
      <c r="F28" s="10" t="str">
        <f t="shared" si="0"/>
        <v/>
      </c>
      <c r="H28" t="str">
        <f t="shared" si="1"/>
        <v/>
      </c>
    </row>
    <row r="29" spans="1:8" x14ac:dyDescent="0.3">
      <c r="A29" s="31"/>
      <c r="B29" s="31"/>
      <c r="C29" s="32"/>
      <c r="D29" s="31"/>
      <c r="E29" s="31"/>
      <c r="F29" s="10" t="str">
        <f t="shared" si="0"/>
        <v/>
      </c>
      <c r="H29" t="str">
        <f t="shared" si="1"/>
        <v/>
      </c>
    </row>
    <row r="30" spans="1:8" x14ac:dyDescent="0.3">
      <c r="A30" s="31"/>
      <c r="B30" s="31"/>
      <c r="C30" s="32"/>
      <c r="D30" s="31"/>
      <c r="E30" s="31"/>
      <c r="F30" s="10" t="str">
        <f t="shared" si="0"/>
        <v/>
      </c>
      <c r="H30" t="str">
        <f t="shared" si="1"/>
        <v/>
      </c>
    </row>
    <row r="31" spans="1:8" x14ac:dyDescent="0.3">
      <c r="A31" s="31"/>
      <c r="B31" s="31"/>
      <c r="C31" s="32"/>
      <c r="D31" s="31"/>
      <c r="E31" s="31"/>
      <c r="F31" s="10" t="str">
        <f t="shared" si="0"/>
        <v/>
      </c>
      <c r="H31" t="str">
        <f t="shared" si="1"/>
        <v/>
      </c>
    </row>
    <row r="32" spans="1:8" x14ac:dyDescent="0.3">
      <c r="A32" s="31"/>
      <c r="B32" s="31"/>
      <c r="C32" s="32"/>
      <c r="D32" s="31"/>
      <c r="E32" s="31"/>
      <c r="F32" s="10" t="str">
        <f t="shared" si="0"/>
        <v/>
      </c>
      <c r="H32" t="str">
        <f t="shared" si="1"/>
        <v/>
      </c>
    </row>
    <row r="33" spans="1:8" x14ac:dyDescent="0.3">
      <c r="A33" s="31"/>
      <c r="B33" s="31"/>
      <c r="C33" s="32"/>
      <c r="D33" s="31"/>
      <c r="E33" s="31"/>
      <c r="F33" s="10" t="str">
        <f t="shared" si="0"/>
        <v/>
      </c>
      <c r="H33" t="str">
        <f t="shared" si="1"/>
        <v/>
      </c>
    </row>
    <row r="34" spans="1:8" x14ac:dyDescent="0.3">
      <c r="A34" s="31"/>
      <c r="B34" s="31"/>
      <c r="C34" s="32"/>
      <c r="D34" s="31"/>
      <c r="E34" s="31"/>
      <c r="F34" s="10" t="str">
        <f t="shared" si="0"/>
        <v/>
      </c>
      <c r="H34" t="str">
        <f t="shared" si="1"/>
        <v/>
      </c>
    </row>
    <row r="35" spans="1:8" x14ac:dyDescent="0.3">
      <c r="A35" s="31"/>
      <c r="B35" s="31"/>
      <c r="C35" s="32"/>
      <c r="D35" s="31"/>
      <c r="E35" s="31"/>
      <c r="F35" s="10" t="str">
        <f t="shared" si="0"/>
        <v/>
      </c>
      <c r="H35" t="str">
        <f t="shared" si="1"/>
        <v/>
      </c>
    </row>
    <row r="36" spans="1:8" x14ac:dyDescent="0.3">
      <c r="A36" s="31"/>
      <c r="B36" s="31"/>
      <c r="C36" s="32"/>
      <c r="D36" s="31"/>
      <c r="E36" s="31"/>
      <c r="F36" s="10" t="str">
        <f t="shared" si="0"/>
        <v/>
      </c>
      <c r="H36" t="str">
        <f t="shared" si="1"/>
        <v/>
      </c>
    </row>
    <row r="37" spans="1:8" x14ac:dyDescent="0.3">
      <c r="A37" s="31"/>
      <c r="B37" s="31"/>
      <c r="C37" s="32"/>
      <c r="D37" s="31"/>
      <c r="E37" s="31"/>
      <c r="F37" s="10" t="str">
        <f t="shared" si="0"/>
        <v/>
      </c>
      <c r="H37" t="str">
        <f t="shared" si="1"/>
        <v/>
      </c>
    </row>
    <row r="38" spans="1:8" x14ac:dyDescent="0.3">
      <c r="A38" s="31"/>
      <c r="B38" s="31"/>
      <c r="C38" s="32"/>
      <c r="D38" s="31"/>
      <c r="E38" s="31"/>
      <c r="F38" s="10" t="str">
        <f t="shared" si="0"/>
        <v/>
      </c>
      <c r="H38" t="str">
        <f t="shared" si="1"/>
        <v/>
      </c>
    </row>
    <row r="39" spans="1:8" x14ac:dyDescent="0.3">
      <c r="A39" s="31"/>
      <c r="B39" s="31"/>
      <c r="C39" s="32"/>
      <c r="D39" s="31"/>
      <c r="E39" s="31"/>
      <c r="F39" s="10" t="str">
        <f t="shared" si="0"/>
        <v/>
      </c>
      <c r="H39" t="str">
        <f t="shared" si="1"/>
        <v/>
      </c>
    </row>
    <row r="40" spans="1:8" x14ac:dyDescent="0.3">
      <c r="A40" s="31"/>
      <c r="B40" s="31"/>
      <c r="C40" s="32"/>
      <c r="D40" s="31"/>
      <c r="E40" s="31"/>
      <c r="F40" s="10" t="str">
        <f t="shared" si="0"/>
        <v/>
      </c>
      <c r="H40" t="str">
        <f t="shared" si="1"/>
        <v/>
      </c>
    </row>
    <row r="41" spans="1:8" x14ac:dyDescent="0.3">
      <c r="A41" s="31"/>
      <c r="B41" s="31"/>
      <c r="C41" s="32"/>
      <c r="D41" s="31"/>
      <c r="E41" s="31"/>
      <c r="F41" s="10" t="str">
        <f t="shared" si="0"/>
        <v/>
      </c>
      <c r="H41" t="str">
        <f t="shared" si="1"/>
        <v/>
      </c>
    </row>
    <row r="42" spans="1:8" x14ac:dyDescent="0.3">
      <c r="A42" s="31"/>
      <c r="B42" s="31"/>
      <c r="C42" s="32"/>
      <c r="D42" s="31"/>
      <c r="E42" s="31"/>
      <c r="F42" s="10" t="str">
        <f t="shared" si="0"/>
        <v/>
      </c>
      <c r="H42" t="str">
        <f t="shared" si="1"/>
        <v/>
      </c>
    </row>
    <row r="43" spans="1:8" x14ac:dyDescent="0.3">
      <c r="A43" s="31"/>
      <c r="B43" s="31"/>
      <c r="C43" s="32"/>
      <c r="D43" s="31"/>
      <c r="E43" s="31"/>
      <c r="F43" s="10" t="str">
        <f t="shared" si="0"/>
        <v/>
      </c>
      <c r="H43" t="str">
        <f t="shared" si="1"/>
        <v/>
      </c>
    </row>
    <row r="44" spans="1:8" x14ac:dyDescent="0.3">
      <c r="A44" s="31"/>
      <c r="B44" s="31"/>
      <c r="C44" s="32"/>
      <c r="D44" s="31"/>
      <c r="E44" s="31"/>
      <c r="F44" s="10" t="str">
        <f t="shared" si="0"/>
        <v/>
      </c>
      <c r="H44" t="str">
        <f t="shared" si="1"/>
        <v/>
      </c>
    </row>
    <row r="45" spans="1:8" x14ac:dyDescent="0.3">
      <c r="A45" s="31"/>
      <c r="B45" s="31"/>
      <c r="C45" s="32"/>
      <c r="D45" s="31"/>
      <c r="E45" s="31"/>
      <c r="F45" s="10" t="str">
        <f t="shared" si="0"/>
        <v/>
      </c>
      <c r="H45" t="str">
        <f t="shared" si="1"/>
        <v/>
      </c>
    </row>
    <row r="46" spans="1:8" x14ac:dyDescent="0.3">
      <c r="A46" s="31"/>
      <c r="B46" s="31"/>
      <c r="C46" s="32"/>
      <c r="D46" s="31"/>
      <c r="E46" s="31"/>
      <c r="F46" s="10" t="str">
        <f t="shared" si="0"/>
        <v/>
      </c>
      <c r="H46" t="str">
        <f t="shared" si="1"/>
        <v/>
      </c>
    </row>
    <row r="47" spans="1:8" x14ac:dyDescent="0.3">
      <c r="A47" s="31"/>
      <c r="B47" s="31"/>
      <c r="C47" s="32"/>
      <c r="D47" s="31"/>
      <c r="E47" s="31"/>
      <c r="F47" s="10" t="str">
        <f t="shared" si="0"/>
        <v/>
      </c>
      <c r="H47" t="str">
        <f t="shared" si="1"/>
        <v/>
      </c>
    </row>
    <row r="48" spans="1:8" x14ac:dyDescent="0.3">
      <c r="A48" s="31"/>
      <c r="B48" s="31"/>
      <c r="C48" s="32"/>
      <c r="D48" s="31"/>
      <c r="E48" s="31"/>
      <c r="F48" s="10" t="str">
        <f t="shared" si="0"/>
        <v/>
      </c>
      <c r="H48" t="str">
        <f t="shared" si="1"/>
        <v/>
      </c>
    </row>
    <row r="49" spans="1:12" x14ac:dyDescent="0.3">
      <c r="A49" s="31"/>
      <c r="B49" s="31"/>
      <c r="C49" s="32"/>
      <c r="D49" s="31"/>
      <c r="E49" s="31"/>
      <c r="F49" s="10" t="str">
        <f t="shared" si="0"/>
        <v/>
      </c>
      <c r="H49" t="str">
        <f t="shared" si="1"/>
        <v/>
      </c>
    </row>
    <row r="50" spans="1:12" x14ac:dyDescent="0.3">
      <c r="A50" s="31"/>
      <c r="B50" s="31"/>
      <c r="C50" s="32"/>
      <c r="D50" s="31"/>
      <c r="E50" s="31"/>
      <c r="F50" s="10" t="str">
        <f t="shared" si="0"/>
        <v/>
      </c>
      <c r="H50" t="str">
        <f t="shared" si="1"/>
        <v/>
      </c>
    </row>
    <row r="51" spans="1:12" x14ac:dyDescent="0.3">
      <c r="A51" s="31"/>
      <c r="B51" s="31"/>
      <c r="C51" s="32"/>
      <c r="D51" s="31"/>
      <c r="E51" s="31"/>
      <c r="F51" s="10" t="str">
        <f t="shared" si="0"/>
        <v/>
      </c>
      <c r="H51" t="str">
        <f t="shared" si="1"/>
        <v/>
      </c>
    </row>
    <row r="52" spans="1:12" x14ac:dyDescent="0.3">
      <c r="A52" s="31"/>
      <c r="B52" s="31"/>
      <c r="C52" s="32"/>
      <c r="D52" s="33"/>
      <c r="E52" s="33"/>
      <c r="F52" s="10" t="str">
        <f t="shared" si="0"/>
        <v/>
      </c>
      <c r="H52" t="str">
        <f t="shared" si="1"/>
        <v/>
      </c>
    </row>
    <row r="53" spans="1:12" hidden="1" x14ac:dyDescent="0.3">
      <c r="A53" s="43" t="s">
        <v>13</v>
      </c>
      <c r="B53" s="43"/>
      <c r="C53" s="43"/>
      <c r="D53" s="24">
        <f>IF(SUM(D21:D52)=0,0,AVERAGE(D21:D52))</f>
        <v>0</v>
      </c>
      <c r="E53" s="24">
        <f>IF(SUM(E21:E52)=0,0,AVERAGE(E21:E52))</f>
        <v>0</v>
      </c>
      <c r="F53" s="27">
        <f>IF(SUM(F21:F52)=0,0,AVERAGE(F21:F52))</f>
        <v>0</v>
      </c>
      <c r="L53" t="e">
        <f>F53/E53/D53</f>
        <v>#DIV/0!</v>
      </c>
    </row>
    <row r="54" spans="1:12" x14ac:dyDescent="0.3">
      <c r="B54" s="39" t="s">
        <v>14</v>
      </c>
      <c r="C54" s="39"/>
      <c r="D54" s="39"/>
      <c r="E54" s="40"/>
      <c r="F54" s="25">
        <f>IF(OR(D53=0,E53=0,F53=0),0,ROUND(F53/(D53*E53),1))</f>
        <v>0</v>
      </c>
    </row>
    <row r="55" spans="1:12" x14ac:dyDescent="0.3">
      <c r="B55" s="41" t="s">
        <v>15</v>
      </c>
      <c r="C55" s="41"/>
      <c r="D55" s="41"/>
      <c r="E55" s="42"/>
      <c r="F55" s="23">
        <f>IF(OR(F54="",H55&lt;&gt;0),0,G73)</f>
        <v>0</v>
      </c>
      <c r="H55">
        <f>SUM(H21:H52)</f>
        <v>0</v>
      </c>
    </row>
    <row r="58" spans="1:12" x14ac:dyDescent="0.3">
      <c r="A58" t="s">
        <v>16</v>
      </c>
      <c r="C58" s="51"/>
      <c r="D58" s="51"/>
      <c r="E58" s="51"/>
      <c r="F58" s="51"/>
    </row>
    <row r="59" spans="1:12" x14ac:dyDescent="0.3">
      <c r="A59" t="s">
        <v>17</v>
      </c>
      <c r="C59" s="51"/>
      <c r="D59" s="51"/>
      <c r="E59" s="51"/>
      <c r="F59" s="51"/>
    </row>
    <row r="60" spans="1:12" ht="30" x14ac:dyDescent="0.3">
      <c r="A60" s="7" t="s">
        <v>18</v>
      </c>
      <c r="C60" s="52"/>
      <c r="D60" s="52"/>
      <c r="E60" s="52"/>
      <c r="F60" s="52"/>
    </row>
    <row r="61" spans="1:12" x14ac:dyDescent="0.3">
      <c r="A61" t="s">
        <v>19</v>
      </c>
      <c r="C61" s="53"/>
      <c r="D61" s="51"/>
      <c r="E61" s="51"/>
      <c r="F61" s="51"/>
    </row>
    <row r="62" spans="1:12" hidden="1" x14ac:dyDescent="0.3"/>
    <row r="63" spans="1:12" hidden="1" x14ac:dyDescent="0.3"/>
    <row r="64" spans="1:12" hidden="1" x14ac:dyDescent="0.3"/>
    <row r="65" spans="1:7" hidden="1" x14ac:dyDescent="0.3"/>
    <row r="66" spans="1:7" hidden="1" x14ac:dyDescent="0.3">
      <c r="A66" t="s">
        <v>20</v>
      </c>
    </row>
    <row r="67" spans="1:7" hidden="1" x14ac:dyDescent="0.3"/>
    <row r="68" spans="1:7" hidden="1" x14ac:dyDescent="0.3">
      <c r="B68" s="13" t="s">
        <v>21</v>
      </c>
      <c r="C68" s="14" t="s">
        <v>22</v>
      </c>
      <c r="D68" s="15" t="s">
        <v>23</v>
      </c>
      <c r="E68" s="13" t="s">
        <v>24</v>
      </c>
      <c r="F68" s="16"/>
      <c r="G68" s="17"/>
    </row>
    <row r="69" spans="1:7" ht="15.6" hidden="1" x14ac:dyDescent="0.3">
      <c r="B69" s="32">
        <v>10</v>
      </c>
      <c r="C69" s="34">
        <v>0</v>
      </c>
      <c r="D69" s="32">
        <v>10</v>
      </c>
      <c r="E69" s="35">
        <f>F15</f>
        <v>525000</v>
      </c>
      <c r="F69" s="49" t="s">
        <v>25</v>
      </c>
      <c r="G69" s="50"/>
    </row>
    <row r="70" spans="1:7" hidden="1" x14ac:dyDescent="0.3">
      <c r="E70" s="16"/>
    </row>
    <row r="71" spans="1:7" hidden="1" x14ac:dyDescent="0.3">
      <c r="A71" s="36" t="s">
        <v>26</v>
      </c>
      <c r="B71" s="16" t="s">
        <v>27</v>
      </c>
      <c r="C71" s="18" t="s">
        <v>28</v>
      </c>
      <c r="D71" t="s">
        <v>29</v>
      </c>
      <c r="E71" s="16" t="s">
        <v>30</v>
      </c>
      <c r="F71" s="16" t="s">
        <v>31</v>
      </c>
      <c r="G71" s="16" t="s">
        <v>32</v>
      </c>
    </row>
    <row r="72" spans="1:7" hidden="1" x14ac:dyDescent="0.3">
      <c r="A72" s="36" t="s">
        <v>33</v>
      </c>
      <c r="C72" s="17"/>
      <c r="G72" s="19"/>
    </row>
    <row r="73" spans="1:7" hidden="1" x14ac:dyDescent="0.3">
      <c r="A73" s="22">
        <f>F54</f>
        <v>0</v>
      </c>
      <c r="B73">
        <f>A73^2-2*A73*C$69+C$69^2</f>
        <v>0</v>
      </c>
      <c r="C73" s="17">
        <f>B73+D$69^2-B$69^2</f>
        <v>0</v>
      </c>
      <c r="D73">
        <f>-2*D$69</f>
        <v>-20</v>
      </c>
      <c r="E73">
        <f>-(D73+SQRT(D73^2-4*1*C73))/2</f>
        <v>0</v>
      </c>
      <c r="F73">
        <f>-($E73-SQRT($E73^2-4*1*$D73))/2</f>
        <v>4.4721359549995796</v>
      </c>
      <c r="G73" s="6">
        <f>E$69*E73/D$69</f>
        <v>0</v>
      </c>
    </row>
    <row r="74" spans="1:7" hidden="1" x14ac:dyDescent="0.3">
      <c r="A74" s="20"/>
      <c r="C74" s="17"/>
      <c r="G74" s="21"/>
    </row>
    <row r="75" spans="1:7" hidden="1" x14ac:dyDescent="0.3">
      <c r="A75">
        <v>0</v>
      </c>
      <c r="B75">
        <f t="shared" ref="B75:B85" si="2">A75^2-2*A75*C$69+C$69^2</f>
        <v>0</v>
      </c>
      <c r="C75" s="17">
        <f t="shared" ref="C75:C85" si="3">B75+D$69^2-B$69^2</f>
        <v>0</v>
      </c>
      <c r="D75">
        <f t="shared" ref="D75:D85" si="4">-2*D$69</f>
        <v>-20</v>
      </c>
      <c r="E75">
        <f t="shared" ref="E75:E84" si="5">-(D75+SQRT(D75^2-4*1*C75))/2</f>
        <v>0</v>
      </c>
      <c r="F75">
        <f t="shared" ref="F75:F85" si="6">-($E75-SQRT($E75^2-4*1*$D75))/2</f>
        <v>4.4721359549995796</v>
      </c>
      <c r="G75" s="6">
        <f t="shared" ref="G75:G85" si="7">E$69*E75/D$69</f>
        <v>0</v>
      </c>
    </row>
    <row r="76" spans="1:7" hidden="1" x14ac:dyDescent="0.3">
      <c r="A76">
        <v>1</v>
      </c>
      <c r="B76">
        <f t="shared" si="2"/>
        <v>1</v>
      </c>
      <c r="C76" s="17">
        <f t="shared" si="3"/>
        <v>1</v>
      </c>
      <c r="D76">
        <f t="shared" si="4"/>
        <v>-20</v>
      </c>
      <c r="E76">
        <f t="shared" si="5"/>
        <v>5.012562893380057E-2</v>
      </c>
      <c r="F76">
        <f t="shared" si="6"/>
        <v>4.4471433686902451</v>
      </c>
      <c r="G76" s="6">
        <f t="shared" si="7"/>
        <v>2631.5955190245299</v>
      </c>
    </row>
    <row r="77" spans="1:7" hidden="1" x14ac:dyDescent="0.3">
      <c r="A77">
        <v>2</v>
      </c>
      <c r="B77">
        <f t="shared" si="2"/>
        <v>4</v>
      </c>
      <c r="C77" s="17">
        <f t="shared" si="3"/>
        <v>4</v>
      </c>
      <c r="D77">
        <f t="shared" si="4"/>
        <v>-20</v>
      </c>
      <c r="E77">
        <f t="shared" si="5"/>
        <v>0.20204102886728847</v>
      </c>
      <c r="F77">
        <f t="shared" si="6"/>
        <v>4.3722562648788585</v>
      </c>
      <c r="G77" s="6">
        <f t="shared" si="7"/>
        <v>10607.154015532646</v>
      </c>
    </row>
    <row r="78" spans="1:7" hidden="1" x14ac:dyDescent="0.3">
      <c r="A78">
        <v>3</v>
      </c>
      <c r="B78">
        <f t="shared" si="2"/>
        <v>9</v>
      </c>
      <c r="C78" s="17">
        <f t="shared" si="3"/>
        <v>9</v>
      </c>
      <c r="D78">
        <f t="shared" si="4"/>
        <v>-20</v>
      </c>
      <c r="E78">
        <f t="shared" si="5"/>
        <v>0.46060798583054385</v>
      </c>
      <c r="F78">
        <f t="shared" si="6"/>
        <v>4.2477580800302022</v>
      </c>
      <c r="G78" s="6">
        <f t="shared" si="7"/>
        <v>24181.919256103552</v>
      </c>
    </row>
    <row r="79" spans="1:7" hidden="1" x14ac:dyDescent="0.3">
      <c r="A79">
        <v>4</v>
      </c>
      <c r="B79">
        <f t="shared" si="2"/>
        <v>16</v>
      </c>
      <c r="C79" s="17">
        <f t="shared" si="3"/>
        <v>16</v>
      </c>
      <c r="D79">
        <f t="shared" si="4"/>
        <v>-20</v>
      </c>
      <c r="E79">
        <f t="shared" si="5"/>
        <v>0.83484861008832034</v>
      </c>
      <c r="F79">
        <f t="shared" si="6"/>
        <v>4.0741503687692004</v>
      </c>
      <c r="G79" s="6">
        <f t="shared" si="7"/>
        <v>43829.552029636819</v>
      </c>
    </row>
    <row r="80" spans="1:7" hidden="1" x14ac:dyDescent="0.3">
      <c r="A80">
        <v>5</v>
      </c>
      <c r="B80">
        <f t="shared" si="2"/>
        <v>25</v>
      </c>
      <c r="C80" s="17">
        <f t="shared" si="3"/>
        <v>25</v>
      </c>
      <c r="D80">
        <f t="shared" si="4"/>
        <v>-20</v>
      </c>
      <c r="E80">
        <f t="shared" si="5"/>
        <v>1.3397459621556127</v>
      </c>
      <c r="F80">
        <f t="shared" si="6"/>
        <v>3.8521541982719674</v>
      </c>
      <c r="G80" s="6">
        <f t="shared" si="7"/>
        <v>70336.663013169673</v>
      </c>
    </row>
    <row r="81" spans="1:7" hidden="1" x14ac:dyDescent="0.3">
      <c r="A81">
        <v>6</v>
      </c>
      <c r="B81">
        <f t="shared" si="2"/>
        <v>36</v>
      </c>
      <c r="C81" s="17">
        <f t="shared" si="3"/>
        <v>36</v>
      </c>
      <c r="D81">
        <f t="shared" si="4"/>
        <v>-20</v>
      </c>
      <c r="E81">
        <f t="shared" si="5"/>
        <v>2</v>
      </c>
      <c r="F81">
        <f t="shared" si="6"/>
        <v>3.5825756949558398</v>
      </c>
      <c r="G81" s="6">
        <f t="shared" si="7"/>
        <v>105000</v>
      </c>
    </row>
    <row r="82" spans="1:7" hidden="1" x14ac:dyDescent="0.3">
      <c r="A82">
        <v>7</v>
      </c>
      <c r="B82">
        <f t="shared" si="2"/>
        <v>49</v>
      </c>
      <c r="C82" s="17">
        <f t="shared" si="3"/>
        <v>49</v>
      </c>
      <c r="D82">
        <f t="shared" si="4"/>
        <v>-20</v>
      </c>
      <c r="E82">
        <f t="shared" si="5"/>
        <v>2.8585715714571496</v>
      </c>
      <c r="F82">
        <f t="shared" si="6"/>
        <v>3.2656964141616172</v>
      </c>
      <c r="G82" s="6">
        <f t="shared" si="7"/>
        <v>150075.00750150037</v>
      </c>
    </row>
    <row r="83" spans="1:7" hidden="1" x14ac:dyDescent="0.3">
      <c r="A83">
        <v>8</v>
      </c>
      <c r="B83">
        <f t="shared" si="2"/>
        <v>64</v>
      </c>
      <c r="C83" s="17">
        <f t="shared" si="3"/>
        <v>64</v>
      </c>
      <c r="D83">
        <f t="shared" si="4"/>
        <v>-20</v>
      </c>
      <c r="E83">
        <f t="shared" si="5"/>
        <v>4</v>
      </c>
      <c r="F83">
        <f t="shared" si="6"/>
        <v>2.8989794855663558</v>
      </c>
      <c r="G83" s="6">
        <f t="shared" si="7"/>
        <v>210000</v>
      </c>
    </row>
    <row r="84" spans="1:7" hidden="1" x14ac:dyDescent="0.3">
      <c r="A84">
        <v>9</v>
      </c>
      <c r="B84">
        <f t="shared" si="2"/>
        <v>81</v>
      </c>
      <c r="C84" s="17">
        <f t="shared" si="3"/>
        <v>81</v>
      </c>
      <c r="D84">
        <f t="shared" si="4"/>
        <v>-20</v>
      </c>
      <c r="E84">
        <f t="shared" si="5"/>
        <v>5.641101056459326</v>
      </c>
      <c r="F84">
        <f t="shared" si="6"/>
        <v>2.4667460666566714</v>
      </c>
      <c r="G84" s="6">
        <f t="shared" si="7"/>
        <v>296157.80546411464</v>
      </c>
    </row>
    <row r="85" spans="1:7" hidden="1" x14ac:dyDescent="0.3">
      <c r="A85">
        <v>10</v>
      </c>
      <c r="B85">
        <f t="shared" si="2"/>
        <v>100</v>
      </c>
      <c r="C85" s="17">
        <f t="shared" si="3"/>
        <v>100</v>
      </c>
      <c r="D85">
        <f t="shared" si="4"/>
        <v>-20</v>
      </c>
      <c r="E85">
        <f>-(D85+SQRT(D85^2-4*1*C85))/2</f>
        <v>10</v>
      </c>
      <c r="F85">
        <f t="shared" si="6"/>
        <v>1.7082039324993694</v>
      </c>
      <c r="G85" s="6">
        <f t="shared" si="7"/>
        <v>525000</v>
      </c>
    </row>
    <row r="86" spans="1:7" hidden="1" x14ac:dyDescent="0.3"/>
    <row r="87" spans="1:7" hidden="1" x14ac:dyDescent="0.3"/>
    <row r="88" spans="1:7" hidden="1" x14ac:dyDescent="0.3"/>
    <row r="89" spans="1:7" hidden="1" x14ac:dyDescent="0.3"/>
    <row r="90" spans="1:7" hidden="1" x14ac:dyDescent="0.3"/>
    <row r="91" spans="1:7" hidden="1" x14ac:dyDescent="0.3"/>
    <row r="92" spans="1:7" hidden="1" x14ac:dyDescent="0.3"/>
    <row r="93" spans="1:7" hidden="1" x14ac:dyDescent="0.3"/>
    <row r="94" spans="1:7" hidden="1" x14ac:dyDescent="0.3"/>
    <row r="95" spans="1:7" hidden="1" x14ac:dyDescent="0.3"/>
    <row r="96" spans="1:7" hidden="1" x14ac:dyDescent="0.3"/>
    <row r="97" hidden="1" x14ac:dyDescent="0.3"/>
    <row r="98" hidden="1" x14ac:dyDescent="0.3"/>
    <row r="99" hidden="1" x14ac:dyDescent="0.3"/>
    <row r="100" hidden="1" x14ac:dyDescent="0.3"/>
    <row r="101" hidden="1" x14ac:dyDescent="0.3"/>
    <row r="102" hidden="1" x14ac:dyDescent="0.3"/>
    <row r="103" hidden="1" x14ac:dyDescent="0.3"/>
    <row r="104" hidden="1" x14ac:dyDescent="0.3"/>
    <row r="105" hidden="1" x14ac:dyDescent="0.3"/>
    <row r="106" hidden="1" x14ac:dyDescent="0.3"/>
    <row r="107" hidden="1" x14ac:dyDescent="0.3"/>
    <row r="108" hidden="1" x14ac:dyDescent="0.3"/>
    <row r="109" hidden="1" x14ac:dyDescent="0.3"/>
    <row r="110" hidden="1" x14ac:dyDescent="0.3"/>
    <row r="111" hidden="1" x14ac:dyDescent="0.3"/>
    <row r="112" hidden="1" x14ac:dyDescent="0.3"/>
    <row r="113" hidden="1" x14ac:dyDescent="0.3"/>
    <row r="114" hidden="1" x14ac:dyDescent="0.3"/>
  </sheetData>
  <sheetProtection algorithmName="SHA-512" hashValue="PJyP2qNE+ZEsH8rO7RTZvYvb5YwfYmBHkMAlziUGZD5whdhaIwQXpKyPaSPQn/xy+4WOSk6ygAdvEnl176WEGg==" saltValue="Ca6G4TZiTuAgA1sYpg8lxA==" spinCount="100000" sheet="1" objects="1" scenarios="1" formatCells="0"/>
  <protectedRanges>
    <protectedRange sqref="A21:E52 C58:F61" name="Bereik1_1"/>
  </protectedRanges>
  <mergeCells count="24">
    <mergeCell ref="A2:F2"/>
    <mergeCell ref="A3:F3"/>
    <mergeCell ref="A4:F4"/>
    <mergeCell ref="F69:G69"/>
    <mergeCell ref="C59:F59"/>
    <mergeCell ref="C60:F60"/>
    <mergeCell ref="C61:F61"/>
    <mergeCell ref="A8:C8"/>
    <mergeCell ref="A9:C9"/>
    <mergeCell ref="A10:C10"/>
    <mergeCell ref="A11:C11"/>
    <mergeCell ref="F18:F19"/>
    <mergeCell ref="C18:C19"/>
    <mergeCell ref="D18:D19"/>
    <mergeCell ref="A6:D6"/>
    <mergeCell ref="C58:F58"/>
    <mergeCell ref="A12:C12"/>
    <mergeCell ref="B54:E54"/>
    <mergeCell ref="B55:E55"/>
    <mergeCell ref="A53:C53"/>
    <mergeCell ref="A13:C13"/>
    <mergeCell ref="A18:A19"/>
    <mergeCell ref="B18:B19"/>
    <mergeCell ref="E18:E19"/>
  </mergeCells>
  <pageMargins left="0.23622047244094491" right="0.23622047244094491" top="0.74803149606299213" bottom="0.74803149606299213" header="0.31496062992125984" footer="0.31496062992125984"/>
  <pageSetup paperSize="9" orientation="portrait" horizontalDpi="1200" verticalDpi="1200" r:id="rId1"/>
  <headerFooter>
    <oddFooter>&amp;Lpagina &amp;P van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40bc26f-eeb3-4021-b597-6e34895079a4" xsi:nil="true"/>
    <_ip_UnifiedCompliancePolicyProperties xmlns="http://schemas.microsoft.com/sharepoint/v3" xsi:nil="true"/>
    <lcf76f155ced4ddcb4097134ff3c332f xmlns="eb10debc-da1f-43ca-ae05-ff80a219402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82F1B1B1D9F741B548BEA51F31E697" ma:contentTypeVersion="15" ma:contentTypeDescription="Een nieuw document maken." ma:contentTypeScope="" ma:versionID="73af0b7083edd821b1ea2356b0f73620">
  <xsd:schema xmlns:xsd="http://www.w3.org/2001/XMLSchema" xmlns:xs="http://www.w3.org/2001/XMLSchema" xmlns:p="http://schemas.microsoft.com/office/2006/metadata/properties" xmlns:ns1="http://schemas.microsoft.com/sharepoint/v3" xmlns:ns2="eb10debc-da1f-43ca-ae05-ff80a2194029" xmlns:ns3="e40bc26f-eeb3-4021-b597-6e34895079a4" targetNamespace="http://schemas.microsoft.com/office/2006/metadata/properties" ma:root="true" ma:fieldsID="152c06f58ddd7bbcf10524b532c27227" ns1:_="" ns2:_="" ns3:_="">
    <xsd:import namespace="http://schemas.microsoft.com/sharepoint/v3"/>
    <xsd:import namespace="eb10debc-da1f-43ca-ae05-ff80a2194029"/>
    <xsd:import namespace="e40bc26f-eeb3-4021-b597-6e34895079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10debc-da1f-43ca-ae05-ff80a21940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e99ebba-7dd4-4ca1-8877-3e1f117946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0bc26f-eeb3-4021-b597-6e34895079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b7e7261-4a09-48d2-b4b8-c4867652afd9}" ma:internalName="TaxCatchAll" ma:showField="CatchAllData" ma:web="e40bc26f-eeb3-4021-b597-6e34895079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58E214-7B43-4C16-A365-02451F0CA9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5FA3A0-06FE-4ED3-BB01-7D93B444840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40bc26f-eeb3-4021-b597-6e34895079a4"/>
    <ds:schemaRef ds:uri="eb10debc-da1f-43ca-ae05-ff80a2194029"/>
  </ds:schemaRefs>
</ds:datastoreItem>
</file>

<file path=customXml/itemProps3.xml><?xml version="1.0" encoding="utf-8"?>
<ds:datastoreItem xmlns:ds="http://schemas.openxmlformats.org/officeDocument/2006/customXml" ds:itemID="{1B00BEB0-4AF1-4AE9-9759-0FB571A2B6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b10debc-da1f-43ca-ae05-ff80a2194029"/>
    <ds:schemaRef ds:uri="e40bc26f-eeb3-4021-b597-6e34895079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G2 Emissies Werktuigen</vt:lpstr>
      <vt:lpstr>'G2 Emissies Werktuigen'!Afdrukbereik</vt:lpstr>
      <vt:lpstr>'G2 Emissies Werktuigen'!Afdruktitels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Kees Rietveld</dc:creator>
  <cp:keywords/>
  <dc:description/>
  <cp:lastModifiedBy>Sjaak Jongeneel</cp:lastModifiedBy>
  <cp:revision/>
  <cp:lastPrinted>2023-01-03T11:41:40Z</cp:lastPrinted>
  <dcterms:created xsi:type="dcterms:W3CDTF">2022-01-26T14:01:16Z</dcterms:created>
  <dcterms:modified xsi:type="dcterms:W3CDTF">2023-01-26T09:15:28Z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0x0101003B82F1B1B1D9F741B548BEA51F31E697</vt:lpwstr>
  </property>
  <property fmtid="{D5CDD505-2E9C-101B-9397-08002B2CF9AE}" pid="3" name="MediaServiceImageTags">
    <vt:lpwstr/>
  </property>
</Properties>
</file>