
<file path=[Content_Types].xml><?xml version="1.0" encoding="utf-8"?>
<Types xmlns="http://schemas.openxmlformats.org/package/2006/content-types">
  <Default Extension="bin" ContentType="application/vnd.openxmlformats-officedocument.spreadsheetml.printerSettings"/>
  <Default Extension="gif" ContentType="image/gi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drawings/drawing2.xml" ContentType="application/vnd.openxmlformats-officedocument.drawing+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731"/>
  <workbookPr codeName="ThisWorkbook"/>
  <mc:AlternateContent xmlns:mc="http://schemas.openxmlformats.org/markup-compatibility/2006">
    <mc:Choice Requires="x15">
      <x15ac:absPath xmlns:x15ac="http://schemas.microsoft.com/office/spreadsheetml/2010/11/ac" url="H:\DATA\Inkoop\1. Lopende aanbestedingen\2024 GHIJ Zuid Willeskop\"/>
    </mc:Choice>
  </mc:AlternateContent>
  <xr:revisionPtr revIDLastSave="0" documentId="8_{B2139E41-C027-4E4A-9C8B-161B15B1C87F}" xr6:coauthVersionLast="47" xr6:coauthVersionMax="47" xr10:uidLastSave="{00000000-0000-0000-0000-000000000000}"/>
  <workbookProtection workbookAlgorithmName="SHA-512" workbookHashValue="6sbTxpYM06xxTBKozbZXON1/2SLypT5VLSgbVD5VHvoSSwEkwhRUBwlw1BSFu2jrTjQqgpRl/amac5/ynpPozA==" workbookSaltValue="sYyGetgEOmZD617q5kfPRQ==" workbookSpinCount="100000" lockStructure="1"/>
  <bookViews>
    <workbookView xWindow="-120" yWindow="-120" windowWidth="29040" windowHeight="15840" activeTab="1" xr2:uid="{00000000-000D-0000-FFFF-FFFF00000000}"/>
  </bookViews>
  <sheets>
    <sheet name="INFO" sheetId="3" r:id="rId1"/>
    <sheet name="SCORETABEL" sheetId="1" r:id="rId2"/>
    <sheet name="WAARDE BPKV" sheetId="5" r:id="rId3"/>
    <sheet name="EMISSIENORMEN" sheetId="2" r:id="rId4"/>
    <sheet name="BRONDATA" sheetId="6" r:id="rId5"/>
  </sheets>
  <definedNames>
    <definedName name="AANTAL_GROEPEN_CONTROLE">SCORETABEL!$C$4:$C$59</definedName>
    <definedName name="Aantal_groepen_tellen">SCORETABEL!$U$7,SCORETABEL!$U$14,SCORETABEL!$U$21,SCORETABEL!$U$28,SCORETABEL!$U$35,SCORETABEL!#REF!,SCORETABEL!#REF!,SCORETABEL!$U$43,SCORETABEL!$U$50,SCORETABEL!$U$57</definedName>
    <definedName name="aantalgroep1">SCORETABEL!$D$6,SCORETABEL!$G$6,SCORETABEL!$J$6,SCORETABEL!$M$6,SCORETABEL!$P$6</definedName>
    <definedName name="aantalgroep10">SCORETABEL!$D$56,SCORETABEL!$G$56,SCORETABEL!$J$56,SCORETABEL!$M$56,SCORETABEL!$P$56</definedName>
    <definedName name="aantalgroep2">SCORETABEL!$D$13,SCORETABEL!$G$13,SCORETABEL!$J$13,SCORETABEL!$M$13,SCORETABEL!$P$13</definedName>
    <definedName name="aantalgroep3">SCORETABEL!$P$20,SCORETABEL!$M$20,SCORETABEL!$J$20,SCORETABEL!$G$20,SCORETABEL!$D$20</definedName>
    <definedName name="aantalgroep4">SCORETABEL!$D$27,SCORETABEL!$G$27,SCORETABEL!$J$27,SCORETABEL!$M$27,SCORETABEL!$P$27</definedName>
    <definedName name="aantalgroep5">SCORETABEL!$D$34,SCORETABEL!$G$34,SCORETABEL!$J$34,SCORETABEL!$M$34,SCORETABEL!$P$34</definedName>
    <definedName name="aantalgroep6">SCORETABEL!#REF!,SCORETABEL!#REF!,SCORETABEL!#REF!,SCORETABEL!#REF!,SCORETABEL!#REF!</definedName>
    <definedName name="aantalgroep7">SCORETABEL!#REF!,SCORETABEL!#REF!,SCORETABEL!#REF!,SCORETABEL!#REF!,SCORETABEL!#REF!</definedName>
    <definedName name="aantalgroep8">SCORETABEL!$D$42,SCORETABEL!$G$42,SCORETABEL!$J$42,SCORETABEL!$M$42,SCORETABEL!$P$42</definedName>
    <definedName name="aantalgroep9">SCORETABEL!$D$49,SCORETABEL!$G$49,SCORETABEL!$J$49,SCORETABEL!$M$49,SCORETABEL!$P$49</definedName>
    <definedName name="_xlnm.Print_Area" localSheetId="3">EMISSIENORMEN!$A$1:$Z$35</definedName>
    <definedName name="_xlnm.Print_Area" localSheetId="1">SCORETABEL!$C$1:$U$67</definedName>
    <definedName name="Brandstoffen">BRONDATA!$F$19:$F$31</definedName>
    <definedName name="Elektrisch">BRONDATA!$F$40</definedName>
    <definedName name="Emissielabel_overzicht">BRONDATA!$C$6:$C$117</definedName>
    <definedName name="Materieel_overzicht">BRONDATA!$B$6:$B$117</definedName>
    <definedName name="Materieelgroep">BRONDATA!$F$6:$F$15</definedName>
    <definedName name="percentage_totale_werk">SCORETABEL!$U$7,SCORETABEL!$U$14,SCORETABEL!$U$21,SCORETABEL!$U$28,SCORETABEL!$U$35,SCORETABEL!#REF!,SCORETABEL!#REF!,SCORETABEL!$U$43,SCORETABEL!$U$50,SCORETABEL!$U$57</definedName>
    <definedName name="totaal_generaal">SCORETABEL!$U$8,SCORETABEL!$U$15,SCORETABEL!$U$22,SCORETABEL!$U$29,SCORETABEL!$U$36,SCORETABEL!#REF!,SCORETABEL!#REF!,SCORETABEL!$U$44,SCORETABEL!$U$51,SCORETABEL!$U$58</definedName>
    <definedName name="totaalgewogen1">SCORETABEL!$S$9</definedName>
    <definedName name="totaalgewogen2">SCORETABEL!$S$16</definedName>
    <definedName name="totaalgewogen3">SCORETABEL!$S$23</definedName>
    <definedName name="totaalgewogen4">SCORETABEL!$S$30</definedName>
    <definedName name="totaalgewogen5">SCORETABEL!$S$37</definedName>
    <definedName name="totaalgewogen6">SCORETABEL!#REF!</definedName>
    <definedName name="totaalgewogen7">SCORETABEL!#REF!</definedName>
    <definedName name="totaalgewogen8">SCORETABEL!$S$45</definedName>
    <definedName name="totaalgewogen9">SCORETABEL!$S$52</definedName>
    <definedName name="totaalgewongen10">SCORETABEL!$S$59</definedName>
    <definedName name="Waarde_brandstoffen">BRONDATA!$G$19:$G$31</definedName>
    <definedName name="Waarde_elektrisch">BRONDATA!$G$40</definedName>
    <definedName name="Waarde_emissielabel">BRONDATA!$D$6:$D$117</definedName>
    <definedName name="Waarde_waterstof">BRONDATA!$G$35</definedName>
    <definedName name="Waarde_waterstofdiesel">BRONDATA!$G$45</definedName>
    <definedName name="Waterstof">BRONDATA!$F$35</definedName>
    <definedName name="waterstofdiesel">BRONDATA!$F$45</definedName>
    <definedName name="waterstofdieselhybride">BRONDATA!$F$44:$G$46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21" i="1" l="1" a="1"/>
  <c r="E21" i="1" s="1"/>
  <c r="E7" i="1"/>
  <c r="Q56" i="1" l="1"/>
  <c r="N56" i="1"/>
  <c r="K56" i="1"/>
  <c r="H56" i="1"/>
  <c r="E56" i="1"/>
  <c r="Q49" i="1"/>
  <c r="N49" i="1"/>
  <c r="K49" i="1"/>
  <c r="H49" i="1"/>
  <c r="E49" i="1"/>
  <c r="Q42" i="1"/>
  <c r="N42" i="1"/>
  <c r="K42" i="1"/>
  <c r="H42" i="1"/>
  <c r="E42" i="1"/>
  <c r="Q34" i="1"/>
  <c r="N34" i="1"/>
  <c r="K34" i="1"/>
  <c r="H34" i="1"/>
  <c r="E34" i="1"/>
  <c r="Q27" i="1"/>
  <c r="N27" i="1"/>
  <c r="K27" i="1"/>
  <c r="H27" i="1"/>
  <c r="E27" i="1"/>
  <c r="Q20" i="1"/>
  <c r="N20" i="1"/>
  <c r="K20" i="1"/>
  <c r="H20" i="1"/>
  <c r="E20" i="1"/>
  <c r="Q13" i="1"/>
  <c r="N13" i="1"/>
  <c r="K13" i="1"/>
  <c r="H13" i="1"/>
  <c r="E13" i="1"/>
  <c r="H6" i="1" l="1"/>
  <c r="Q57" i="1"/>
  <c r="N57" i="1"/>
  <c r="K57" i="1"/>
  <c r="H57" i="1"/>
  <c r="E57" i="1"/>
  <c r="Q50" i="1"/>
  <c r="N50" i="1"/>
  <c r="K50" i="1"/>
  <c r="H50" i="1"/>
  <c r="E50" i="1"/>
  <c r="Q43" i="1"/>
  <c r="N43" i="1"/>
  <c r="K43" i="1"/>
  <c r="H43" i="1"/>
  <c r="E43" i="1"/>
  <c r="Q35" i="1"/>
  <c r="N35" i="1"/>
  <c r="K35" i="1"/>
  <c r="H35" i="1"/>
  <c r="E35" i="1"/>
  <c r="Q28" i="1"/>
  <c r="N28" i="1"/>
  <c r="K28" i="1"/>
  <c r="H28" i="1"/>
  <c r="E28" i="1"/>
  <c r="Q21" i="1"/>
  <c r="N21" i="1"/>
  <c r="K21" i="1"/>
  <c r="H21" i="1"/>
  <c r="Q14" i="1"/>
  <c r="N14" i="1"/>
  <c r="K14" i="1"/>
  <c r="H14" i="1"/>
  <c r="E14" i="1"/>
  <c r="Q7" i="1"/>
  <c r="N7" i="1"/>
  <c r="K7" i="1"/>
  <c r="H7" i="1"/>
  <c r="Q59" i="1" l="1"/>
  <c r="N59" i="1"/>
  <c r="K59" i="1"/>
  <c r="H59" i="1"/>
  <c r="E59" i="1"/>
  <c r="D58" i="1"/>
  <c r="Q52" i="1"/>
  <c r="N52" i="1"/>
  <c r="K52" i="1"/>
  <c r="H52" i="1"/>
  <c r="E52" i="1"/>
  <c r="D51" i="1"/>
  <c r="Q45" i="1"/>
  <c r="N45" i="1"/>
  <c r="K45" i="1"/>
  <c r="H45" i="1"/>
  <c r="E45" i="1"/>
  <c r="D44" i="1"/>
  <c r="Q37" i="1"/>
  <c r="N37" i="1"/>
  <c r="K37" i="1"/>
  <c r="E37" i="1"/>
  <c r="D36" i="1"/>
  <c r="H37" i="1"/>
  <c r="Q30" i="1"/>
  <c r="N30" i="1"/>
  <c r="K30" i="1"/>
  <c r="H30" i="1"/>
  <c r="E30" i="1"/>
  <c r="D29" i="1"/>
  <c r="Q23" i="1"/>
  <c r="N23" i="1"/>
  <c r="K23" i="1"/>
  <c r="H23" i="1"/>
  <c r="Q16" i="1"/>
  <c r="N16" i="1"/>
  <c r="D15" i="1"/>
  <c r="K16" i="1"/>
  <c r="H16" i="1"/>
  <c r="N9" i="1"/>
  <c r="E23" i="1" l="1"/>
  <c r="S23" i="1" s="1"/>
  <c r="U20" i="1" s="1"/>
  <c r="E16" i="1"/>
  <c r="S16" i="1" s="1"/>
  <c r="U13" i="1" s="1"/>
  <c r="S30" i="1"/>
  <c r="U27" i="1" s="1"/>
  <c r="S45" i="1"/>
  <c r="U42" i="1" s="1"/>
  <c r="S37" i="1"/>
  <c r="U34" i="1" s="1"/>
  <c r="S52" i="1"/>
  <c r="U49" i="1" s="1"/>
  <c r="S59" i="1"/>
  <c r="U56" i="1" s="1"/>
  <c r="D5" i="5" l="1"/>
  <c r="U64" i="1" l="1"/>
  <c r="Q54" i="1" l="1"/>
  <c r="N54" i="1"/>
  <c r="K54" i="1"/>
  <c r="H54" i="1"/>
  <c r="E54" i="1"/>
  <c r="Q47" i="1"/>
  <c r="N47" i="1"/>
  <c r="K47" i="1"/>
  <c r="H47" i="1"/>
  <c r="E47" i="1"/>
  <c r="Q40" i="1"/>
  <c r="N40" i="1"/>
  <c r="K40" i="1"/>
  <c r="H40" i="1"/>
  <c r="E40" i="1"/>
  <c r="Q32" i="1"/>
  <c r="N32" i="1"/>
  <c r="K32" i="1"/>
  <c r="H32" i="1"/>
  <c r="E32" i="1"/>
  <c r="Q25" i="1"/>
  <c r="N25" i="1"/>
  <c r="K25" i="1"/>
  <c r="H25" i="1"/>
  <c r="E25" i="1"/>
  <c r="Q18" i="1"/>
  <c r="N18" i="1"/>
  <c r="K18" i="1"/>
  <c r="H18" i="1"/>
  <c r="E18" i="1"/>
  <c r="Q11" i="1"/>
  <c r="N11" i="1"/>
  <c r="K11" i="1"/>
  <c r="H11" i="1"/>
  <c r="E11" i="1"/>
  <c r="D8" i="1"/>
  <c r="U58" i="1" l="1"/>
  <c r="U51" i="1"/>
  <c r="U44" i="1"/>
  <c r="U36" i="1"/>
  <c r="U29" i="1"/>
  <c r="U22" i="1"/>
  <c r="Q9" i="1"/>
  <c r="Q6" i="1"/>
  <c r="N6" i="1"/>
  <c r="K6" i="1"/>
  <c r="H9" i="1" l="1"/>
  <c r="K9" i="1"/>
  <c r="U15" i="1"/>
  <c r="E6" i="1"/>
  <c r="Q4" i="1"/>
  <c r="N4" i="1"/>
  <c r="K4" i="1"/>
  <c r="H4" i="1"/>
  <c r="E4" i="1"/>
  <c r="E9" i="1" l="1"/>
  <c r="S9" i="1" s="1"/>
  <c r="U6" i="1" s="1"/>
  <c r="U8" i="1" s="1"/>
  <c r="U65" i="1" s="1"/>
  <c r="D6" i="5" l="1"/>
  <c r="B7" i="5" l="1"/>
  <c r="D7" i="5"/>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<sst xmlns="http://schemas.openxmlformats.org/spreadsheetml/2006/main" count="336" uniqueCount="157">
  <si>
    <r>
      <rPr>
        <b/>
        <u/>
        <sz val="11"/>
        <color theme="1"/>
        <rFont val="Calibri"/>
        <family val="2"/>
        <scheme val="minor"/>
      </rPr>
      <t xml:space="preserve">LET OP: </t>
    </r>
    <r>
      <rPr>
        <sz val="11"/>
        <color theme="1"/>
        <rFont val="Calibri"/>
        <family val="2"/>
        <scheme val="minor"/>
      </rPr>
      <t>om alle functies van dit bestand te kunnen gebruiken, moeten macro's zijn ingeschakeld!</t>
    </r>
  </si>
  <si>
    <t>Klik op " macro's inschakelen" als Excel daarom vraagt.</t>
  </si>
  <si>
    <t>Opmerkingen bij het invullen van de BPKV scoretabel inzet materieel en brandstoffen</t>
  </si>
  <si>
    <t>• In het tabblad "scoretabel" zijn door de aanbestedende dienst vooraf een aantal materieelgroepen gedefinieerd. Alleen deze materieelgroepen worden beoordeeld.</t>
  </si>
  <si>
    <t xml:space="preserve">• Inschrijver vult per materieelgroep specificaties in van maximaal 5 afzonderlijke materieelstukken. In geval het werk wordt uitgevoerd met meer dan 5 afzonderlijke materieelstukken uit dezelfde </t>
  </si>
  <si>
    <t xml:space="preserve">      materieelgroep, voldoen deze ten minste aan specificties van met mateieelstuk met de laagste score.</t>
  </si>
  <si>
    <t>• Per materieelgroep worden maximaal 100 punten toegekend.  Bij inzet van meerdere materieelstukken in dezelfde materieelgroep, wordt per materieelstuk een gewogen score berekend op basis van het % inzet.</t>
  </si>
  <si>
    <t xml:space="preserve">     Dit percentage wordt berekend aan de hand van het besteksvolume in m³. Hiermee krijgen individuele materieelstukken een evenredig aandeel in de score, ongeacht het aantal opgegeven materieelstukken.</t>
  </si>
  <si>
    <t>• Scores worden naar boven afgerond op gehele getallen. In specifieke gevallen kan dit leiden tot een afwijking van maximaal één punt tussen de som van de gewogen score en de totaalscore van een materieelgroep. In voorkomende gevallen is de totaalscore leidend.</t>
  </si>
  <si>
    <t>• Puntentoekenning voor emissielabels en brandstoffen/energiebronnen zijn inzichtelijk in het overzicht in het tabblad "brondata".</t>
  </si>
  <si>
    <t>Invullen van de scoretabel</t>
  </si>
  <si>
    <t>Het invullen van de scoretabel gaat in 4 stappen:</t>
  </si>
  <si>
    <t>(1.) Kies een materieelgroep;</t>
  </si>
  <si>
    <t xml:space="preserve">        Relevante materieelgroepen zijn vooraf door de aanbestedende dienst gedefinieerd. Het toevoegen van materieelgroepen is niet toegestaan.</t>
  </si>
  <si>
    <t>(2.) Kies het emissielabel van bij de afzonderlijke materieelstukken;</t>
  </si>
  <si>
    <t xml:space="preserve">        Selecteer de witte cel achter "emissiecategorie". Er verschijnt een knop, waarmee een keuzemenu geopend kan worden. Kies een emissielabel uit de beschikbare lijst.</t>
  </si>
  <si>
    <t xml:space="preserve">        In geval van materieelstukken met afwijkende specificaties, kan tijdens de aanbesteding en binnen de daartoe gestelde termijn, een vraag gesteld worden aan de aanbestedende dienst.</t>
  </si>
  <si>
    <t xml:space="preserve">        Keuze is alleen beschikbaar als waarde voor brandstof/energiebron (3) leeg is. Cel kleurt rood als geen keuze is gemaakt, maar wel een waarde is opgegeven bij (4).</t>
  </si>
  <si>
    <t>(3.) Kies een brandstof of energiebron;</t>
  </si>
  <si>
    <t xml:space="preserve">        Selecteer de witte cel achter "brandstof/energiebron". Er verschijnt een knop, waarmee een keuzemenu geopend kan worden. Kies een brandstof of energiebron uit de beschikbare lijst.</t>
  </si>
  <si>
    <t xml:space="preserve">        In geval van brandstoffen/energiebronnen met afwijkende specificaties, kan tijdens de aanbesteding en binnen de daartoe gestelde termijn, een vraag gesteld worden aan de aanbestedende dienst.</t>
  </si>
  <si>
    <t xml:space="preserve">        Keuze is alleen beschikbaar als een waarde is ingevuld voor het emissielabel (2), dit voorkomt onmogelijke combinaties. Cel kleurt rood als geen keuze is gemaakt, maar wel een waarde is opgegeven bij (4).</t>
  </si>
  <si>
    <t xml:space="preserve">(4.) Aandeel van het afzonderlijke materieelstuk, binnen de materieelgroep. </t>
  </si>
  <si>
    <t xml:space="preserve">        Aandeel van het daadwerkelijke baggerwerk, dat door dit afzonderlijk materieelstuk wordt uitgevoerd. (Percentage, geheel getal obv bestekvolume). Voorbeeld: binnen het bestek wordt 1.000m³ gebaggerd met hydraulische graafmachine, waarvan 200m³ (=20%)met een specifiek materieelstuk.</t>
  </si>
  <si>
    <t xml:space="preserve">        De som van deze waarden binnen een materiaalgroep moet 100% zijn. Deze cel kleurt rood als de som van het totaal binnen de materieelgroep niet gelijk is aan 100%.</t>
  </si>
  <si>
    <t>Materieelgroep</t>
  </si>
  <si>
    <t>Nr. 1</t>
  </si>
  <si>
    <t>Totaalscore</t>
  </si>
  <si>
    <t>Emissielabel</t>
  </si>
  <si>
    <t>subtotaal score materieelgroep</t>
  </si>
  <si>
    <t>Brandstof/energiebron</t>
  </si>
  <si>
    <r>
      <t xml:space="preserve">aandeel materieelgroep in totale werk </t>
    </r>
    <r>
      <rPr>
        <i/>
        <sz val="11"/>
        <color theme="1"/>
        <rFont val="Calibri"/>
        <family val="2"/>
        <scheme val="minor"/>
      </rPr>
      <t>(vooraf bepaald door aanbestedende dienst)</t>
    </r>
  </si>
  <si>
    <t>Aandeel inzet in materieelgroep</t>
  </si>
  <si>
    <t>subtotaal</t>
  </si>
  <si>
    <t>Score gewogen</t>
  </si>
  <si>
    <t>totaalscore materieelgroep</t>
  </si>
  <si>
    <t>(5.) Score</t>
  </si>
  <si>
    <t xml:space="preserve">       Score per onderdeel, afhankelijk van de gemaakte keuze bij (2) en (3)</t>
  </si>
  <si>
    <t>(6.) Score gewogen</t>
  </si>
  <si>
    <t xml:space="preserve">       Gewogen score per afzonderlijk materieelstuk, bepaald an de hand van het % inzet in de materieelgroep (4).</t>
  </si>
  <si>
    <t>(7.) Informatieknoppen</t>
  </si>
  <si>
    <t xml:space="preserve">       Klik op deze knoppen voor informatie per onderdeel. Let op: dit werkt alleen als macro's zijn ingeschakeld.</t>
  </si>
  <si>
    <t>(8.) Subtotaal</t>
  </si>
  <si>
    <t xml:space="preserve">       Totaal van de score gewogen in de materieelgroep. Maximaal 100 punten.</t>
  </si>
  <si>
    <t>(9.) Aandeel materieelgroep in totale werk</t>
  </si>
  <si>
    <t xml:space="preserve">       Percentage van het totale werk, dat met behulp van materieelstukken uit deze groep wordt uitgevoerd. Vooraf bepaald door de aanbestedende dienst, zodat dit voor alle inschrijvers gelijk is. Totaal van alle materieelgroepen =100%</t>
  </si>
  <si>
    <t>(10.) Totaalscore materieelgroep</t>
  </si>
  <si>
    <t xml:space="preserve">        Product van het subtotaal (8) en het aandeel materieelgroep in totale werk (9)</t>
  </si>
  <si>
    <t>BPKV scoretabel emissiereductie: inzet materieel en brandstoffen</t>
  </si>
  <si>
    <t>Groep 1</t>
  </si>
  <si>
    <t>Graafmachine</t>
  </si>
  <si>
    <t>aandeel materieelgroep in totale werk</t>
  </si>
  <si>
    <t>Aandeel inzet in materieelgroep (tijd)</t>
  </si>
  <si>
    <t>Groep 2</t>
  </si>
  <si>
    <t>Vrachtauto</t>
  </si>
  <si>
    <t>Groep 3</t>
  </si>
  <si>
    <t>Tractor</t>
  </si>
  <si>
    <t>Groep 4</t>
  </si>
  <si>
    <t>Bedrijfsauto</t>
  </si>
  <si>
    <t>Groep 5</t>
  </si>
  <si>
    <t>Vaartuig</t>
  </si>
  <si>
    <t>Groep 8</t>
  </si>
  <si>
    <t>Groep 9</t>
  </si>
  <si>
    <t>Groep 10</t>
  </si>
  <si>
    <t>koptekst</t>
  </si>
  <si>
    <t>Emissiecategorie</t>
  </si>
  <si>
    <t>score emissie</t>
  </si>
  <si>
    <t>score brandstof</t>
  </si>
  <si>
    <t>Score individueel</t>
  </si>
  <si>
    <t>Waardebepaling BPKV materieel &amp; brandstoffen</t>
  </si>
  <si>
    <t>Aandeel BPKV-waarde materieel &amp; brandstoffen</t>
  </si>
  <si>
    <t>A</t>
  </si>
  <si>
    <t>Absolute waarde van het BPKV-onderdeel, vooraf bepaald door aanbestedende dienst.</t>
  </si>
  <si>
    <t>Maximaal aantal te behalen punten</t>
  </si>
  <si>
    <t>B</t>
  </si>
  <si>
    <t>Maximale waarde van de som totaalscore materieelgroep uit het blad "scoretabel".</t>
  </si>
  <si>
    <t>Waarde van 1 punt</t>
  </si>
  <si>
    <t>C=A/B</t>
  </si>
  <si>
    <t>Behaald aantal punten op basis van invoer</t>
  </si>
  <si>
    <t>D</t>
  </si>
  <si>
    <t>Waarde van de som totaalscore materieelgroep uit het blad "scoretabel"</t>
  </si>
  <si>
    <t>C*D</t>
  </si>
  <si>
    <t>De berekende waarde van het BPKV-onderdeel. Afgrond naar boven, op het dichtstbijzijnde veelvoud van €100,-</t>
  </si>
  <si>
    <t>In geval de waarde bij (D) een negatief getal oplevert, is sprake van een fictieve bijtelling.</t>
  </si>
  <si>
    <t>Emissielabels</t>
  </si>
  <si>
    <t>Bouwjaar</t>
  </si>
  <si>
    <t>&gt;&gt;</t>
  </si>
  <si>
    <r>
      <t xml:space="preserve">Tractoren en graafmachines EUR </t>
    </r>
    <r>
      <rPr>
        <b/>
        <vertAlign val="superscript"/>
        <sz val="11"/>
        <color theme="1"/>
        <rFont val="Calibri"/>
        <family val="2"/>
        <scheme val="minor"/>
      </rPr>
      <t>1</t>
    </r>
  </si>
  <si>
    <t>Stage II</t>
  </si>
  <si>
    <t>Stage IIIA</t>
  </si>
  <si>
    <t>Stage IIIB</t>
  </si>
  <si>
    <t>Stage IV</t>
  </si>
  <si>
    <r>
      <t xml:space="preserve">Stage V </t>
    </r>
    <r>
      <rPr>
        <b/>
        <vertAlign val="superscript"/>
        <sz val="11"/>
        <color theme="1"/>
        <rFont val="Calibri"/>
        <family val="2"/>
        <scheme val="minor"/>
      </rPr>
      <t>8</t>
    </r>
  </si>
  <si>
    <r>
      <t xml:space="preserve">Tractoren en graafmachines USA </t>
    </r>
    <r>
      <rPr>
        <b/>
        <vertAlign val="superscript"/>
        <sz val="11"/>
        <color theme="1"/>
        <rFont val="Calibri"/>
        <family val="2"/>
        <scheme val="minor"/>
      </rPr>
      <t>2</t>
    </r>
  </si>
  <si>
    <t>TIER 2</t>
  </si>
  <si>
    <t>TIER 3</t>
  </si>
  <si>
    <t>TIER 4 interim</t>
  </si>
  <si>
    <t>TIER 4 final</t>
  </si>
  <si>
    <t>Vaartuigen, binnenvaart</t>
  </si>
  <si>
    <r>
      <t xml:space="preserve">CCR 1 </t>
    </r>
    <r>
      <rPr>
        <b/>
        <vertAlign val="superscript"/>
        <sz val="11"/>
        <rFont val="Calibri"/>
        <family val="2"/>
        <scheme val="minor"/>
      </rPr>
      <t>3</t>
    </r>
  </si>
  <si>
    <r>
      <t xml:space="preserve">CCR 2 </t>
    </r>
    <r>
      <rPr>
        <b/>
        <vertAlign val="superscript"/>
        <sz val="11"/>
        <color theme="1"/>
        <rFont val="Calibri"/>
        <family val="2"/>
        <scheme val="minor"/>
      </rPr>
      <t>3,4</t>
    </r>
  </si>
  <si>
    <r>
      <t xml:space="preserve">Stage V </t>
    </r>
    <r>
      <rPr>
        <b/>
        <vertAlign val="superscript"/>
        <sz val="11"/>
        <color theme="1"/>
        <rFont val="Calibri"/>
        <family val="2"/>
        <scheme val="minor"/>
      </rPr>
      <t>5,8</t>
    </r>
  </si>
  <si>
    <t>Vaartuigen, maritiem overig</t>
  </si>
  <si>
    <r>
      <t xml:space="preserve">TIER 1 </t>
    </r>
    <r>
      <rPr>
        <b/>
        <vertAlign val="superscript"/>
        <sz val="11"/>
        <color theme="1"/>
        <rFont val="Calibri"/>
        <family val="2"/>
        <scheme val="minor"/>
      </rPr>
      <t>9</t>
    </r>
  </si>
  <si>
    <r>
      <t xml:space="preserve">TIER 2 </t>
    </r>
    <r>
      <rPr>
        <b/>
        <vertAlign val="superscript"/>
        <sz val="11"/>
        <color theme="1"/>
        <rFont val="Calibri"/>
        <family val="2"/>
        <scheme val="minor"/>
      </rPr>
      <t>9</t>
    </r>
  </si>
  <si>
    <r>
      <t xml:space="preserve">TIER 3 </t>
    </r>
    <r>
      <rPr>
        <b/>
        <vertAlign val="superscript"/>
        <sz val="11"/>
        <color theme="1"/>
        <rFont val="Calibri"/>
        <family val="2"/>
        <scheme val="minor"/>
      </rPr>
      <t>9</t>
    </r>
  </si>
  <si>
    <r>
      <t xml:space="preserve">Vrachtauto </t>
    </r>
    <r>
      <rPr>
        <b/>
        <vertAlign val="superscript"/>
        <sz val="11"/>
        <color theme="1"/>
        <rFont val="Calibri"/>
        <family val="2"/>
        <scheme val="minor"/>
      </rPr>
      <t>6</t>
    </r>
  </si>
  <si>
    <t>EURO 3</t>
  </si>
  <si>
    <t>EURO 4</t>
  </si>
  <si>
    <t>EURO 5</t>
  </si>
  <si>
    <t>EURO 6</t>
  </si>
  <si>
    <r>
      <t xml:space="preserve">Personenauto </t>
    </r>
    <r>
      <rPr>
        <b/>
        <vertAlign val="superscript"/>
        <sz val="11"/>
        <color theme="1"/>
        <rFont val="Calibri"/>
        <family val="2"/>
        <scheme val="minor"/>
      </rPr>
      <t>7</t>
    </r>
  </si>
  <si>
    <t>EU emissienormen voor Non-Road Mobile Machinery (NRMM)</t>
  </si>
  <si>
    <t>United States Environmental Protection Angency (EPA) Emission Standards for Nonroad Engines and Vehicles</t>
  </si>
  <si>
    <t>Emissienormen voor binnenvaart door de Centrale Commissie voor de Rijnvaart (CCR)</t>
  </si>
  <si>
    <t>De hieronder vallende Stage 3a norm is door de CCR geaccepteerd als CCR2 gelijkwaardig.</t>
  </si>
  <si>
    <t>Vanaf 1 januari 2019: nieuwe motoren van 19kW tot 300kW, vanaf 1 januari 2020: alle nieuwe motoren vanaf 19kW</t>
  </si>
  <si>
    <t>Europese emissiestandaard voor zware bedrijfwagens/large goods vehicles (LGV), categorie N2 of N3</t>
  </si>
  <si>
    <t>Europese emissiestandaard voor personenauto's/Passenger Cars, Categorie M1</t>
  </si>
  <si>
    <t xml:space="preserve">Veronrdening (EU) 2016/1628 inzake voorschriften met betrekking tot emissiegrenswaarden voor verontreinigende gassen </t>
  </si>
  <si>
    <t>en deeltjes en typegoedkeuring voor in niet voor de weg bestemde mobiele machines gemonteerde interne verbrandingsmotoren</t>
  </si>
  <si>
    <t>Emissienormen voor maritieme dieselmotoren, geclassificeerd door de Marine Environment Protection Committee (MEPC) van de International Maritime Organisation (IMO)</t>
  </si>
  <si>
    <t>DISCLAIMER:</t>
  </si>
  <si>
    <t xml:space="preserve">                              Dit (vereenvoudigde) overzicht is uitsluitend bedoeld voor het vergelijken van emissienormen en motoren uit diverse materieelstukken, in te zetten bij baggerwerkzaamheden van Waterschap Rivierenland.</t>
  </si>
  <si>
    <t xml:space="preserve">                              Hoewel dit document met zorg is samengesteld, kan Waterschap Rivierenland niet garanderen dat deze informatie altijd foutloos, volledig en/of actueel is. Daarom kunnen aan de informatie op dit blad geen rechten worden ontleend. </t>
  </si>
  <si>
    <t>Brondata</t>
  </si>
  <si>
    <t>Dit tabblad bevat brondata, welke wordt gebruikt in de keuzemenuus en de puntentoekenning van de scoretabel.</t>
  </si>
  <si>
    <t>Wijzigen van deze data heeft tot gevolg dat de werking van de scoretabel wordt beïnvloed.</t>
  </si>
  <si>
    <t>Manipulatie van deze waarden leidt tot uitsluiting van de aanbestedingsprocedure!</t>
  </si>
  <si>
    <t>Waarde</t>
  </si>
  <si>
    <t>Euro 6</t>
  </si>
  <si>
    <t>Hybride</t>
  </si>
  <si>
    <t>Elektrisch</t>
  </si>
  <si>
    <t>Waterstof</t>
  </si>
  <si>
    <t>Snijkopzuiger</t>
  </si>
  <si>
    <t>&lt; gereserveerd 1</t>
  </si>
  <si>
    <t>Gereserveerde regels zijn bedoeld voor nieuwe/extra materieelstukken.</t>
  </si>
  <si>
    <t>&lt; gereserveerd 2</t>
  </si>
  <si>
    <t>Vul voor een nieuwe materieelgroep ook de groene tabel verder aan.</t>
  </si>
  <si>
    <t>&lt; gereserveerd 3</t>
  </si>
  <si>
    <r>
      <t xml:space="preserve">Laat ongebruikte regels/cellen leeg. </t>
    </r>
    <r>
      <rPr>
        <i/>
        <u/>
        <sz val="11"/>
        <color rgb="FFFF0000"/>
        <rFont val="Calibri"/>
        <family val="2"/>
        <scheme val="minor"/>
      </rPr>
      <t>Niet verwijderen!</t>
    </r>
  </si>
  <si>
    <t>Stage V</t>
  </si>
  <si>
    <t>&lt; gereserveerd 4</t>
  </si>
  <si>
    <t>Waterstof/Diesel hybride</t>
  </si>
  <si>
    <t>Brandstoffen</t>
  </si>
  <si>
    <t>HVO &gt;50%</t>
  </si>
  <si>
    <t>CCR 2</t>
  </si>
  <si>
    <t>Tier 2</t>
  </si>
  <si>
    <t>Tier 3</t>
  </si>
  <si>
    <t>Vul voor een nieuwe brandstof/energiebron ook de groene tabel verder aan.</t>
  </si>
  <si>
    <t>Waterstof/Diesel</t>
  </si>
  <si>
    <t>&lt; geef hier data voor nieuwe/extra materieelgroep</t>
  </si>
  <si>
    <t>Let op: de naam in van het materieelstuk dient exact overeen te komen met de naam in het blauwe tabelletje met materieelstukken</t>
  </si>
  <si>
    <r>
      <t xml:space="preserve">Let op: de naam in kolom I moet </t>
    </r>
    <r>
      <rPr>
        <i/>
        <u/>
        <sz val="11"/>
        <color rgb="FFFF0000"/>
        <rFont val="Calibri"/>
        <family val="2"/>
        <scheme val="minor"/>
      </rPr>
      <t>precies hetzelfde</t>
    </r>
    <r>
      <rPr>
        <i/>
        <sz val="11"/>
        <color rgb="FFFF0000"/>
        <rFont val="Calibri"/>
        <family val="2"/>
        <scheme val="minor"/>
      </rPr>
      <t xml:space="preserve"> zijn als de naam in het blauwe tabelletje met materieelstukken</t>
    </r>
  </si>
  <si>
    <t>personenvervoer</t>
  </si>
  <si>
    <t>&lt; 15 ton</t>
  </si>
  <si>
    <t>&gt;= 15 ton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</si>
</sst>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2" formatCode="_ &quot;€&quot;\ * #,##0_ ;_ &quot;€&quot;\ * \-#,##0_ ;_ &quot;€&quot;\ * &quot;-&quot;_ ;_ @_ "/>
    <numFmt numFmtId="44" formatCode="_ &quot;€&quot;\ * #,##0.00_ ;_ &quot;€&quot;\ * \-#,##0.00_ ;_ &quot;€&quot;\ * &quot;-&quot;??_ ;_ @_ "/>
    <numFmt numFmtId="164" formatCode="_ &quot;€&quot;\ * #,##0_ ;_ &quot;€&quot;\ * \-#,##0_ ;_ &quot;€&quot;\ * &quot;-&quot;??_ ;_ @_ "/>
    <numFmt numFmtId="165" formatCode="0_ ;\-0\ "/>
  </numFmts>
  <fonts count="30" x14ac:knownFonts="1">
    <font>
      <sz val="11"/>
      <color theme="1"/>
      <name val="Calibri"/>
      <family val="2"/>
      <scheme val="minor"/>
    </font>
    <font>
      <b/>
      <sz val="11"/>
      <color theme="0"/>
      <name val="Calibri"/>
      <family val="2"/>
      <scheme val="minor"/>
    </font>
    <font>
      <i/>
      <sz val="11"/>
      <color rgb="FFFF0000"/>
      <name val="Calibri"/>
      <family val="2"/>
      <scheme val="minor"/>
    </font>
    <font>
      <i/>
      <u/>
      <sz val="11"/>
      <color rgb="FFFF0000"/>
      <name val="Calibri"/>
      <family val="2"/>
      <scheme val="minor"/>
    </font>
    <font>
      <b/>
      <sz val="11"/>
      <color theme="1"/>
      <name val="Calibri"/>
      <family val="2"/>
      <scheme val="minor"/>
    </font>
    <font>
      <b/>
      <u/>
      <sz val="11"/>
      <color theme="1"/>
      <name val="Calibri"/>
      <family val="2"/>
      <scheme val="minor"/>
    </font>
    <font>
      <sz val="18"/>
      <color theme="1"/>
      <name val="Calibri"/>
      <family val="2"/>
      <scheme val="minor"/>
    </font>
    <font>
      <b/>
      <sz val="18"/>
      <color theme="1"/>
      <name val="Calibri"/>
      <family val="2"/>
      <scheme val="minor"/>
    </font>
    <font>
      <sz val="22"/>
      <color theme="1"/>
      <name val="Calibri"/>
      <family val="2"/>
      <scheme val="minor"/>
    </font>
    <font>
      <b/>
      <vertAlign val="superscript"/>
      <sz val="11"/>
      <color theme="1"/>
      <name val="Calibri"/>
      <family val="2"/>
      <scheme val="minor"/>
    </font>
    <font>
      <b/>
      <sz val="11"/>
      <name val="Calibri"/>
      <family val="2"/>
      <scheme val="minor"/>
    </font>
    <font>
      <b/>
      <vertAlign val="superscript"/>
      <sz val="11"/>
      <name val="Calibri"/>
      <family val="2"/>
      <scheme val="minor"/>
    </font>
    <font>
      <sz val="11"/>
      <color rgb="FF4D4D4D"/>
      <name val="Arial"/>
      <family val="2"/>
    </font>
    <font>
      <sz val="8"/>
      <color theme="1"/>
      <name val="Calibri"/>
      <family val="2"/>
      <scheme val="minor"/>
    </font>
    <font>
      <sz val="8"/>
      <name val="Calibri"/>
      <family val="2"/>
      <scheme val="minor"/>
    </font>
    <font>
      <b/>
      <sz val="22"/>
      <color theme="1"/>
      <name val="Calibri"/>
      <family val="2"/>
      <scheme val="minor"/>
    </font>
    <font>
      <b/>
      <sz val="14"/>
      <color theme="1"/>
      <name val="Calibri"/>
      <family val="2"/>
      <scheme val="minor"/>
    </font>
    <font>
      <sz val="14"/>
      <color theme="1"/>
      <name val="Calibri"/>
      <family val="2"/>
      <scheme val="minor"/>
    </font>
    <font>
      <sz val="11"/>
      <color theme="1"/>
      <name val="Calibri"/>
      <family val="2"/>
      <scheme val="minor"/>
    </font>
    <font>
      <sz val="11"/>
      <color rgb="FF000000"/>
      <name val="Arial"/>
      <family val="2"/>
    </font>
    <font>
      <b/>
      <sz val="26"/>
      <color theme="1"/>
      <name val="Calibri"/>
      <family val="2"/>
      <scheme val="minor"/>
    </font>
    <font>
      <i/>
      <sz val="11"/>
      <color theme="0" tint="-0.499984740745262"/>
      <name val="Calibri"/>
      <family val="2"/>
      <scheme val="minor"/>
    </font>
    <font>
      <sz val="11"/>
      <color theme="0" tint="-4.9989318521683403E-2"/>
      <name val="Calibri"/>
      <family val="2"/>
      <scheme val="minor"/>
    </font>
    <font>
      <b/>
      <sz val="11"/>
      <color theme="0" tint="-4.9989318521683403E-2"/>
      <name val="Calibri"/>
      <family val="2"/>
      <scheme val="minor"/>
    </font>
    <font>
      <i/>
      <sz val="11"/>
      <color theme="1"/>
      <name val="Calibri"/>
      <family val="2"/>
      <scheme val="minor"/>
    </font>
    <font>
      <b/>
      <u/>
      <sz val="8"/>
      <color theme="1"/>
      <name val="Calibri"/>
      <family val="2"/>
      <scheme val="minor"/>
    </font>
    <font>
      <sz val="11"/>
      <color rgb="FF000000"/>
      <name val="Calibri"/>
      <family val="2"/>
    </font>
    <font>
      <sz val="11"/>
      <name val="Calibri"/>
      <family val="2"/>
      <scheme val="minor"/>
    </font>
    <font>
      <sz val="14"/>
      <name val="Calibri"/>
      <family val="2"/>
      <scheme val="minor"/>
    </font>
    <font>
      <sz val="26"/>
      <name val="Calibri"/>
      <family val="2"/>
      <scheme val="minor"/>
    </font>
  </fonts>
  <fills count="29">
    <fill>
      <patternFill patternType="none"/>
    </fill>
    <fill>
      <patternFill patternType="gray125"/>
    </fill>
    <fill>
      <patternFill patternType="solid">
        <fgColor theme="4" tint="-0.249977111117893"/>
        <bgColor indexed="64"/>
      </patternFill>
    </fill>
    <fill>
      <patternFill patternType="solid">
        <fgColor theme="8" tint="0.79998168889431442"/>
        <bgColor indexed="64"/>
      </patternFill>
    </fill>
    <fill>
      <patternFill patternType="solid">
        <fgColor theme="5"/>
        <bgColor indexed="64"/>
      </patternFill>
    </fill>
    <fill>
      <patternFill patternType="solid">
        <fgColor theme="5" tint="0.59999389629810485"/>
        <bgColor indexed="64"/>
      </patternFill>
    </fill>
    <fill>
      <patternFill patternType="solid">
        <fgColor theme="9"/>
        <bgColor indexed="64"/>
      </patternFill>
    </fill>
    <fill>
      <patternFill patternType="solid">
        <fgColor theme="9" tint="0.59999389629810485"/>
        <bgColor indexed="64"/>
      </patternFill>
    </fill>
    <fill>
      <patternFill patternType="solid">
        <fgColor rgb="FFCC99FF"/>
        <bgColor indexed="64"/>
      </patternFill>
    </fill>
    <fill>
      <patternFill patternType="solid">
        <fgColor rgb="FFFF0066"/>
        <bgColor indexed="64"/>
      </patternFill>
    </fill>
    <fill>
      <patternFill patternType="solid">
        <fgColor rgb="FFFF99CC"/>
        <bgColor indexed="64"/>
      </patternFill>
    </fill>
    <fill>
      <patternFill patternType="solid">
        <fgColor rgb="FF9900CC"/>
        <bgColor indexed="64"/>
      </patternFill>
    </fill>
    <fill>
      <patternFill patternType="solid">
        <fgColor theme="5" tint="0.39997558519241921"/>
        <bgColor indexed="64"/>
      </patternFill>
    </fill>
    <fill>
      <patternFill patternType="solid">
        <fgColor theme="0" tint="-0.249977111117893"/>
        <bgColor indexed="64"/>
      </patternFill>
    </fill>
    <fill>
      <patternFill patternType="solid">
        <fgColor theme="0" tint="-0.34998626667073579"/>
        <bgColor indexed="64"/>
      </patternFill>
    </fill>
    <fill>
      <patternFill patternType="solid">
        <fgColor rgb="FFFF0000"/>
        <bgColor indexed="64"/>
      </patternFill>
    </fill>
    <fill>
      <patternFill patternType="solid">
        <fgColor rgb="FF00B0F0"/>
        <bgColor indexed="64"/>
      </patternFill>
    </fill>
    <fill>
      <patternFill patternType="solid">
        <fgColor rgb="FF92D050"/>
        <bgColor indexed="64"/>
      </patternFill>
    </fill>
    <fill>
      <gradientFill>
        <stop position="0">
          <color rgb="FF92D050"/>
        </stop>
        <stop position="1">
          <color theme="0"/>
        </stop>
      </gradientFill>
    </fill>
    <fill>
      <gradientFill>
        <stop position="0">
          <color rgb="FF00B0F0"/>
        </stop>
        <stop position="1">
          <color rgb="FF92D050"/>
        </stop>
      </gradientFill>
    </fill>
    <fill>
      <patternFill patternType="solid">
        <fgColor rgb="FF92D050"/>
        <bgColor rgb="FF00B0F0"/>
      </patternFill>
    </fill>
    <fill>
      <gradientFill degree="180">
        <stop position="0">
          <color theme="0"/>
        </stop>
        <stop position="1">
          <color theme="0" tint="-0.34900967436750391"/>
        </stop>
      </gradientFill>
    </fill>
    <fill>
      <patternFill patternType="solid">
        <fgColor theme="4" tint="0.59999389629810485"/>
        <bgColor indexed="64"/>
      </patternFill>
    </fill>
    <fill>
      <patternFill patternType="solid">
        <fgColor theme="0" tint="-0.14999847407452621"/>
        <bgColor indexed="64"/>
      </patternFill>
    </fill>
    <fill>
      <patternFill patternType="solid">
        <fgColor rgb="FFFFFF00"/>
        <bgColor indexed="64"/>
      </patternFill>
    </fill>
    <fill>
      <patternFill patternType="solid">
        <fgColor theme="4" tint="0.39997558519241921"/>
        <bgColor indexed="64"/>
      </patternFill>
    </fill>
    <fill>
      <patternFill patternType="solid">
        <fgColor rgb="FFFFC000"/>
        <bgColor indexed="64"/>
      </patternFill>
    </fill>
    <fill>
      <patternFill patternType="solid">
        <fgColor theme="9" tint="0.39997558519241921"/>
        <bgColor indexed="64"/>
      </patternFill>
    </fill>
    <fill>
      <patternFill patternType="solid">
        <fgColor theme="0" tint="-0.499984740745262"/>
        <bgColor indexed="64"/>
      </patternFill>
    </fill>
  </fills>
  <borders count="20">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s>
  <cellStyleXfs count="3">
    <xf numFmtId="0" fontId="0" fillId="0" borderId="0"/>
    <xf numFmtId="9" fontId="18" fillId="0" borderId="0" applyFont="0" applyFill="0" applyBorder="0" applyAlignment="0" applyProtection="0"/>
    <xf numFmtId="44" fontId="18" fillId="0" borderId="0" applyFont="0" applyFill="0" applyBorder="0" applyAlignment="0" applyProtection="0"/>
  </cellStyleXfs>
  <cellXfs count="158">
    <xf numFmtId="0" fontId="0" fillId="0" borderId="0" xfId="0"/>
    <xf numFmtId="0" fontId="0" fillId="0" borderId="0" xfId="0" applyAlignment="1">
      <alignment horizontal="center"/>
    </xf>
    <xf numFmtId="0" fontId="8" fillId="0" borderId="16" xfId="0" applyFont="1" applyBorder="1"/>
    <xf numFmtId="0" fontId="8" fillId="0" borderId="0" xfId="0" applyFont="1"/>
    <xf numFmtId="0" fontId="4" fillId="13" borderId="0" xfId="0" applyFont="1" applyFill="1"/>
    <xf numFmtId="0" fontId="4" fillId="13" borderId="0" xfId="0" applyFont="1" applyFill="1" applyAlignment="1">
      <alignment horizontal="center"/>
    </xf>
    <xf numFmtId="0" fontId="4" fillId="14" borderId="0" xfId="0" applyFont="1" applyFill="1" applyAlignment="1">
      <alignment horizontal="center"/>
    </xf>
    <xf numFmtId="0" fontId="4" fillId="0" borderId="0" xfId="0" applyFont="1" applyAlignment="1">
      <alignment horizontal="left" vertical="center"/>
    </xf>
    <xf numFmtId="0" fontId="4" fillId="17" borderId="0" xfId="0" applyFont="1" applyFill="1" applyAlignment="1">
      <alignment horizontal="center" vertical="center"/>
    </xf>
    <xf numFmtId="0" fontId="0" fillId="0" borderId="0" xfId="0" applyAlignment="1">
      <alignment horizontal="left" vertical="center"/>
    </xf>
    <xf numFmtId="0" fontId="4" fillId="0" borderId="0" xfId="0" applyFont="1" applyAlignment="1">
      <alignment vertical="center"/>
    </xf>
    <xf numFmtId="0" fontId="4" fillId="0" borderId="0" xfId="0" applyFont="1" applyAlignment="1">
      <alignment horizontal="center" vertical="center"/>
    </xf>
    <xf numFmtId="0" fontId="0" fillId="0" borderId="0" xfId="0" applyAlignment="1">
      <alignment horizontal="center" vertical="center"/>
    </xf>
    <xf numFmtId="0" fontId="4" fillId="20" borderId="0" xfId="0" applyFont="1" applyFill="1" applyAlignment="1">
      <alignment vertical="center"/>
    </xf>
    <xf numFmtId="0" fontId="12" fillId="0" borderId="0" xfId="0" applyFont="1" applyAlignment="1">
      <alignment horizontal="left" vertical="center"/>
    </xf>
    <xf numFmtId="0" fontId="0" fillId="17" borderId="0" xfId="0" applyFill="1" applyAlignment="1">
      <alignment horizontal="center" vertical="center"/>
    </xf>
    <xf numFmtId="0" fontId="10" fillId="0" borderId="0" xfId="0" applyFont="1" applyAlignment="1">
      <alignment horizontal="center" vertical="center"/>
    </xf>
    <xf numFmtId="0" fontId="13" fillId="0" borderId="0" xfId="0" applyFont="1"/>
    <xf numFmtId="0" fontId="14" fillId="0" borderId="0" xfId="0" applyFont="1" applyAlignment="1">
      <alignment horizontal="center"/>
    </xf>
    <xf numFmtId="0" fontId="14" fillId="0" borderId="0" xfId="0" applyFont="1"/>
    <xf numFmtId="0" fontId="0" fillId="0" borderId="16" xfId="0" applyBorder="1"/>
    <xf numFmtId="0" fontId="0" fillId="0" borderId="16" xfId="0" applyBorder="1" applyAlignment="1">
      <alignment horizontal="center"/>
    </xf>
    <xf numFmtId="0" fontId="7" fillId="0" borderId="0" xfId="0" applyFont="1"/>
    <xf numFmtId="0" fontId="1" fillId="6" borderId="1" xfId="0" applyFont="1" applyFill="1" applyBorder="1"/>
    <xf numFmtId="0" fontId="1" fillId="6" borderId="2" xfId="0" applyFont="1" applyFill="1" applyBorder="1"/>
    <xf numFmtId="0" fontId="1" fillId="6" borderId="3" xfId="0" applyFont="1" applyFill="1" applyBorder="1" applyAlignment="1">
      <alignment horizontal="center"/>
    </xf>
    <xf numFmtId="0" fontId="1" fillId="2" borderId="13" xfId="0" applyFont="1" applyFill="1" applyBorder="1"/>
    <xf numFmtId="0" fontId="0" fillId="0" borderId="0" xfId="0" applyAlignment="1">
      <alignment horizontal="left"/>
    </xf>
    <xf numFmtId="0" fontId="4" fillId="0" borderId="0" xfId="0" applyFont="1"/>
    <xf numFmtId="0" fontId="2" fillId="0" borderId="0" xfId="0" applyFont="1"/>
    <xf numFmtId="0" fontId="1" fillId="4" borderId="4" xfId="0" applyFont="1" applyFill="1" applyBorder="1"/>
    <xf numFmtId="0" fontId="1" fillId="4" borderId="6" xfId="0" applyFont="1" applyFill="1" applyBorder="1" applyAlignment="1">
      <alignment horizontal="center"/>
    </xf>
    <xf numFmtId="0" fontId="5" fillId="0" borderId="0" xfId="0" applyFont="1"/>
    <xf numFmtId="0" fontId="1" fillId="9" borderId="4" xfId="0" applyFont="1" applyFill="1" applyBorder="1"/>
    <xf numFmtId="0" fontId="1" fillId="9" borderId="6" xfId="0" applyFont="1" applyFill="1" applyBorder="1" applyAlignment="1">
      <alignment horizontal="center"/>
    </xf>
    <xf numFmtId="0" fontId="1" fillId="11" borderId="4" xfId="0" applyFont="1" applyFill="1" applyBorder="1"/>
    <xf numFmtId="0" fontId="1" fillId="11" borderId="6" xfId="0" applyFont="1" applyFill="1" applyBorder="1" applyAlignment="1">
      <alignment horizontal="center"/>
    </xf>
    <xf numFmtId="0" fontId="6" fillId="0" borderId="0" xfId="0" applyFont="1"/>
    <xf numFmtId="0" fontId="4" fillId="0" borderId="0" xfId="0" applyFont="1" applyAlignment="1">
      <alignment horizontal="center"/>
    </xf>
    <xf numFmtId="0" fontId="15" fillId="0" borderId="16" xfId="0" applyFont="1" applyBorder="1"/>
    <xf numFmtId="0" fontId="0" fillId="0" borderId="0" xfId="0" applyProtection="1">
      <protection locked="0"/>
    </xf>
    <xf numFmtId="0" fontId="0" fillId="0" borderId="17" xfId="0" applyBorder="1" applyProtection="1">
      <protection locked="0"/>
    </xf>
    <xf numFmtId="0" fontId="0" fillId="22" borderId="18" xfId="0" applyFill="1" applyBorder="1" applyAlignment="1">
      <alignment horizontal="center"/>
    </xf>
    <xf numFmtId="1" fontId="0" fillId="12" borderId="12" xfId="0" applyNumberFormat="1" applyFill="1" applyBorder="1" applyAlignment="1">
      <alignment horizontal="center"/>
    </xf>
    <xf numFmtId="1" fontId="4" fillId="12" borderId="12" xfId="0" applyNumberFormat="1" applyFont="1" applyFill="1" applyBorder="1" applyAlignment="1">
      <alignment horizontal="center"/>
    </xf>
    <xf numFmtId="0" fontId="0" fillId="22" borderId="17" xfId="0" applyFill="1" applyBorder="1" applyAlignment="1">
      <alignment horizontal="center"/>
    </xf>
    <xf numFmtId="0" fontId="16" fillId="23" borderId="16" xfId="0" applyFont="1" applyFill="1" applyBorder="1" applyProtection="1">
      <protection locked="0"/>
    </xf>
    <xf numFmtId="9" fontId="0" fillId="0" borderId="18" xfId="1" applyFont="1" applyBorder="1" applyAlignment="1" applyProtection="1">
      <alignment horizontal="center"/>
      <protection locked="0"/>
    </xf>
    <xf numFmtId="0" fontId="21" fillId="0" borderId="0" xfId="0" applyFont="1"/>
    <xf numFmtId="0" fontId="16" fillId="0" borderId="16" xfId="0" applyFont="1" applyBorder="1"/>
    <xf numFmtId="0" fontId="17" fillId="23" borderId="0" xfId="0" applyFont="1" applyFill="1" applyAlignment="1">
      <alignment shrinkToFit="1"/>
    </xf>
    <xf numFmtId="0" fontId="16" fillId="23" borderId="0" xfId="0" applyFont="1" applyFill="1" applyAlignment="1">
      <alignment horizontal="center" shrinkToFit="1"/>
    </xf>
    <xf numFmtId="0" fontId="16" fillId="23" borderId="0" xfId="0" applyFont="1" applyFill="1" applyAlignment="1">
      <alignment shrinkToFit="1"/>
    </xf>
    <xf numFmtId="0" fontId="4" fillId="23" borderId="0" xfId="0" applyFont="1" applyFill="1" applyAlignment="1">
      <alignment shrinkToFit="1"/>
    </xf>
    <xf numFmtId="0" fontId="17" fillId="23" borderId="0" xfId="0" applyFont="1" applyFill="1" applyAlignment="1">
      <alignment readingOrder="1"/>
    </xf>
    <xf numFmtId="0" fontId="16" fillId="23" borderId="0" xfId="0" applyFont="1" applyFill="1" applyAlignment="1">
      <alignment horizontal="center" readingOrder="1"/>
    </xf>
    <xf numFmtId="0" fontId="16" fillId="23" borderId="0" xfId="0" applyFont="1" applyFill="1" applyAlignment="1">
      <alignment readingOrder="1"/>
    </xf>
    <xf numFmtId="0" fontId="4" fillId="23" borderId="0" xfId="0" applyFont="1" applyFill="1" applyAlignment="1">
      <alignment readingOrder="1"/>
    </xf>
    <xf numFmtId="0" fontId="22" fillId="0" borderId="0" xfId="0" applyFont="1" applyAlignment="1">
      <alignment horizontal="center"/>
    </xf>
    <xf numFmtId="0" fontId="22" fillId="0" borderId="0" xfId="0" applyFont="1"/>
    <xf numFmtId="0" fontId="23" fillId="0" borderId="0" xfId="0" applyFont="1" applyAlignment="1">
      <alignment horizontal="center"/>
    </xf>
    <xf numFmtId="0" fontId="16" fillId="0" borderId="0" xfId="0" applyFont="1" applyAlignment="1">
      <alignment horizontal="center" readingOrder="1"/>
    </xf>
    <xf numFmtId="1" fontId="4" fillId="0" borderId="0" xfId="0" applyNumberFormat="1" applyFont="1" applyAlignment="1">
      <alignment horizontal="center"/>
    </xf>
    <xf numFmtId="9" fontId="0" fillId="0" borderId="0" xfId="0" applyNumberFormat="1"/>
    <xf numFmtId="0" fontId="16" fillId="0" borderId="0" xfId="0" applyFont="1" applyAlignment="1">
      <alignment horizontal="center" shrinkToFit="1"/>
    </xf>
    <xf numFmtId="1" fontId="4" fillId="24" borderId="12" xfId="0" applyNumberFormat="1" applyFont="1" applyFill="1" applyBorder="1" applyAlignment="1">
      <alignment horizontal="center"/>
    </xf>
    <xf numFmtId="1" fontId="0" fillId="0" borderId="0" xfId="0" applyNumberFormat="1" applyAlignment="1">
      <alignment horizontal="center"/>
    </xf>
    <xf numFmtId="0" fontId="16" fillId="0" borderId="0" xfId="0" applyFont="1" applyAlignment="1">
      <alignment horizontal="left"/>
    </xf>
    <xf numFmtId="0" fontId="23" fillId="0" borderId="0" xfId="0" applyFont="1" applyAlignment="1">
      <alignment horizontal="left"/>
    </xf>
    <xf numFmtId="1" fontId="4" fillId="0" borderId="0" xfId="0" applyNumberFormat="1" applyFont="1" applyAlignment="1">
      <alignment horizontal="left"/>
    </xf>
    <xf numFmtId="9" fontId="0" fillId="0" borderId="0" xfId="0" applyNumberFormat="1" applyAlignment="1">
      <alignment horizontal="left"/>
    </xf>
    <xf numFmtId="0" fontId="16" fillId="0" borderId="0" xfId="0" applyFont="1" applyAlignment="1">
      <alignment horizontal="left" shrinkToFit="1"/>
    </xf>
    <xf numFmtId="0" fontId="4" fillId="0" borderId="0" xfId="0" applyFont="1" applyAlignment="1">
      <alignment horizontal="left"/>
    </xf>
    <xf numFmtId="1" fontId="20" fillId="0" borderId="0" xfId="0" applyNumberFormat="1" applyFont="1" applyAlignment="1">
      <alignment horizontal="left"/>
    </xf>
    <xf numFmtId="1" fontId="0" fillId="0" borderId="17" xfId="0" applyNumberFormat="1" applyBorder="1" applyAlignment="1">
      <alignment horizontal="center"/>
    </xf>
    <xf numFmtId="9" fontId="0" fillId="0" borderId="0" xfId="0" applyNumberFormat="1" applyAlignment="1">
      <alignment horizontal="center"/>
    </xf>
    <xf numFmtId="0" fontId="4" fillId="23" borderId="0" xfId="0" applyFont="1" applyFill="1"/>
    <xf numFmtId="0" fontId="16" fillId="23" borderId="0" xfId="0" applyFont="1" applyFill="1"/>
    <xf numFmtId="0" fontId="19" fillId="0" borderId="0" xfId="0" applyFont="1"/>
    <xf numFmtId="0" fontId="0" fillId="25" borderId="17" xfId="0" applyFill="1" applyBorder="1" applyAlignment="1">
      <alignment horizontal="left"/>
    </xf>
    <xf numFmtId="0" fontId="0" fillId="25" borderId="17" xfId="0" applyFill="1" applyBorder="1" applyAlignment="1">
      <alignment horizontal="center"/>
    </xf>
    <xf numFmtId="44" fontId="0" fillId="25" borderId="17" xfId="2" applyFont="1" applyFill="1" applyBorder="1" applyAlignment="1" applyProtection="1">
      <alignment horizontal="center"/>
    </xf>
    <xf numFmtId="0" fontId="0" fillId="25" borderId="19" xfId="0" applyFill="1" applyBorder="1" applyAlignment="1">
      <alignment horizontal="center"/>
    </xf>
    <xf numFmtId="165" fontId="0" fillId="25" borderId="18" xfId="2" applyNumberFormat="1" applyFont="1" applyFill="1" applyBorder="1" applyAlignment="1" applyProtection="1"/>
    <xf numFmtId="164" fontId="0" fillId="26" borderId="17" xfId="2" applyNumberFormat="1" applyFont="1" applyFill="1" applyBorder="1" applyAlignment="1" applyProtection="1">
      <protection locked="0"/>
    </xf>
    <xf numFmtId="0" fontId="20" fillId="25" borderId="17" xfId="0" applyFont="1" applyFill="1" applyBorder="1" applyAlignment="1">
      <alignment horizontal="left"/>
    </xf>
    <xf numFmtId="0" fontId="0" fillId="25" borderId="17" xfId="2" applyNumberFormat="1" applyFont="1" applyFill="1" applyBorder="1" applyAlignment="1" applyProtection="1">
      <alignment horizontal="right"/>
    </xf>
    <xf numFmtId="42" fontId="20" fillId="24" borderId="12" xfId="2" applyNumberFormat="1" applyFont="1" applyFill="1" applyBorder="1" applyAlignment="1" applyProtection="1">
      <alignment horizontal="center"/>
    </xf>
    <xf numFmtId="44" fontId="4" fillId="0" borderId="0" xfId="2" applyFont="1" applyFill="1" applyBorder="1" applyAlignment="1" applyProtection="1">
      <alignment horizontal="center"/>
    </xf>
    <xf numFmtId="1" fontId="20" fillId="0" borderId="0" xfId="0" applyNumberFormat="1" applyFont="1" applyAlignment="1">
      <alignment horizontal="center"/>
    </xf>
    <xf numFmtId="9" fontId="0" fillId="0" borderId="17" xfId="1" applyFont="1" applyFill="1" applyBorder="1" applyAlignment="1" applyProtection="1">
      <alignment horizontal="center"/>
      <protection locked="0"/>
    </xf>
    <xf numFmtId="0" fontId="16" fillId="27" borderId="0" xfId="0" applyFont="1" applyFill="1"/>
    <xf numFmtId="0" fontId="4" fillId="27" borderId="0" xfId="0" applyFont="1" applyFill="1"/>
    <xf numFmtId="0" fontId="16" fillId="23" borderId="0" xfId="0" applyFont="1" applyFill="1" applyAlignment="1">
      <alignment horizontal="right" readingOrder="1"/>
    </xf>
    <xf numFmtId="0" fontId="16" fillId="23" borderId="0" xfId="0" applyFont="1" applyFill="1" applyAlignment="1">
      <alignment horizontal="left" readingOrder="1"/>
    </xf>
    <xf numFmtId="0" fontId="7" fillId="0" borderId="16" xfId="0" applyFont="1" applyBorder="1"/>
    <xf numFmtId="1" fontId="0" fillId="22" borderId="17" xfId="0" applyNumberFormat="1" applyFill="1" applyBorder="1" applyAlignment="1">
      <alignment horizontal="center"/>
    </xf>
    <xf numFmtId="9" fontId="0" fillId="22" borderId="17" xfId="1" applyFont="1" applyFill="1" applyBorder="1" applyAlignment="1" applyProtection="1">
      <alignment horizontal="center"/>
      <protection locked="0"/>
    </xf>
    <xf numFmtId="9" fontId="0" fillId="22" borderId="18" xfId="1" applyFont="1" applyFill="1" applyBorder="1" applyAlignment="1" applyProtection="1">
      <alignment horizontal="center"/>
      <protection locked="0"/>
    </xf>
    <xf numFmtId="0" fontId="25" fillId="0" borderId="0" xfId="0" applyFont="1"/>
    <xf numFmtId="0" fontId="0" fillId="24" borderId="4" xfId="0" applyFill="1" applyBorder="1"/>
    <xf numFmtId="0" fontId="0" fillId="24" borderId="5" xfId="0" applyFill="1" applyBorder="1"/>
    <xf numFmtId="0" fontId="0" fillId="24" borderId="6" xfId="0" applyFill="1" applyBorder="1"/>
    <xf numFmtId="0" fontId="0" fillId="24" borderId="9" xfId="0" applyFill="1" applyBorder="1"/>
    <xf numFmtId="0" fontId="0" fillId="24" borderId="10" xfId="0" applyFill="1" applyBorder="1"/>
    <xf numFmtId="0" fontId="0" fillId="24" borderId="11" xfId="0" applyFill="1" applyBorder="1"/>
    <xf numFmtId="0" fontId="0" fillId="24" borderId="0" xfId="0" applyFill="1"/>
    <xf numFmtId="0" fontId="0" fillId="24" borderId="7" xfId="0" applyFill="1" applyBorder="1"/>
    <xf numFmtId="0" fontId="0" fillId="24" borderId="8" xfId="0" applyFill="1" applyBorder="1"/>
    <xf numFmtId="0" fontId="0" fillId="7" borderId="4" xfId="0" applyFill="1" applyBorder="1" applyProtection="1">
      <protection locked="0"/>
    </xf>
    <xf numFmtId="0" fontId="0" fillId="7" borderId="5" xfId="0" applyFill="1" applyBorder="1" applyProtection="1">
      <protection locked="0"/>
    </xf>
    <xf numFmtId="0" fontId="0" fillId="7" borderId="6" xfId="0" applyFill="1" applyBorder="1" applyAlignment="1" applyProtection="1">
      <alignment horizontal="center"/>
      <protection locked="0"/>
    </xf>
    <xf numFmtId="0" fontId="0" fillId="0" borderId="7" xfId="0" applyBorder="1" applyProtection="1">
      <protection locked="0"/>
    </xf>
    <xf numFmtId="0" fontId="0" fillId="0" borderId="8" xfId="0" applyBorder="1" applyAlignment="1" applyProtection="1">
      <alignment horizontal="center"/>
      <protection locked="0"/>
    </xf>
    <xf numFmtId="0" fontId="0" fillId="7" borderId="7" xfId="0" applyFill="1" applyBorder="1" applyProtection="1">
      <protection locked="0"/>
    </xf>
    <xf numFmtId="0" fontId="0" fillId="7" borderId="0" xfId="0" applyFill="1" applyProtection="1">
      <protection locked="0"/>
    </xf>
    <xf numFmtId="0" fontId="0" fillId="7" borderId="8" xfId="0" applyFill="1" applyBorder="1" applyAlignment="1" applyProtection="1">
      <alignment horizontal="center"/>
      <protection locked="0"/>
    </xf>
    <xf numFmtId="0" fontId="0" fillId="7" borderId="9" xfId="0" applyFill="1" applyBorder="1" applyProtection="1">
      <protection locked="0"/>
    </xf>
    <xf numFmtId="0" fontId="0" fillId="7" borderId="10" xfId="0" applyFill="1" applyBorder="1" applyProtection="1">
      <protection locked="0"/>
    </xf>
    <xf numFmtId="0" fontId="0" fillId="7" borderId="11" xfId="0" applyFill="1" applyBorder="1" applyAlignment="1" applyProtection="1">
      <alignment horizontal="center"/>
      <protection locked="0"/>
    </xf>
    <xf numFmtId="0" fontId="0" fillId="10" borderId="4" xfId="0" applyFill="1" applyBorder="1" applyProtection="1">
      <protection locked="0"/>
    </xf>
    <xf numFmtId="0" fontId="0" fillId="10" borderId="6" xfId="0" applyFill="1" applyBorder="1" applyAlignment="1" applyProtection="1">
      <alignment horizontal="center"/>
      <protection locked="0"/>
    </xf>
    <xf numFmtId="0" fontId="0" fillId="0" borderId="9" xfId="0" applyBorder="1" applyProtection="1">
      <protection locked="0"/>
    </xf>
    <xf numFmtId="0" fontId="0" fillId="0" borderId="11" xfId="0" applyBorder="1" applyAlignment="1" applyProtection="1">
      <alignment horizontal="center"/>
      <protection locked="0"/>
    </xf>
    <xf numFmtId="0" fontId="0" fillId="8" borderId="4" xfId="0" applyFill="1" applyBorder="1" applyProtection="1">
      <protection locked="0"/>
    </xf>
    <xf numFmtId="0" fontId="0" fillId="8" borderId="6" xfId="0" applyFill="1" applyBorder="1" applyAlignment="1" applyProtection="1">
      <alignment horizontal="center"/>
      <protection locked="0"/>
    </xf>
    <xf numFmtId="0" fontId="0" fillId="5" borderId="7" xfId="0" applyFill="1" applyBorder="1" applyProtection="1">
      <protection locked="0"/>
    </xf>
    <xf numFmtId="0" fontId="0" fillId="5" borderId="8" xfId="0" applyFill="1" applyBorder="1" applyAlignment="1" applyProtection="1">
      <alignment horizontal="center"/>
      <protection locked="0"/>
    </xf>
    <xf numFmtId="0" fontId="0" fillId="5" borderId="9" xfId="0" applyFill="1" applyBorder="1" applyProtection="1">
      <protection locked="0"/>
    </xf>
    <xf numFmtId="0" fontId="0" fillId="5" borderId="11" xfId="0" applyFill="1" applyBorder="1" applyAlignment="1" applyProtection="1">
      <alignment horizontal="center"/>
      <protection locked="0"/>
    </xf>
    <xf numFmtId="0" fontId="0" fillId="3" borderId="13" xfId="0" applyFill="1" applyBorder="1" applyProtection="1">
      <protection locked="0"/>
    </xf>
    <xf numFmtId="0" fontId="0" fillId="0" borderId="14" xfId="0" applyBorder="1" applyProtection="1">
      <protection locked="0"/>
    </xf>
    <xf numFmtId="0" fontId="0" fillId="3" borderId="14" xfId="0" applyFill="1" applyBorder="1" applyProtection="1">
      <protection locked="0"/>
    </xf>
    <xf numFmtId="0" fontId="0" fillId="0" borderId="15" xfId="0" applyBorder="1" applyProtection="1">
      <protection locked="0"/>
    </xf>
    <xf numFmtId="0" fontId="1" fillId="28" borderId="4" xfId="0" applyFont="1" applyFill="1" applyBorder="1"/>
    <xf numFmtId="0" fontId="1" fillId="28" borderId="6" xfId="0" applyFont="1" applyFill="1" applyBorder="1" applyAlignment="1">
      <alignment horizontal="center"/>
    </xf>
    <xf numFmtId="0" fontId="0" fillId="23" borderId="4" xfId="0" applyFill="1" applyBorder="1" applyProtection="1">
      <protection locked="0"/>
    </xf>
    <xf numFmtId="0" fontId="0" fillId="23" borderId="6" xfId="0" applyFill="1" applyBorder="1" applyAlignment="1" applyProtection="1">
      <alignment horizontal="center"/>
      <protection locked="0"/>
    </xf>
    <xf numFmtId="0" fontId="0" fillId="0" borderId="10" xfId="0" applyBorder="1" applyProtection="1">
      <protection locked="0"/>
    </xf>
    <xf numFmtId="0" fontId="0" fillId="0" borderId="0" xfId="0" applyAlignment="1" applyProtection="1">
      <alignment horizontal="center"/>
      <protection locked="0"/>
    </xf>
    <xf numFmtId="1" fontId="27" fillId="0" borderId="0" xfId="0" applyNumberFormat="1" applyFont="1" applyAlignment="1">
      <alignment horizontal="left"/>
    </xf>
    <xf numFmtId="1" fontId="28" fillId="0" borderId="0" xfId="0" applyNumberFormat="1" applyFont="1" applyAlignment="1">
      <alignment horizontal="left" readingOrder="1"/>
    </xf>
    <xf numFmtId="1" fontId="28" fillId="0" borderId="0" xfId="0" applyNumberFormat="1" applyFont="1" applyAlignment="1">
      <alignment horizontal="left" shrinkToFit="1"/>
    </xf>
    <xf numFmtId="1" fontId="29" fillId="0" borderId="0" xfId="0" applyNumberFormat="1" applyFont="1" applyAlignment="1">
      <alignment horizontal="left"/>
    </xf>
    <xf numFmtId="0" fontId="1" fillId="0" borderId="0" xfId="0" applyFont="1" applyAlignment="1">
      <alignment horizontal="center" readingOrder="1"/>
    </xf>
    <xf numFmtId="1" fontId="20" fillId="0" borderId="0" xfId="0" applyNumberFormat="1" applyFont="1" applyAlignment="1">
      <alignment horizontal="center"/>
    </xf>
    <xf numFmtId="1" fontId="20" fillId="24" borderId="13" xfId="0" applyNumberFormat="1" applyFont="1" applyFill="1" applyBorder="1" applyAlignment="1">
      <alignment horizontal="center"/>
    </xf>
    <xf numFmtId="1" fontId="20" fillId="24" borderId="15" xfId="0" applyNumberFormat="1" applyFont="1" applyFill="1" applyBorder="1" applyAlignment="1">
      <alignment horizontal="center"/>
    </xf>
    <xf numFmtId="0" fontId="16" fillId="25" borderId="17" xfId="0" applyFont="1" applyFill="1" applyBorder="1" applyAlignment="1">
      <alignment horizontal="center"/>
    </xf>
    <xf numFmtId="0" fontId="4" fillId="15" borderId="0" xfId="0" applyFont="1" applyFill="1" applyAlignment="1">
      <alignment horizontal="center" vertical="center"/>
    </xf>
    <xf numFmtId="0" fontId="4" fillId="16" borderId="0" xfId="0" applyFont="1" applyFill="1" applyAlignment="1">
      <alignment horizontal="center" vertical="center"/>
    </xf>
    <xf numFmtId="0" fontId="4" fillId="17" borderId="0" xfId="0" applyFont="1" applyFill="1" applyAlignment="1">
      <alignment horizontal="center" vertical="center"/>
    </xf>
    <xf numFmtId="0" fontId="10" fillId="15" borderId="0" xfId="0" applyFont="1" applyFill="1" applyAlignment="1">
      <alignment horizontal="center" vertical="center"/>
    </xf>
    <xf numFmtId="0" fontId="4" fillId="4" borderId="0" xfId="0" applyFont="1" applyFill="1" applyAlignment="1">
      <alignment horizontal="center" vertical="center"/>
    </xf>
    <xf numFmtId="0" fontId="0" fillId="18" borderId="0" xfId="0" applyFill="1" applyAlignment="1">
      <alignment horizontal="center" vertical="center"/>
    </xf>
    <xf numFmtId="0" fontId="0" fillId="21" borderId="0" xfId="0" applyFill="1" applyAlignment="1">
      <alignment horizontal="center"/>
    </xf>
    <xf numFmtId="0" fontId="4" fillId="5" borderId="0" xfId="0" applyFont="1" applyFill="1" applyAlignment="1">
      <alignment horizontal="center" vertical="center"/>
    </xf>
    <xf numFmtId="0" fontId="4" fillId="19" borderId="0" xfId="0" applyFont="1" applyFill="1" applyAlignment="1">
      <alignment horizontal="right" vertical="center"/>
    </xf>
  </cellXfs>
  <cellStyles count="3">
    <cellStyle name="Procent" xfId="1" builtinId="5"/>
    <cellStyle name="Standaard" xfId="0" builtinId="0"/>
    <cellStyle name="Valuta" xfId="2" builtinId="4"/>
  </cellStyles>
  <dxfs count="69">
    <dxf>
      <font>
        <color theme="0"/>
      </font>
      <fill>
        <patternFill>
          <bgColor rgb="FFFF0000"/>
        </patternFill>
      </fill>
    </dxf>
    <dxf>
      <font>
        <color theme="0"/>
      </font>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val="0"/>
        <color theme="0"/>
      </font>
      <fill>
        <patternFill>
          <bgColor rgb="FFFF0000"/>
        </patternFill>
      </fill>
    </dxf>
    <dxf>
      <font>
        <b/>
        <i val="0"/>
        <color theme="0"/>
      </font>
      <fill>
        <patternFill>
          <bgColor rgb="FFFF0000"/>
        </patternFill>
      </fill>
    </dxf>
    <dxf>
      <font>
        <b/>
        <i/>
        <color theme="0"/>
      </font>
      <fill>
        <patternFill>
          <bgColor rgb="FFFF0000"/>
        </patternFill>
      </fill>
    </dxf>
    <dxf>
      <font>
        <b/>
        <i val="0"/>
        <color theme="0"/>
      </font>
      <fill>
        <patternFill>
          <bgColor rgb="FFFF0000"/>
        </patternFill>
      </fill>
    </dxf>
  </dxfs>
  <tableStyles count="0" defaultTableStyle="TableStyleMedium2" defaultPivotStyle="PivotStyleLight16"/>
  <colors>
    <mruColors>
      <color rgb="FFCC99FF"/>
      <color rgb="FFCCCCFF"/>
      <color rgb="FF9900CC"/>
      <color rgb="FFFFCC00"/>
      <color rgb="FFFF99CC"/>
      <color rgb="FFFF0066"/>
      <color rgb="FFFF99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eetMetadata" Target="metadata.xml"/></Relationships>
</file>

<file path=xl/ctrlProps/ctrlProp1.xml><?xml version="1.0" encoding="utf-8"?>
<formControlPr xmlns="http://schemas.microsoft.com/office/spreadsheetml/2009/9/main" objectType="Button" lockText="1"/>
</file>

<file path=xl/ctrlProps/ctrlProp10.xml><?xml version="1.0" encoding="utf-8"?>
<formControlPr xmlns="http://schemas.microsoft.com/office/spreadsheetml/2009/9/main" objectType="Button" lockText="1"/>
</file>

<file path=xl/ctrlProps/ctrlProp11.xml><?xml version="1.0" encoding="utf-8"?>
<formControlPr xmlns="http://schemas.microsoft.com/office/spreadsheetml/2009/9/main" objectType="Button" lockText="1"/>
</file>

<file path=xl/ctrlProps/ctrlProp12.xml><?xml version="1.0" encoding="utf-8"?>
<formControlPr xmlns="http://schemas.microsoft.com/office/spreadsheetml/2009/9/main" objectType="Button" lockText="1"/>
</file>

<file path=xl/ctrlProps/ctrlProp13.xml><?xml version="1.0" encoding="utf-8"?>
<formControlPr xmlns="http://schemas.microsoft.com/office/spreadsheetml/2009/9/main" objectType="Button" lockText="1"/>
</file>

<file path=xl/ctrlProps/ctrlProp14.xml><?xml version="1.0" encoding="utf-8"?>
<formControlPr xmlns="http://schemas.microsoft.com/office/spreadsheetml/2009/9/main" objectType="Button" lockText="1"/>
</file>

<file path=xl/ctrlProps/ctrlProp15.xml><?xml version="1.0" encoding="utf-8"?>
<formControlPr xmlns="http://schemas.microsoft.com/office/spreadsheetml/2009/9/main" objectType="Button" lockText="1"/>
</file>

<file path=xl/ctrlProps/ctrlProp16.xml><?xml version="1.0" encoding="utf-8"?>
<formControlPr xmlns="http://schemas.microsoft.com/office/spreadsheetml/2009/9/main" objectType="Button" lockText="1"/>
</file>

<file path=xl/ctrlProps/ctrlProp17.xml><?xml version="1.0" encoding="utf-8"?>
<formControlPr xmlns="http://schemas.microsoft.com/office/spreadsheetml/2009/9/main" objectType="Button" lockText="1"/>
</file>

<file path=xl/ctrlProps/ctrlProp18.xml><?xml version="1.0" encoding="utf-8"?>
<formControlPr xmlns="http://schemas.microsoft.com/office/spreadsheetml/2009/9/main" objectType="Button" lockText="1"/>
</file>

<file path=xl/ctrlProps/ctrlProp19.xml><?xml version="1.0" encoding="utf-8"?>
<formControlPr xmlns="http://schemas.microsoft.com/office/spreadsheetml/2009/9/main" objectType="Button" lockText="1"/>
</file>

<file path=xl/ctrlProps/ctrlProp2.xml><?xml version="1.0" encoding="utf-8"?>
<formControlPr xmlns="http://schemas.microsoft.com/office/spreadsheetml/2009/9/main" objectType="Button" lockText="1"/>
</file>

<file path=xl/ctrlProps/ctrlProp20.xml><?xml version="1.0" encoding="utf-8"?>
<formControlPr xmlns="http://schemas.microsoft.com/office/spreadsheetml/2009/9/main" objectType="Button" lockText="1"/>
</file>

<file path=xl/ctrlProps/ctrlProp21.xml><?xml version="1.0" encoding="utf-8"?>
<formControlPr xmlns="http://schemas.microsoft.com/office/spreadsheetml/2009/9/main" objectType="Button" lockText="1"/>
</file>

<file path=xl/ctrlProps/ctrlProp22.xml><?xml version="1.0" encoding="utf-8"?>
<formControlPr xmlns="http://schemas.microsoft.com/office/spreadsheetml/2009/9/main" objectType="Button" lockText="1"/>
</file>

<file path=xl/ctrlProps/ctrlProp23.xml><?xml version="1.0" encoding="utf-8"?>
<formControlPr xmlns="http://schemas.microsoft.com/office/spreadsheetml/2009/9/main" objectType="Button" lockText="1"/>
</file>

<file path=xl/ctrlProps/ctrlProp24.xml><?xml version="1.0" encoding="utf-8"?>
<formControlPr xmlns="http://schemas.microsoft.com/office/spreadsheetml/2009/9/main" objectType="Button" lockText="1"/>
</file>

<file path=xl/ctrlProps/ctrlProp25.xml><?xml version="1.0" encoding="utf-8"?>
<formControlPr xmlns="http://schemas.microsoft.com/office/spreadsheetml/2009/9/main" objectType="Button" lockText="1"/>
</file>

<file path=xl/ctrlProps/ctrlProp26.xml><?xml version="1.0" encoding="utf-8"?>
<formControlPr xmlns="http://schemas.microsoft.com/office/spreadsheetml/2009/9/main" objectType="Button" lockText="1"/>
</file>

<file path=xl/ctrlProps/ctrlProp27.xml><?xml version="1.0" encoding="utf-8"?>
<formControlPr xmlns="http://schemas.microsoft.com/office/spreadsheetml/2009/9/main" objectType="Button" lockText="1"/>
</file>

<file path=xl/ctrlProps/ctrlProp28.xml><?xml version="1.0" encoding="utf-8"?>
<formControlPr xmlns="http://schemas.microsoft.com/office/spreadsheetml/2009/9/main" objectType="Button" lockText="1"/>
</file>

<file path=xl/ctrlProps/ctrlProp29.xml><?xml version="1.0" encoding="utf-8"?>
<formControlPr xmlns="http://schemas.microsoft.com/office/spreadsheetml/2009/9/main" objectType="Button" lockText="1"/>
</file>

<file path=xl/ctrlProps/ctrlProp3.xml><?xml version="1.0" encoding="utf-8"?>
<formControlPr xmlns="http://schemas.microsoft.com/office/spreadsheetml/2009/9/main" objectType="Button" lockText="1"/>
</file>

<file path=xl/ctrlProps/ctrlProp30.xml><?xml version="1.0" encoding="utf-8"?>
<formControlPr xmlns="http://schemas.microsoft.com/office/spreadsheetml/2009/9/main" objectType="Button" lockText="1"/>
</file>

<file path=xl/ctrlProps/ctrlProp31.xml><?xml version="1.0" encoding="utf-8"?>
<formControlPr xmlns="http://schemas.microsoft.com/office/spreadsheetml/2009/9/main" objectType="Button" lockText="1"/>
</file>

<file path=xl/ctrlProps/ctrlProp32.xml><?xml version="1.0" encoding="utf-8"?>
<formControlPr xmlns="http://schemas.microsoft.com/office/spreadsheetml/2009/9/main" objectType="Button" lockText="1"/>
</file>

<file path=xl/ctrlProps/ctrlProp33.xml><?xml version="1.0" encoding="utf-8"?>
<formControlPr xmlns="http://schemas.microsoft.com/office/spreadsheetml/2009/9/main" objectType="Button" lockText="1"/>
</file>

<file path=xl/ctrlProps/ctrlProp34.xml><?xml version="1.0" encoding="utf-8"?>
<formControlPr xmlns="http://schemas.microsoft.com/office/spreadsheetml/2009/9/main" objectType="Button" lockText="1"/>
</file>

<file path=xl/ctrlProps/ctrlProp35.xml><?xml version="1.0" encoding="utf-8"?>
<formControlPr xmlns="http://schemas.microsoft.com/office/spreadsheetml/2009/9/main" objectType="Button" lockText="1"/>
</file>

<file path=xl/ctrlProps/ctrlProp36.xml><?xml version="1.0" encoding="utf-8"?>
<formControlPr xmlns="http://schemas.microsoft.com/office/spreadsheetml/2009/9/main" objectType="Button" lockText="1"/>
</file>

<file path=xl/ctrlProps/ctrlProp37.xml><?xml version="1.0" encoding="utf-8"?>
<formControlPr xmlns="http://schemas.microsoft.com/office/spreadsheetml/2009/9/main" objectType="Button" lockText="1"/>
</file>

<file path=xl/ctrlProps/ctrlProp38.xml><?xml version="1.0" encoding="utf-8"?>
<formControlPr xmlns="http://schemas.microsoft.com/office/spreadsheetml/2009/9/main" objectType="Button" lockText="1"/>
</file>

<file path=xl/ctrlProps/ctrlProp39.xml><?xml version="1.0" encoding="utf-8"?>
<formControlPr xmlns="http://schemas.microsoft.com/office/spreadsheetml/2009/9/main" objectType="Button" lockText="1"/>
</file>

<file path=xl/ctrlProps/ctrlProp4.xml><?xml version="1.0" encoding="utf-8"?>
<formControlPr xmlns="http://schemas.microsoft.com/office/spreadsheetml/2009/9/main" objectType="Button" lockText="1"/>
</file>

<file path=xl/ctrlProps/ctrlProp40.xml><?xml version="1.0" encoding="utf-8"?>
<formControlPr xmlns="http://schemas.microsoft.com/office/spreadsheetml/2009/9/main" objectType="Button" lockText="1"/>
</file>

<file path=xl/ctrlProps/ctrlProp41.xml><?xml version="1.0" encoding="utf-8"?>
<formControlPr xmlns="http://schemas.microsoft.com/office/spreadsheetml/2009/9/main" objectType="Button" lockText="1"/>
</file>

<file path=xl/ctrlProps/ctrlProp42.xml><?xml version="1.0" encoding="utf-8"?>
<formControlPr xmlns="http://schemas.microsoft.com/office/spreadsheetml/2009/9/main" objectType="Button" lockText="1"/>
</file>

<file path=xl/ctrlProps/ctrlProp43.xml><?xml version="1.0" encoding="utf-8"?>
<formControlPr xmlns="http://schemas.microsoft.com/office/spreadsheetml/2009/9/main" objectType="Button" lockText="1"/>
</file>

<file path=xl/ctrlProps/ctrlProp44.xml><?xml version="1.0" encoding="utf-8"?>
<formControlPr xmlns="http://schemas.microsoft.com/office/spreadsheetml/2009/9/main" objectType="Button" lockText="1"/>
</file>

<file path=xl/ctrlProps/ctrlProp45.xml><?xml version="1.0" encoding="utf-8"?>
<formControlPr xmlns="http://schemas.microsoft.com/office/spreadsheetml/2009/9/main" objectType="Button" lockText="1"/>
</file>

<file path=xl/ctrlProps/ctrlProp46.xml><?xml version="1.0" encoding="utf-8"?>
<formControlPr xmlns="http://schemas.microsoft.com/office/spreadsheetml/2009/9/main" objectType="Button" lockText="1"/>
</file>

<file path=xl/ctrlProps/ctrlProp5.xml><?xml version="1.0" encoding="utf-8"?>
<formControlPr xmlns="http://schemas.microsoft.com/office/spreadsheetml/2009/9/main" objectType="Button" lockText="1"/>
</file>

<file path=xl/ctrlProps/ctrlProp6.xml><?xml version="1.0" encoding="utf-8"?>
<formControlPr xmlns="http://schemas.microsoft.com/office/spreadsheetml/2009/9/main" objectType="Button" lockText="1"/>
</file>

<file path=xl/ctrlProps/ctrlProp7.xml><?xml version="1.0" encoding="utf-8"?>
<formControlPr xmlns="http://schemas.microsoft.com/office/spreadsheetml/2009/9/main" objectType="Button" lockText="1"/>
</file>

<file path=xl/ctrlProps/ctrlProp8.xml><?xml version="1.0" encoding="utf-8"?>
<formControlPr xmlns="http://schemas.microsoft.com/office/spreadsheetml/2009/9/main" objectType="Button" lockText="1"/>
</file>

<file path=xl/ctrlProps/ctrlProp9.xml><?xml version="1.0" encoding="utf-8"?>
<formControlPr xmlns="http://schemas.microsoft.com/office/spreadsheetml/2009/9/main" objectType="Button" lockText="1"/>
</file>

<file path=xl/drawings/_rels/drawing1.xml.rels><?xml version="1.0" encoding="UTF-8" standalone="yes"?>
<Relationships xmlns="http://schemas.openxmlformats.org/package/2006/relationships"><Relationship Id="rId3" Type="http://schemas.openxmlformats.org/officeDocument/2006/relationships/image" Target="../media/image3.gif"/><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4.jpeg"/></Relationships>
</file>

<file path=xl/drawings/_rels/drawing4.xml.rels><?xml version="1.0" encoding="UTF-8" standalone="yes"?>
<Relationships xmlns="http://schemas.openxmlformats.org/package/2006/relationships"><Relationship Id="rId1" Type="http://schemas.openxmlformats.org/officeDocument/2006/relationships/image" Target="../media/image3.gif"/></Relationships>
</file>

<file path=xl/drawings/_rels/vmlDrawing3.vml.rels><?xml version="1.0" encoding="UTF-8" standalone="yes"?>
<Relationships xmlns="http://schemas.openxmlformats.org/package/2006/relationships"><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2</xdr:col>
      <xdr:colOff>1003844</xdr:colOff>
      <xdr:row>38</xdr:row>
      <xdr:rowOff>170171</xdr:rowOff>
    </xdr:from>
    <xdr:to>
      <xdr:col>3</xdr:col>
      <xdr:colOff>216308</xdr:colOff>
      <xdr:row>40</xdr:row>
      <xdr:rowOff>41171</xdr:rowOff>
    </xdr:to>
    <xdr:pic>
      <xdr:nvPicPr>
        <xdr:cNvPr id="12" name="Afbeelding 11">
          <a:extLst>
            <a:ext uri="{FF2B5EF4-FFF2-40B4-BE49-F238E27FC236}">
              <a16:creationId xmlns:a16="http://schemas.microsoft.com/office/drawing/2014/main" id="{00000000-0008-0000-0000-00000C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716933" y="3125994"/>
          <a:ext cx="250996" cy="252000"/>
        </a:xfrm>
        <a:prstGeom prst="rect">
          <a:avLst/>
        </a:prstGeom>
      </xdr:spPr>
    </xdr:pic>
    <xdr:clientData/>
  </xdr:twoCellAnchor>
  <xdr:twoCellAnchor editAs="oneCell">
    <xdr:from>
      <xdr:col>2</xdr:col>
      <xdr:colOff>1006214</xdr:colOff>
      <xdr:row>37</xdr:row>
      <xdr:rowOff>153139</xdr:rowOff>
    </xdr:from>
    <xdr:to>
      <xdr:col>3</xdr:col>
      <xdr:colOff>218678</xdr:colOff>
      <xdr:row>39</xdr:row>
      <xdr:rowOff>24139</xdr:rowOff>
    </xdr:to>
    <xdr:pic>
      <xdr:nvPicPr>
        <xdr:cNvPr id="13" name="Afbeelding 12">
          <a:extLst>
            <a:ext uri="{FF2B5EF4-FFF2-40B4-BE49-F238E27FC236}">
              <a16:creationId xmlns:a16="http://schemas.microsoft.com/office/drawing/2014/main" id="{00000000-0008-0000-0000-00000D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722200" y="2918110"/>
          <a:ext cx="252049" cy="252000"/>
        </a:xfrm>
        <a:prstGeom prst="rect">
          <a:avLst/>
        </a:prstGeom>
      </xdr:spPr>
    </xdr:pic>
    <xdr:clientData/>
  </xdr:twoCellAnchor>
  <xdr:twoCellAnchor>
    <xdr:from>
      <xdr:col>1</xdr:col>
      <xdr:colOff>1434094</xdr:colOff>
      <xdr:row>35</xdr:row>
      <xdr:rowOff>165642</xdr:rowOff>
    </xdr:from>
    <xdr:to>
      <xdr:col>1</xdr:col>
      <xdr:colOff>1722094</xdr:colOff>
      <xdr:row>37</xdr:row>
      <xdr:rowOff>26179</xdr:rowOff>
    </xdr:to>
    <xdr:sp macro="" textlink="">
      <xdr:nvSpPr>
        <xdr:cNvPr id="7" name="Ovaal 6">
          <a:extLst>
            <a:ext uri="{FF2B5EF4-FFF2-40B4-BE49-F238E27FC236}">
              <a16:creationId xmlns:a16="http://schemas.microsoft.com/office/drawing/2014/main" id="{00000000-0008-0000-0000-000007000000}"/>
            </a:ext>
          </a:extLst>
        </xdr:cNvPr>
        <xdr:cNvSpPr/>
      </xdr:nvSpPr>
      <xdr:spPr>
        <a:xfrm>
          <a:off x="2414472" y="7116569"/>
          <a:ext cx="288000" cy="288000"/>
        </a:xfrm>
        <a:prstGeom prst="ellipse">
          <a:avLst/>
        </a:prstGeom>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36000" rIns="36000" bIns="36000" rtlCol="0" anchor="ctr" anchorCtr="0"/>
        <a:lstStyle/>
        <a:p>
          <a:pPr algn="ctr"/>
          <a:r>
            <a:rPr lang="nl-NL" sz="1400" b="1">
              <a:solidFill>
                <a:schemeClr val="bg1"/>
              </a:solidFill>
              <a:latin typeface="+mn-lt"/>
            </a:rPr>
            <a:t>1</a:t>
          </a:r>
        </a:p>
      </xdr:txBody>
    </xdr:sp>
    <xdr:clientData/>
  </xdr:twoCellAnchor>
  <xdr:twoCellAnchor>
    <xdr:from>
      <xdr:col>2</xdr:col>
      <xdr:colOff>167269</xdr:colOff>
      <xdr:row>37</xdr:row>
      <xdr:rowOff>139390</xdr:rowOff>
    </xdr:from>
    <xdr:to>
      <xdr:col>2</xdr:col>
      <xdr:colOff>455269</xdr:colOff>
      <xdr:row>39</xdr:row>
      <xdr:rowOff>46390</xdr:rowOff>
    </xdr:to>
    <xdr:sp macro="" textlink="">
      <xdr:nvSpPr>
        <xdr:cNvPr id="20" name="Ovaal 19">
          <a:extLst>
            <a:ext uri="{FF2B5EF4-FFF2-40B4-BE49-F238E27FC236}">
              <a16:creationId xmlns:a16="http://schemas.microsoft.com/office/drawing/2014/main" id="{00000000-0008-0000-0000-000014000000}"/>
            </a:ext>
          </a:extLst>
        </xdr:cNvPr>
        <xdr:cNvSpPr/>
      </xdr:nvSpPr>
      <xdr:spPr>
        <a:xfrm>
          <a:off x="3252440" y="7517780"/>
          <a:ext cx="288000" cy="288000"/>
        </a:xfrm>
        <a:prstGeom prst="ellipse">
          <a:avLst/>
        </a:prstGeom>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36000" rIns="36000" bIns="36000" rtlCol="0" anchor="ctr" anchorCtr="0"/>
        <a:lstStyle/>
        <a:p>
          <a:pPr algn="ctr"/>
          <a:r>
            <a:rPr lang="nl-NL" sz="1400" b="1">
              <a:solidFill>
                <a:schemeClr val="bg1"/>
              </a:solidFill>
              <a:latin typeface="+mn-lt"/>
            </a:rPr>
            <a:t>2</a:t>
          </a:r>
        </a:p>
      </xdr:txBody>
    </xdr:sp>
    <xdr:clientData/>
  </xdr:twoCellAnchor>
  <xdr:twoCellAnchor>
    <xdr:from>
      <xdr:col>2</xdr:col>
      <xdr:colOff>487866</xdr:colOff>
      <xdr:row>38</xdr:row>
      <xdr:rowOff>144036</xdr:rowOff>
    </xdr:from>
    <xdr:to>
      <xdr:col>2</xdr:col>
      <xdr:colOff>775866</xdr:colOff>
      <xdr:row>40</xdr:row>
      <xdr:rowOff>51036</xdr:rowOff>
    </xdr:to>
    <xdr:sp macro="" textlink="">
      <xdr:nvSpPr>
        <xdr:cNvPr id="22" name="Ovaal 21">
          <a:extLst>
            <a:ext uri="{FF2B5EF4-FFF2-40B4-BE49-F238E27FC236}">
              <a16:creationId xmlns:a16="http://schemas.microsoft.com/office/drawing/2014/main" id="{00000000-0008-0000-0000-000016000000}"/>
            </a:ext>
          </a:extLst>
        </xdr:cNvPr>
        <xdr:cNvSpPr/>
      </xdr:nvSpPr>
      <xdr:spPr>
        <a:xfrm>
          <a:off x="3573037" y="7712926"/>
          <a:ext cx="288000" cy="288000"/>
        </a:xfrm>
        <a:prstGeom prst="ellipse">
          <a:avLst/>
        </a:prstGeom>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36000" rIns="36000" bIns="36000" rtlCol="0" anchor="ctr" anchorCtr="0"/>
        <a:lstStyle/>
        <a:p>
          <a:pPr algn="ctr"/>
          <a:r>
            <a:rPr lang="nl-NL" sz="1400" b="1">
              <a:solidFill>
                <a:schemeClr val="bg1"/>
              </a:solidFill>
              <a:latin typeface="+mn-lt"/>
            </a:rPr>
            <a:t>3</a:t>
          </a:r>
        </a:p>
      </xdr:txBody>
    </xdr:sp>
    <xdr:clientData/>
  </xdr:twoCellAnchor>
  <xdr:twoCellAnchor>
    <xdr:from>
      <xdr:col>3</xdr:col>
      <xdr:colOff>220293</xdr:colOff>
      <xdr:row>39</xdr:row>
      <xdr:rowOff>156750</xdr:rowOff>
    </xdr:from>
    <xdr:to>
      <xdr:col>3</xdr:col>
      <xdr:colOff>508293</xdr:colOff>
      <xdr:row>41</xdr:row>
      <xdr:rowOff>31530</xdr:rowOff>
    </xdr:to>
    <xdr:sp macro="" textlink="">
      <xdr:nvSpPr>
        <xdr:cNvPr id="24" name="Ovaal 23">
          <a:extLst>
            <a:ext uri="{FF2B5EF4-FFF2-40B4-BE49-F238E27FC236}">
              <a16:creationId xmlns:a16="http://schemas.microsoft.com/office/drawing/2014/main" id="{00000000-0008-0000-0000-000018000000}"/>
            </a:ext>
          </a:extLst>
        </xdr:cNvPr>
        <xdr:cNvSpPr/>
      </xdr:nvSpPr>
      <xdr:spPr>
        <a:xfrm>
          <a:off x="4339034" y="7914698"/>
          <a:ext cx="288000" cy="262349"/>
        </a:xfrm>
        <a:prstGeom prst="ellipse">
          <a:avLst/>
        </a:prstGeom>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36000" rIns="36000" bIns="36000" rtlCol="0" anchor="ctr" anchorCtr="0"/>
        <a:lstStyle/>
        <a:p>
          <a:pPr algn="ctr"/>
          <a:r>
            <a:rPr lang="nl-NL" sz="1400" b="1">
              <a:solidFill>
                <a:schemeClr val="bg1"/>
              </a:solidFill>
              <a:latin typeface="+mn-lt"/>
            </a:rPr>
            <a:t>4</a:t>
          </a:r>
        </a:p>
      </xdr:txBody>
    </xdr:sp>
    <xdr:clientData/>
  </xdr:twoCellAnchor>
  <mc:AlternateContent xmlns:mc="http://schemas.openxmlformats.org/markup-compatibility/2006">
    <mc:Choice xmlns:a14="http://schemas.microsoft.com/office/drawing/2010/main" Requires="a14">
      <xdr:twoCellAnchor>
        <xdr:from>
          <xdr:col>0</xdr:col>
          <xdr:colOff>180975</xdr:colOff>
          <xdr:row>36</xdr:row>
          <xdr:rowOff>28575</xdr:rowOff>
        </xdr:from>
        <xdr:to>
          <xdr:col>0</xdr:col>
          <xdr:colOff>723900</xdr:colOff>
          <xdr:row>36</xdr:row>
          <xdr:rowOff>209550</xdr:rowOff>
        </xdr:to>
        <xdr:sp macro="" textlink="">
          <xdr:nvSpPr>
            <xdr:cNvPr id="1035" name="Button 11" hidden="1">
              <a:extLst>
                <a:ext uri="{63B3BB69-23CF-44E3-9099-C40C66FF867C}">
                  <a14:compatExt spid="_x0000_s1035"/>
                </a:ext>
                <a:ext uri="{FF2B5EF4-FFF2-40B4-BE49-F238E27FC236}">
                  <a16:creationId xmlns:a16="http://schemas.microsoft.com/office/drawing/2014/main" id="{00000000-0008-0000-0000-00000B04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nl-NL" sz="1100" b="0" i="0" u="none" strike="noStrike" baseline="0">
                  <a:solidFill>
                    <a:srgbClr val="000000"/>
                  </a:solidFill>
                  <a:latin typeface="Calibri"/>
                  <a:cs typeface="Calibri"/>
                </a:rPr>
                <a:t>info</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180975</xdr:colOff>
          <xdr:row>38</xdr:row>
          <xdr:rowOff>0</xdr:rowOff>
        </xdr:from>
        <xdr:to>
          <xdr:col>0</xdr:col>
          <xdr:colOff>723900</xdr:colOff>
          <xdr:row>38</xdr:row>
          <xdr:rowOff>180975</xdr:rowOff>
        </xdr:to>
        <xdr:sp macro="" textlink="">
          <xdr:nvSpPr>
            <xdr:cNvPr id="1037" name="Button 13" hidden="1">
              <a:extLst>
                <a:ext uri="{63B3BB69-23CF-44E3-9099-C40C66FF867C}">
                  <a14:compatExt spid="_x0000_s1037"/>
                </a:ext>
                <a:ext uri="{FF2B5EF4-FFF2-40B4-BE49-F238E27FC236}">
                  <a16:creationId xmlns:a16="http://schemas.microsoft.com/office/drawing/2014/main" id="{00000000-0008-0000-0000-00000D04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nl-NL" sz="1100" b="0" i="0" u="none" strike="noStrike" baseline="0">
                  <a:solidFill>
                    <a:srgbClr val="000000"/>
                  </a:solidFill>
                  <a:latin typeface="Calibri"/>
                  <a:cs typeface="Calibri"/>
                </a:rPr>
                <a:t>info</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180975</xdr:colOff>
          <xdr:row>39</xdr:row>
          <xdr:rowOff>0</xdr:rowOff>
        </xdr:from>
        <xdr:to>
          <xdr:col>0</xdr:col>
          <xdr:colOff>723900</xdr:colOff>
          <xdr:row>39</xdr:row>
          <xdr:rowOff>180975</xdr:rowOff>
        </xdr:to>
        <xdr:sp macro="" textlink="">
          <xdr:nvSpPr>
            <xdr:cNvPr id="1038" name="Button 14" hidden="1">
              <a:extLst>
                <a:ext uri="{63B3BB69-23CF-44E3-9099-C40C66FF867C}">
                  <a14:compatExt spid="_x0000_s1038"/>
                </a:ext>
                <a:ext uri="{FF2B5EF4-FFF2-40B4-BE49-F238E27FC236}">
                  <a16:creationId xmlns:a16="http://schemas.microsoft.com/office/drawing/2014/main" id="{00000000-0008-0000-0000-00000E04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nl-NL" sz="1100" b="0" i="0" u="none" strike="noStrike" baseline="0">
                  <a:solidFill>
                    <a:srgbClr val="000000"/>
                  </a:solidFill>
                  <a:latin typeface="Calibri"/>
                  <a:cs typeface="Calibri"/>
                </a:rPr>
                <a:t>info</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180975</xdr:colOff>
          <xdr:row>40</xdr:row>
          <xdr:rowOff>9525</xdr:rowOff>
        </xdr:from>
        <xdr:to>
          <xdr:col>0</xdr:col>
          <xdr:colOff>723900</xdr:colOff>
          <xdr:row>40</xdr:row>
          <xdr:rowOff>190500</xdr:rowOff>
        </xdr:to>
        <xdr:sp macro="" textlink="">
          <xdr:nvSpPr>
            <xdr:cNvPr id="1039" name="Button 15" hidden="1">
              <a:extLst>
                <a:ext uri="{63B3BB69-23CF-44E3-9099-C40C66FF867C}">
                  <a14:compatExt spid="_x0000_s1039"/>
                </a:ext>
                <a:ext uri="{FF2B5EF4-FFF2-40B4-BE49-F238E27FC236}">
                  <a16:creationId xmlns:a16="http://schemas.microsoft.com/office/drawing/2014/main" id="{00000000-0008-0000-0000-00000F04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nl-NL" sz="1100" b="0" i="0" u="none" strike="noStrike" baseline="0">
                  <a:solidFill>
                    <a:srgbClr val="000000"/>
                  </a:solidFill>
                  <a:latin typeface="Calibri"/>
                  <a:cs typeface="Calibri"/>
                </a:rPr>
                <a:t>info</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180975</xdr:colOff>
          <xdr:row>41</xdr:row>
          <xdr:rowOff>9525</xdr:rowOff>
        </xdr:from>
        <xdr:to>
          <xdr:col>0</xdr:col>
          <xdr:colOff>723900</xdr:colOff>
          <xdr:row>41</xdr:row>
          <xdr:rowOff>190500</xdr:rowOff>
        </xdr:to>
        <xdr:sp macro="" textlink="">
          <xdr:nvSpPr>
            <xdr:cNvPr id="1040" name="Button 16" hidden="1">
              <a:extLst>
                <a:ext uri="{63B3BB69-23CF-44E3-9099-C40C66FF867C}">
                  <a14:compatExt spid="_x0000_s1040"/>
                </a:ext>
                <a:ext uri="{FF2B5EF4-FFF2-40B4-BE49-F238E27FC236}">
                  <a16:creationId xmlns:a16="http://schemas.microsoft.com/office/drawing/2014/main" id="{00000000-0008-0000-0000-00001004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nl-NL" sz="1100" b="0" i="0" u="none" strike="noStrike" baseline="0">
                  <a:solidFill>
                    <a:srgbClr val="000000"/>
                  </a:solidFill>
                  <a:latin typeface="Calibri"/>
                  <a:cs typeface="Calibri"/>
                </a:rPr>
                <a:t>info</a:t>
              </a:r>
            </a:p>
          </xdr:txBody>
        </xdr:sp>
        <xdr:clientData fPrintsWithSheet="0"/>
      </xdr:twoCellAnchor>
    </mc:Choice>
    <mc:Fallback/>
  </mc:AlternateContent>
  <xdr:twoCellAnchor>
    <xdr:from>
      <xdr:col>0</xdr:col>
      <xdr:colOff>305873</xdr:colOff>
      <xdr:row>39</xdr:row>
      <xdr:rowOff>59029</xdr:rowOff>
    </xdr:from>
    <xdr:to>
      <xdr:col>0</xdr:col>
      <xdr:colOff>593873</xdr:colOff>
      <xdr:row>40</xdr:row>
      <xdr:rowOff>158361</xdr:rowOff>
    </xdr:to>
    <xdr:sp macro="" textlink="">
      <xdr:nvSpPr>
        <xdr:cNvPr id="29" name="Ovaal 28">
          <a:extLst>
            <a:ext uri="{FF2B5EF4-FFF2-40B4-BE49-F238E27FC236}">
              <a16:creationId xmlns:a16="http://schemas.microsoft.com/office/drawing/2014/main" id="{00000000-0008-0000-0000-00001D000000}"/>
            </a:ext>
          </a:extLst>
        </xdr:cNvPr>
        <xdr:cNvSpPr/>
      </xdr:nvSpPr>
      <xdr:spPr>
        <a:xfrm>
          <a:off x="305873" y="8204916"/>
          <a:ext cx="288000" cy="289832"/>
        </a:xfrm>
        <a:prstGeom prst="ellipse">
          <a:avLst/>
        </a:prstGeom>
        <a:solidFill>
          <a:srgbClr val="FF0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36000" rIns="36000" bIns="36000" rtlCol="0" anchor="ctr" anchorCtr="0"/>
        <a:lstStyle/>
        <a:p>
          <a:pPr algn="ctr"/>
          <a:r>
            <a:rPr lang="nl-NL" sz="1400" b="1">
              <a:solidFill>
                <a:schemeClr val="bg1"/>
              </a:solidFill>
              <a:latin typeface="+mn-lt"/>
            </a:rPr>
            <a:t>7</a:t>
          </a:r>
        </a:p>
      </xdr:txBody>
    </xdr:sp>
    <xdr:clientData/>
  </xdr:twoCellAnchor>
  <xdr:twoCellAnchor>
    <xdr:from>
      <xdr:col>3</xdr:col>
      <xdr:colOff>512378</xdr:colOff>
      <xdr:row>40</xdr:row>
      <xdr:rowOff>157656</xdr:rowOff>
    </xdr:from>
    <xdr:to>
      <xdr:col>4</xdr:col>
      <xdr:colOff>189464</xdr:colOff>
      <xdr:row>42</xdr:row>
      <xdr:rowOff>53350</xdr:rowOff>
    </xdr:to>
    <xdr:sp macro="" textlink="">
      <xdr:nvSpPr>
        <xdr:cNvPr id="30" name="Ovaal 29">
          <a:extLst>
            <a:ext uri="{FF2B5EF4-FFF2-40B4-BE49-F238E27FC236}">
              <a16:creationId xmlns:a16="http://schemas.microsoft.com/office/drawing/2014/main" id="{00000000-0008-0000-0000-00001E000000}"/>
            </a:ext>
          </a:extLst>
        </xdr:cNvPr>
        <xdr:cNvSpPr/>
      </xdr:nvSpPr>
      <xdr:spPr>
        <a:xfrm>
          <a:off x="4631119" y="8106104"/>
          <a:ext cx="288000" cy="289832"/>
        </a:xfrm>
        <a:prstGeom prst="ellipse">
          <a:avLst/>
        </a:prstGeom>
        <a:solidFill>
          <a:srgbClr val="FF0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36000" rIns="36000" bIns="36000" rtlCol="0" anchor="ctr" anchorCtr="0"/>
        <a:lstStyle/>
        <a:p>
          <a:pPr algn="ctr"/>
          <a:r>
            <a:rPr lang="nl-NL" sz="1400" b="1">
              <a:solidFill>
                <a:schemeClr val="bg1"/>
              </a:solidFill>
              <a:latin typeface="+mn-lt"/>
            </a:rPr>
            <a:t>6</a:t>
          </a:r>
        </a:p>
      </xdr:txBody>
    </xdr:sp>
    <xdr:clientData/>
  </xdr:twoCellAnchor>
  <xdr:twoCellAnchor>
    <xdr:from>
      <xdr:col>3</xdr:col>
      <xdr:colOff>512380</xdr:colOff>
      <xdr:row>38</xdr:row>
      <xdr:rowOff>59122</xdr:rowOff>
    </xdr:from>
    <xdr:to>
      <xdr:col>4</xdr:col>
      <xdr:colOff>189466</xdr:colOff>
      <xdr:row>39</xdr:row>
      <xdr:rowOff>158454</xdr:rowOff>
    </xdr:to>
    <xdr:sp macro="" textlink="">
      <xdr:nvSpPr>
        <xdr:cNvPr id="31" name="Ovaal 30">
          <a:extLst>
            <a:ext uri="{FF2B5EF4-FFF2-40B4-BE49-F238E27FC236}">
              <a16:creationId xmlns:a16="http://schemas.microsoft.com/office/drawing/2014/main" id="{00000000-0008-0000-0000-00001F000000}"/>
            </a:ext>
          </a:extLst>
        </xdr:cNvPr>
        <xdr:cNvSpPr/>
      </xdr:nvSpPr>
      <xdr:spPr>
        <a:xfrm>
          <a:off x="4631121" y="7626570"/>
          <a:ext cx="288000" cy="289832"/>
        </a:xfrm>
        <a:prstGeom prst="ellipse">
          <a:avLst/>
        </a:prstGeom>
        <a:solidFill>
          <a:srgbClr val="FF0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36000" rIns="36000" bIns="36000" rtlCol="0" anchor="ctr" anchorCtr="0"/>
        <a:lstStyle/>
        <a:p>
          <a:pPr algn="ctr"/>
          <a:r>
            <a:rPr lang="nl-NL" sz="1400" b="1">
              <a:solidFill>
                <a:schemeClr val="bg1"/>
              </a:solidFill>
              <a:latin typeface="+mn-lt"/>
            </a:rPr>
            <a:t>5</a:t>
          </a:r>
        </a:p>
      </xdr:txBody>
    </xdr:sp>
    <xdr:clientData/>
  </xdr:twoCellAnchor>
  <xdr:twoCellAnchor>
    <xdr:from>
      <xdr:col>6</xdr:col>
      <xdr:colOff>15811</xdr:colOff>
      <xdr:row>38</xdr:row>
      <xdr:rowOff>104725</xdr:rowOff>
    </xdr:from>
    <xdr:to>
      <xdr:col>6</xdr:col>
      <xdr:colOff>308241</xdr:colOff>
      <xdr:row>41</xdr:row>
      <xdr:rowOff>109225</xdr:rowOff>
    </xdr:to>
    <xdr:cxnSp macro="">
      <xdr:nvCxnSpPr>
        <xdr:cNvPr id="32" name="Gebogen verbindingslijn 31">
          <a:extLst>
            <a:ext uri="{FF2B5EF4-FFF2-40B4-BE49-F238E27FC236}">
              <a16:creationId xmlns:a16="http://schemas.microsoft.com/office/drawing/2014/main" id="{00000000-0008-0000-0000-000020000000}"/>
            </a:ext>
          </a:extLst>
        </xdr:cNvPr>
        <xdr:cNvCxnSpPr/>
      </xdr:nvCxnSpPr>
      <xdr:spPr>
        <a:xfrm flipV="1">
          <a:off x="12693586" y="1333450"/>
          <a:ext cx="292430" cy="576000"/>
        </a:xfrm>
        <a:prstGeom prst="bentConnector3">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161925</xdr:colOff>
      <xdr:row>40</xdr:row>
      <xdr:rowOff>161925</xdr:rowOff>
    </xdr:from>
    <xdr:to>
      <xdr:col>5</xdr:col>
      <xdr:colOff>448611</xdr:colOff>
      <xdr:row>42</xdr:row>
      <xdr:rowOff>57619</xdr:rowOff>
    </xdr:to>
    <xdr:sp macro="" textlink="">
      <xdr:nvSpPr>
        <xdr:cNvPr id="35" name="Ovaal 34">
          <a:extLst>
            <a:ext uri="{FF2B5EF4-FFF2-40B4-BE49-F238E27FC236}">
              <a16:creationId xmlns:a16="http://schemas.microsoft.com/office/drawing/2014/main" id="{00000000-0008-0000-0000-000023000000}"/>
            </a:ext>
          </a:extLst>
        </xdr:cNvPr>
        <xdr:cNvSpPr/>
      </xdr:nvSpPr>
      <xdr:spPr>
        <a:xfrm>
          <a:off x="5505450" y="8115300"/>
          <a:ext cx="286686" cy="295744"/>
        </a:xfrm>
        <a:prstGeom prst="ellipse">
          <a:avLst/>
        </a:prstGeom>
        <a:solidFill>
          <a:srgbClr val="FF0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36000" rIns="36000" bIns="36000" rtlCol="0" anchor="ctr" anchorCtr="0"/>
        <a:lstStyle/>
        <a:p>
          <a:pPr algn="ctr"/>
          <a:r>
            <a:rPr lang="nl-NL" sz="1400" b="1">
              <a:solidFill>
                <a:schemeClr val="bg1"/>
              </a:solidFill>
              <a:latin typeface="+mn-lt"/>
            </a:rPr>
            <a:t>8</a:t>
          </a:r>
        </a:p>
      </xdr:txBody>
    </xdr:sp>
    <xdr:clientData/>
  </xdr:twoCellAnchor>
  <xdr:twoCellAnchor>
    <xdr:from>
      <xdr:col>7</xdr:col>
      <xdr:colOff>133350</xdr:colOff>
      <xdr:row>38</xdr:row>
      <xdr:rowOff>161925</xdr:rowOff>
    </xdr:from>
    <xdr:to>
      <xdr:col>7</xdr:col>
      <xdr:colOff>420036</xdr:colOff>
      <xdr:row>40</xdr:row>
      <xdr:rowOff>76669</xdr:rowOff>
    </xdr:to>
    <xdr:sp macro="" textlink="">
      <xdr:nvSpPr>
        <xdr:cNvPr id="36" name="Ovaal 35">
          <a:extLst>
            <a:ext uri="{FF2B5EF4-FFF2-40B4-BE49-F238E27FC236}">
              <a16:creationId xmlns:a16="http://schemas.microsoft.com/office/drawing/2014/main" id="{00000000-0008-0000-0000-000024000000}"/>
            </a:ext>
          </a:extLst>
        </xdr:cNvPr>
        <xdr:cNvSpPr/>
      </xdr:nvSpPr>
      <xdr:spPr>
        <a:xfrm>
          <a:off x="6696075" y="7734300"/>
          <a:ext cx="286686" cy="295744"/>
        </a:xfrm>
        <a:prstGeom prst="ellipse">
          <a:avLst/>
        </a:prstGeom>
        <a:solidFill>
          <a:srgbClr val="FF0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36000" rIns="36000" bIns="36000" rtlCol="0" anchor="ctr" anchorCtr="0"/>
        <a:lstStyle/>
        <a:p>
          <a:pPr algn="ctr"/>
          <a:r>
            <a:rPr lang="nl-NL" sz="1400" b="1">
              <a:solidFill>
                <a:schemeClr val="bg1"/>
              </a:solidFill>
              <a:latin typeface="+mn-lt"/>
            </a:rPr>
            <a:t>9</a:t>
          </a:r>
        </a:p>
      </xdr:txBody>
    </xdr:sp>
    <xdr:clientData/>
  </xdr:twoCellAnchor>
  <xdr:twoCellAnchor>
    <xdr:from>
      <xdr:col>7</xdr:col>
      <xdr:colOff>133350</xdr:colOff>
      <xdr:row>40</xdr:row>
      <xdr:rowOff>152400</xdr:rowOff>
    </xdr:from>
    <xdr:to>
      <xdr:col>7</xdr:col>
      <xdr:colOff>420036</xdr:colOff>
      <xdr:row>42</xdr:row>
      <xdr:rowOff>48094</xdr:rowOff>
    </xdr:to>
    <xdr:sp macro="" textlink="">
      <xdr:nvSpPr>
        <xdr:cNvPr id="37" name="Ovaal 36">
          <a:extLst>
            <a:ext uri="{FF2B5EF4-FFF2-40B4-BE49-F238E27FC236}">
              <a16:creationId xmlns:a16="http://schemas.microsoft.com/office/drawing/2014/main" id="{00000000-0008-0000-0000-000025000000}"/>
            </a:ext>
          </a:extLst>
        </xdr:cNvPr>
        <xdr:cNvSpPr/>
      </xdr:nvSpPr>
      <xdr:spPr>
        <a:xfrm>
          <a:off x="6696075" y="8105775"/>
          <a:ext cx="286686" cy="295744"/>
        </a:xfrm>
        <a:prstGeom prst="ellipse">
          <a:avLst/>
        </a:prstGeom>
        <a:solidFill>
          <a:srgbClr val="FF0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36000" rIns="0" bIns="36000" rtlCol="0" anchor="ctr" anchorCtr="0"/>
        <a:lstStyle/>
        <a:p>
          <a:pPr algn="ctr"/>
          <a:r>
            <a:rPr lang="nl-NL" sz="1400" b="1">
              <a:solidFill>
                <a:schemeClr val="bg1"/>
              </a:solidFill>
              <a:latin typeface="+mn-lt"/>
            </a:rPr>
            <a:t>10</a:t>
          </a:r>
        </a:p>
      </xdr:txBody>
    </xdr:sp>
    <xdr:clientData/>
  </xdr:twoCellAnchor>
  <xdr:twoCellAnchor editAs="oneCell">
    <xdr:from>
      <xdr:col>0</xdr:col>
      <xdr:colOff>238126</xdr:colOff>
      <xdr:row>0</xdr:row>
      <xdr:rowOff>190500</xdr:rowOff>
    </xdr:from>
    <xdr:to>
      <xdr:col>0</xdr:col>
      <xdr:colOff>784226</xdr:colOff>
      <xdr:row>3</xdr:row>
      <xdr:rowOff>9525</xdr:rowOff>
    </xdr:to>
    <xdr:pic>
      <xdr:nvPicPr>
        <xdr:cNvPr id="3" name="Afbeelding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238126" y="190500"/>
          <a:ext cx="546100" cy="40957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19</xdr:col>
      <xdr:colOff>15811</xdr:colOff>
      <xdr:row>5</xdr:row>
      <xdr:rowOff>104725</xdr:rowOff>
    </xdr:from>
    <xdr:to>
      <xdr:col>19</xdr:col>
      <xdr:colOff>308241</xdr:colOff>
      <xdr:row>8</xdr:row>
      <xdr:rowOff>109225</xdr:rowOff>
    </xdr:to>
    <xdr:cxnSp macro="">
      <xdr:nvCxnSpPr>
        <xdr:cNvPr id="36" name="Gebogen verbindingslijn 35">
          <a:extLst>
            <a:ext uri="{FF2B5EF4-FFF2-40B4-BE49-F238E27FC236}">
              <a16:creationId xmlns:a16="http://schemas.microsoft.com/office/drawing/2014/main" id="{00000000-0008-0000-0100-000024000000}"/>
            </a:ext>
          </a:extLst>
        </xdr:cNvPr>
        <xdr:cNvCxnSpPr/>
      </xdr:nvCxnSpPr>
      <xdr:spPr>
        <a:xfrm flipV="1">
          <a:off x="12884086" y="1333450"/>
          <a:ext cx="292430" cy="576000"/>
        </a:xfrm>
        <a:prstGeom prst="bentConnector3">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6570</xdr:colOff>
      <xdr:row>12</xdr:row>
      <xdr:rowOff>91965</xdr:rowOff>
    </xdr:from>
    <xdr:to>
      <xdr:col>19</xdr:col>
      <xdr:colOff>299000</xdr:colOff>
      <xdr:row>15</xdr:row>
      <xdr:rowOff>96465</xdr:rowOff>
    </xdr:to>
    <xdr:cxnSp macro="">
      <xdr:nvCxnSpPr>
        <xdr:cNvPr id="38" name="Gebogen verbindingslijn 37">
          <a:extLst>
            <a:ext uri="{FF2B5EF4-FFF2-40B4-BE49-F238E27FC236}">
              <a16:creationId xmlns:a16="http://schemas.microsoft.com/office/drawing/2014/main" id="{00000000-0008-0000-0100-000026000000}"/>
            </a:ext>
          </a:extLst>
        </xdr:cNvPr>
        <xdr:cNvCxnSpPr/>
      </xdr:nvCxnSpPr>
      <xdr:spPr>
        <a:xfrm flipV="1">
          <a:off x="13665420" y="2844690"/>
          <a:ext cx="292430" cy="576000"/>
        </a:xfrm>
        <a:prstGeom prst="bentConnector3">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6570</xdr:colOff>
      <xdr:row>33</xdr:row>
      <xdr:rowOff>105103</xdr:rowOff>
    </xdr:from>
    <xdr:to>
      <xdr:col>19</xdr:col>
      <xdr:colOff>299000</xdr:colOff>
      <xdr:row>36</xdr:row>
      <xdr:rowOff>109603</xdr:rowOff>
    </xdr:to>
    <xdr:cxnSp macro="">
      <xdr:nvCxnSpPr>
        <xdr:cNvPr id="40" name="Gebogen verbindingslijn 39">
          <a:extLst>
            <a:ext uri="{FF2B5EF4-FFF2-40B4-BE49-F238E27FC236}">
              <a16:creationId xmlns:a16="http://schemas.microsoft.com/office/drawing/2014/main" id="{00000000-0008-0000-0100-000028000000}"/>
            </a:ext>
          </a:extLst>
        </xdr:cNvPr>
        <xdr:cNvCxnSpPr/>
      </xdr:nvCxnSpPr>
      <xdr:spPr>
        <a:xfrm flipV="1">
          <a:off x="13665420" y="6858328"/>
          <a:ext cx="292430" cy="576000"/>
        </a:xfrm>
        <a:prstGeom prst="bentConnector3">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0</xdr:colOff>
      <xdr:row>26</xdr:row>
      <xdr:rowOff>111672</xdr:rowOff>
    </xdr:from>
    <xdr:to>
      <xdr:col>19</xdr:col>
      <xdr:colOff>292430</xdr:colOff>
      <xdr:row>29</xdr:row>
      <xdr:rowOff>116172</xdr:rowOff>
    </xdr:to>
    <xdr:cxnSp macro="">
      <xdr:nvCxnSpPr>
        <xdr:cNvPr id="41" name="Gebogen verbindingslijn 40">
          <a:extLst>
            <a:ext uri="{FF2B5EF4-FFF2-40B4-BE49-F238E27FC236}">
              <a16:creationId xmlns:a16="http://schemas.microsoft.com/office/drawing/2014/main" id="{00000000-0008-0000-0100-000029000000}"/>
            </a:ext>
          </a:extLst>
        </xdr:cNvPr>
        <xdr:cNvCxnSpPr/>
      </xdr:nvCxnSpPr>
      <xdr:spPr>
        <a:xfrm flipV="1">
          <a:off x="13658850" y="5531397"/>
          <a:ext cx="292430" cy="576000"/>
        </a:xfrm>
        <a:prstGeom prst="bentConnector3">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6570</xdr:colOff>
      <xdr:row>41</xdr:row>
      <xdr:rowOff>111673</xdr:rowOff>
    </xdr:from>
    <xdr:to>
      <xdr:col>19</xdr:col>
      <xdr:colOff>299000</xdr:colOff>
      <xdr:row>44</xdr:row>
      <xdr:rowOff>116173</xdr:rowOff>
    </xdr:to>
    <xdr:cxnSp macro="">
      <xdr:nvCxnSpPr>
        <xdr:cNvPr id="43" name="Gebogen verbindingslijn 42">
          <a:extLst>
            <a:ext uri="{FF2B5EF4-FFF2-40B4-BE49-F238E27FC236}">
              <a16:creationId xmlns:a16="http://schemas.microsoft.com/office/drawing/2014/main" id="{00000000-0008-0000-0100-00002B000000}"/>
            </a:ext>
          </a:extLst>
        </xdr:cNvPr>
        <xdr:cNvCxnSpPr/>
      </xdr:nvCxnSpPr>
      <xdr:spPr>
        <a:xfrm flipV="1">
          <a:off x="13665420" y="10865398"/>
          <a:ext cx="292430" cy="576000"/>
        </a:xfrm>
        <a:prstGeom prst="bentConnector3">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6570</xdr:colOff>
      <xdr:row>48</xdr:row>
      <xdr:rowOff>85397</xdr:rowOff>
    </xdr:from>
    <xdr:to>
      <xdr:col>19</xdr:col>
      <xdr:colOff>299000</xdr:colOff>
      <xdr:row>51</xdr:row>
      <xdr:rowOff>89897</xdr:rowOff>
    </xdr:to>
    <xdr:cxnSp macro="">
      <xdr:nvCxnSpPr>
        <xdr:cNvPr id="44" name="Gebogen verbindingslijn 43">
          <a:extLst>
            <a:ext uri="{FF2B5EF4-FFF2-40B4-BE49-F238E27FC236}">
              <a16:creationId xmlns:a16="http://schemas.microsoft.com/office/drawing/2014/main" id="{00000000-0008-0000-0100-00002C000000}"/>
            </a:ext>
          </a:extLst>
        </xdr:cNvPr>
        <xdr:cNvCxnSpPr/>
      </xdr:nvCxnSpPr>
      <xdr:spPr>
        <a:xfrm flipV="1">
          <a:off x="13665420" y="12172622"/>
          <a:ext cx="292430" cy="576000"/>
        </a:xfrm>
        <a:prstGeom prst="bentConnector3">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xdr:colOff>
      <xdr:row>55</xdr:row>
      <xdr:rowOff>111672</xdr:rowOff>
    </xdr:from>
    <xdr:to>
      <xdr:col>19</xdr:col>
      <xdr:colOff>292431</xdr:colOff>
      <xdr:row>58</xdr:row>
      <xdr:rowOff>116172</xdr:rowOff>
    </xdr:to>
    <xdr:cxnSp macro="">
      <xdr:nvCxnSpPr>
        <xdr:cNvPr id="45" name="Gebogen verbindingslijn 44">
          <a:extLst>
            <a:ext uri="{FF2B5EF4-FFF2-40B4-BE49-F238E27FC236}">
              <a16:creationId xmlns:a16="http://schemas.microsoft.com/office/drawing/2014/main" id="{00000000-0008-0000-0100-00002D000000}"/>
            </a:ext>
          </a:extLst>
        </xdr:cNvPr>
        <xdr:cNvCxnSpPr/>
      </xdr:nvCxnSpPr>
      <xdr:spPr>
        <a:xfrm flipV="1">
          <a:off x="13658851" y="13532397"/>
          <a:ext cx="292430" cy="576000"/>
        </a:xfrm>
        <a:prstGeom prst="bentConnector3">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mc:AlternateContent xmlns:mc="http://schemas.openxmlformats.org/markup-compatibility/2006">
    <mc:Choice xmlns:a14="http://schemas.microsoft.com/office/drawing/2010/main" Requires="a14">
      <xdr:twoCellAnchor>
        <xdr:from>
          <xdr:col>1</xdr:col>
          <xdr:colOff>152400</xdr:colOff>
          <xdr:row>5</xdr:row>
          <xdr:rowOff>9525</xdr:rowOff>
        </xdr:from>
        <xdr:to>
          <xdr:col>1</xdr:col>
          <xdr:colOff>695325</xdr:colOff>
          <xdr:row>5</xdr:row>
          <xdr:rowOff>190500</xdr:rowOff>
        </xdr:to>
        <xdr:sp macro="" textlink="">
          <xdr:nvSpPr>
            <xdr:cNvPr id="2057" name="Button 9" hidden="1">
              <a:extLst>
                <a:ext uri="{63B3BB69-23CF-44E3-9099-C40C66FF867C}">
                  <a14:compatExt spid="_x0000_s2057"/>
                </a:ext>
                <a:ext uri="{FF2B5EF4-FFF2-40B4-BE49-F238E27FC236}">
                  <a16:creationId xmlns:a16="http://schemas.microsoft.com/office/drawing/2014/main" id="{00000000-0008-0000-0100-00000908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nl-NL" sz="1100" b="0" i="0" u="none" strike="noStrike" baseline="0">
                  <a:solidFill>
                    <a:srgbClr val="000000"/>
                  </a:solidFill>
                  <a:latin typeface="Calibri"/>
                  <a:cs typeface="Calibri"/>
                </a:rPr>
                <a:t>info</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152400</xdr:colOff>
          <xdr:row>6</xdr:row>
          <xdr:rowOff>9525</xdr:rowOff>
        </xdr:from>
        <xdr:to>
          <xdr:col>1</xdr:col>
          <xdr:colOff>695325</xdr:colOff>
          <xdr:row>6</xdr:row>
          <xdr:rowOff>190500</xdr:rowOff>
        </xdr:to>
        <xdr:sp macro="" textlink="">
          <xdr:nvSpPr>
            <xdr:cNvPr id="2059" name="Button 11" hidden="1">
              <a:extLst>
                <a:ext uri="{63B3BB69-23CF-44E3-9099-C40C66FF867C}">
                  <a14:compatExt spid="_x0000_s2059"/>
                </a:ext>
                <a:ext uri="{FF2B5EF4-FFF2-40B4-BE49-F238E27FC236}">
                  <a16:creationId xmlns:a16="http://schemas.microsoft.com/office/drawing/2014/main" id="{00000000-0008-0000-0100-00000B08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nl-NL" sz="1100" b="0" i="0" u="none" strike="noStrike" baseline="0">
                  <a:solidFill>
                    <a:srgbClr val="000000"/>
                  </a:solidFill>
                  <a:latin typeface="Calibri"/>
                  <a:cs typeface="Calibri"/>
                </a:rPr>
                <a:t>info</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152400</xdr:colOff>
          <xdr:row>8</xdr:row>
          <xdr:rowOff>9525</xdr:rowOff>
        </xdr:from>
        <xdr:to>
          <xdr:col>1</xdr:col>
          <xdr:colOff>695325</xdr:colOff>
          <xdr:row>8</xdr:row>
          <xdr:rowOff>190500</xdr:rowOff>
        </xdr:to>
        <xdr:sp macro="" textlink="">
          <xdr:nvSpPr>
            <xdr:cNvPr id="2063" name="Button 15" hidden="1">
              <a:extLst>
                <a:ext uri="{63B3BB69-23CF-44E3-9099-C40C66FF867C}">
                  <a14:compatExt spid="_x0000_s2063"/>
                </a:ext>
                <a:ext uri="{FF2B5EF4-FFF2-40B4-BE49-F238E27FC236}">
                  <a16:creationId xmlns:a16="http://schemas.microsoft.com/office/drawing/2014/main" id="{00000000-0008-0000-0100-00000F08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nl-NL" sz="1100" b="0" i="0" u="none" strike="noStrike" baseline="0">
                  <a:solidFill>
                    <a:srgbClr val="000000"/>
                  </a:solidFill>
                  <a:latin typeface="Calibri"/>
                  <a:cs typeface="Calibri"/>
                </a:rPr>
                <a:t>info</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152400</xdr:colOff>
          <xdr:row>7</xdr:row>
          <xdr:rowOff>9525</xdr:rowOff>
        </xdr:from>
        <xdr:to>
          <xdr:col>1</xdr:col>
          <xdr:colOff>695325</xdr:colOff>
          <xdr:row>7</xdr:row>
          <xdr:rowOff>190500</xdr:rowOff>
        </xdr:to>
        <xdr:sp macro="" textlink="">
          <xdr:nvSpPr>
            <xdr:cNvPr id="2064" name="Button 16" hidden="1">
              <a:extLst>
                <a:ext uri="{63B3BB69-23CF-44E3-9099-C40C66FF867C}">
                  <a14:compatExt spid="_x0000_s2064"/>
                </a:ext>
                <a:ext uri="{FF2B5EF4-FFF2-40B4-BE49-F238E27FC236}">
                  <a16:creationId xmlns:a16="http://schemas.microsoft.com/office/drawing/2014/main" id="{00000000-0008-0000-0100-00001008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nl-NL" sz="1100" b="0" i="0" u="none" strike="noStrike" baseline="0">
                  <a:solidFill>
                    <a:srgbClr val="000000"/>
                  </a:solidFill>
                  <a:latin typeface="Calibri"/>
                  <a:cs typeface="Calibri"/>
                </a:rPr>
                <a:t>info</a:t>
              </a:r>
            </a:p>
          </xdr:txBody>
        </xdr:sp>
        <xdr:clientData fPrintsWithSheet="0"/>
      </xdr:twoCellAnchor>
    </mc:Choice>
    <mc:Fallback/>
  </mc:AlternateContent>
  <xdr:twoCellAnchor>
    <xdr:from>
      <xdr:col>18</xdr:col>
      <xdr:colOff>844770</xdr:colOff>
      <xdr:row>19</xdr:row>
      <xdr:rowOff>101490</xdr:rowOff>
    </xdr:from>
    <xdr:to>
      <xdr:col>19</xdr:col>
      <xdr:colOff>289475</xdr:colOff>
      <xdr:row>22</xdr:row>
      <xdr:rowOff>105990</xdr:rowOff>
    </xdr:to>
    <xdr:cxnSp macro="">
      <xdr:nvCxnSpPr>
        <xdr:cNvPr id="71" name="Gebogen verbindingslijn 70">
          <a:extLst>
            <a:ext uri="{FF2B5EF4-FFF2-40B4-BE49-F238E27FC236}">
              <a16:creationId xmlns:a16="http://schemas.microsoft.com/office/drawing/2014/main" id="{00000000-0008-0000-0100-000047000000}"/>
            </a:ext>
          </a:extLst>
        </xdr:cNvPr>
        <xdr:cNvCxnSpPr/>
      </xdr:nvCxnSpPr>
      <xdr:spPr>
        <a:xfrm flipV="1">
          <a:off x="13655895" y="4187715"/>
          <a:ext cx="292430" cy="576000"/>
        </a:xfrm>
        <a:prstGeom prst="bentConnector3">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mc:AlternateContent xmlns:mc="http://schemas.openxmlformats.org/markup-compatibility/2006">
    <mc:Choice xmlns:a14="http://schemas.microsoft.com/office/drawing/2010/main" Requires="a14">
      <xdr:twoCellAnchor>
        <xdr:from>
          <xdr:col>1</xdr:col>
          <xdr:colOff>152400</xdr:colOff>
          <xdr:row>3</xdr:row>
          <xdr:rowOff>0</xdr:rowOff>
        </xdr:from>
        <xdr:to>
          <xdr:col>1</xdr:col>
          <xdr:colOff>695325</xdr:colOff>
          <xdr:row>3</xdr:row>
          <xdr:rowOff>180975</xdr:rowOff>
        </xdr:to>
        <xdr:sp macro="" textlink="">
          <xdr:nvSpPr>
            <xdr:cNvPr id="2144" name="Button 96" hidden="1">
              <a:extLst>
                <a:ext uri="{63B3BB69-23CF-44E3-9099-C40C66FF867C}">
                  <a14:compatExt spid="_x0000_s2144"/>
                </a:ext>
                <a:ext uri="{FF2B5EF4-FFF2-40B4-BE49-F238E27FC236}">
                  <a16:creationId xmlns:a16="http://schemas.microsoft.com/office/drawing/2014/main" id="{00000000-0008-0000-0100-00006008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nl-NL" sz="1100" b="0" i="0" u="none" strike="noStrike" baseline="0">
                  <a:solidFill>
                    <a:srgbClr val="000000"/>
                  </a:solidFill>
                  <a:latin typeface="Calibri"/>
                  <a:cs typeface="Calibri"/>
                </a:rPr>
                <a:t>info</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161925</xdr:colOff>
          <xdr:row>12</xdr:row>
          <xdr:rowOff>19050</xdr:rowOff>
        </xdr:from>
        <xdr:to>
          <xdr:col>1</xdr:col>
          <xdr:colOff>695325</xdr:colOff>
          <xdr:row>13</xdr:row>
          <xdr:rowOff>9525</xdr:rowOff>
        </xdr:to>
        <xdr:sp macro="" textlink="">
          <xdr:nvSpPr>
            <xdr:cNvPr id="2146" name="Button 98" hidden="1">
              <a:extLst>
                <a:ext uri="{63B3BB69-23CF-44E3-9099-C40C66FF867C}">
                  <a14:compatExt spid="_x0000_s2146"/>
                </a:ext>
                <a:ext uri="{FF2B5EF4-FFF2-40B4-BE49-F238E27FC236}">
                  <a16:creationId xmlns:a16="http://schemas.microsoft.com/office/drawing/2014/main" id="{00000000-0008-0000-0100-00006208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nl-NL" sz="1100" b="0" i="0" u="none" strike="noStrike" baseline="0">
                  <a:solidFill>
                    <a:srgbClr val="000000"/>
                  </a:solidFill>
                  <a:latin typeface="Calibri"/>
                  <a:cs typeface="Calibri"/>
                </a:rPr>
                <a:t>info</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161925</xdr:colOff>
          <xdr:row>13</xdr:row>
          <xdr:rowOff>19050</xdr:rowOff>
        </xdr:from>
        <xdr:to>
          <xdr:col>1</xdr:col>
          <xdr:colOff>695325</xdr:colOff>
          <xdr:row>14</xdr:row>
          <xdr:rowOff>9525</xdr:rowOff>
        </xdr:to>
        <xdr:sp macro="" textlink="">
          <xdr:nvSpPr>
            <xdr:cNvPr id="2147" name="Button 99" hidden="1">
              <a:extLst>
                <a:ext uri="{63B3BB69-23CF-44E3-9099-C40C66FF867C}">
                  <a14:compatExt spid="_x0000_s2147"/>
                </a:ext>
                <a:ext uri="{FF2B5EF4-FFF2-40B4-BE49-F238E27FC236}">
                  <a16:creationId xmlns:a16="http://schemas.microsoft.com/office/drawing/2014/main" id="{00000000-0008-0000-0100-00006308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nl-NL" sz="1100" b="0" i="0" u="none" strike="noStrike" baseline="0">
                  <a:solidFill>
                    <a:srgbClr val="000000"/>
                  </a:solidFill>
                  <a:latin typeface="Calibri"/>
                  <a:cs typeface="Calibri"/>
                </a:rPr>
                <a:t>info</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161925</xdr:colOff>
          <xdr:row>15</xdr:row>
          <xdr:rowOff>19050</xdr:rowOff>
        </xdr:from>
        <xdr:to>
          <xdr:col>1</xdr:col>
          <xdr:colOff>695325</xdr:colOff>
          <xdr:row>16</xdr:row>
          <xdr:rowOff>9525</xdr:rowOff>
        </xdr:to>
        <xdr:sp macro="" textlink="">
          <xdr:nvSpPr>
            <xdr:cNvPr id="2148" name="Button 100" hidden="1">
              <a:extLst>
                <a:ext uri="{63B3BB69-23CF-44E3-9099-C40C66FF867C}">
                  <a14:compatExt spid="_x0000_s2148"/>
                </a:ext>
                <a:ext uri="{FF2B5EF4-FFF2-40B4-BE49-F238E27FC236}">
                  <a16:creationId xmlns:a16="http://schemas.microsoft.com/office/drawing/2014/main" id="{00000000-0008-0000-0100-00006408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nl-NL" sz="1100" b="0" i="0" u="none" strike="noStrike" baseline="0">
                  <a:solidFill>
                    <a:srgbClr val="000000"/>
                  </a:solidFill>
                  <a:latin typeface="Calibri"/>
                  <a:cs typeface="Calibri"/>
                </a:rPr>
                <a:t>info</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161925</xdr:colOff>
          <xdr:row>14</xdr:row>
          <xdr:rowOff>19050</xdr:rowOff>
        </xdr:from>
        <xdr:to>
          <xdr:col>1</xdr:col>
          <xdr:colOff>695325</xdr:colOff>
          <xdr:row>15</xdr:row>
          <xdr:rowOff>9525</xdr:rowOff>
        </xdr:to>
        <xdr:sp macro="" textlink="">
          <xdr:nvSpPr>
            <xdr:cNvPr id="2149" name="Button 101" hidden="1">
              <a:extLst>
                <a:ext uri="{63B3BB69-23CF-44E3-9099-C40C66FF867C}">
                  <a14:compatExt spid="_x0000_s2149"/>
                </a:ext>
                <a:ext uri="{FF2B5EF4-FFF2-40B4-BE49-F238E27FC236}">
                  <a16:creationId xmlns:a16="http://schemas.microsoft.com/office/drawing/2014/main" id="{00000000-0008-0000-0100-00006508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nl-NL" sz="1100" b="0" i="0" u="none" strike="noStrike" baseline="0">
                  <a:solidFill>
                    <a:srgbClr val="000000"/>
                  </a:solidFill>
                  <a:latin typeface="Calibri"/>
                  <a:cs typeface="Calibri"/>
                </a:rPr>
                <a:t>info</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161925</xdr:colOff>
          <xdr:row>10</xdr:row>
          <xdr:rowOff>9525</xdr:rowOff>
        </xdr:from>
        <xdr:to>
          <xdr:col>1</xdr:col>
          <xdr:colOff>695325</xdr:colOff>
          <xdr:row>11</xdr:row>
          <xdr:rowOff>0</xdr:rowOff>
        </xdr:to>
        <xdr:sp macro="" textlink="">
          <xdr:nvSpPr>
            <xdr:cNvPr id="2150" name="Button 102" hidden="1">
              <a:extLst>
                <a:ext uri="{63B3BB69-23CF-44E3-9099-C40C66FF867C}">
                  <a14:compatExt spid="_x0000_s2150"/>
                </a:ext>
                <a:ext uri="{FF2B5EF4-FFF2-40B4-BE49-F238E27FC236}">
                  <a16:creationId xmlns:a16="http://schemas.microsoft.com/office/drawing/2014/main" id="{00000000-0008-0000-0100-00006608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nl-NL" sz="1100" b="0" i="0" u="none" strike="noStrike" baseline="0">
                  <a:solidFill>
                    <a:srgbClr val="000000"/>
                  </a:solidFill>
                  <a:latin typeface="Calibri"/>
                  <a:cs typeface="Calibri"/>
                </a:rPr>
                <a:t>info</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161925</xdr:colOff>
          <xdr:row>19</xdr:row>
          <xdr:rowOff>28575</xdr:rowOff>
        </xdr:from>
        <xdr:to>
          <xdr:col>1</xdr:col>
          <xdr:colOff>704850</xdr:colOff>
          <xdr:row>20</xdr:row>
          <xdr:rowOff>19050</xdr:rowOff>
        </xdr:to>
        <xdr:sp macro="" textlink="">
          <xdr:nvSpPr>
            <xdr:cNvPr id="2156" name="Button 108" hidden="1">
              <a:extLst>
                <a:ext uri="{63B3BB69-23CF-44E3-9099-C40C66FF867C}">
                  <a14:compatExt spid="_x0000_s2156"/>
                </a:ext>
                <a:ext uri="{FF2B5EF4-FFF2-40B4-BE49-F238E27FC236}">
                  <a16:creationId xmlns:a16="http://schemas.microsoft.com/office/drawing/2014/main" id="{00000000-0008-0000-0100-00006C08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nl-NL" sz="1100" b="0" i="0" u="none" strike="noStrike" baseline="0">
                  <a:solidFill>
                    <a:srgbClr val="000000"/>
                  </a:solidFill>
                  <a:latin typeface="Calibri"/>
                  <a:cs typeface="Calibri"/>
                </a:rPr>
                <a:t>info</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161925</xdr:colOff>
          <xdr:row>20</xdr:row>
          <xdr:rowOff>28575</xdr:rowOff>
        </xdr:from>
        <xdr:to>
          <xdr:col>1</xdr:col>
          <xdr:colOff>704850</xdr:colOff>
          <xdr:row>21</xdr:row>
          <xdr:rowOff>19050</xdr:rowOff>
        </xdr:to>
        <xdr:sp macro="" textlink="">
          <xdr:nvSpPr>
            <xdr:cNvPr id="2157" name="Button 109" hidden="1">
              <a:extLst>
                <a:ext uri="{63B3BB69-23CF-44E3-9099-C40C66FF867C}">
                  <a14:compatExt spid="_x0000_s2157"/>
                </a:ext>
                <a:ext uri="{FF2B5EF4-FFF2-40B4-BE49-F238E27FC236}">
                  <a16:creationId xmlns:a16="http://schemas.microsoft.com/office/drawing/2014/main" id="{00000000-0008-0000-0100-00006D08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nl-NL" sz="1100" b="0" i="0" u="none" strike="noStrike" baseline="0">
                  <a:solidFill>
                    <a:srgbClr val="000000"/>
                  </a:solidFill>
                  <a:latin typeface="Calibri"/>
                  <a:cs typeface="Calibri"/>
                </a:rPr>
                <a:t>info</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161925</xdr:colOff>
          <xdr:row>22</xdr:row>
          <xdr:rowOff>28575</xdr:rowOff>
        </xdr:from>
        <xdr:to>
          <xdr:col>1</xdr:col>
          <xdr:colOff>704850</xdr:colOff>
          <xdr:row>23</xdr:row>
          <xdr:rowOff>19050</xdr:rowOff>
        </xdr:to>
        <xdr:sp macro="" textlink="">
          <xdr:nvSpPr>
            <xdr:cNvPr id="2158" name="Button 110" hidden="1">
              <a:extLst>
                <a:ext uri="{63B3BB69-23CF-44E3-9099-C40C66FF867C}">
                  <a14:compatExt spid="_x0000_s2158"/>
                </a:ext>
                <a:ext uri="{FF2B5EF4-FFF2-40B4-BE49-F238E27FC236}">
                  <a16:creationId xmlns:a16="http://schemas.microsoft.com/office/drawing/2014/main" id="{00000000-0008-0000-0100-00006E08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nl-NL" sz="1100" b="0" i="0" u="none" strike="noStrike" baseline="0">
                  <a:solidFill>
                    <a:srgbClr val="000000"/>
                  </a:solidFill>
                  <a:latin typeface="Calibri"/>
                  <a:cs typeface="Calibri"/>
                </a:rPr>
                <a:t>info</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161925</xdr:colOff>
          <xdr:row>21</xdr:row>
          <xdr:rowOff>28575</xdr:rowOff>
        </xdr:from>
        <xdr:to>
          <xdr:col>1</xdr:col>
          <xdr:colOff>704850</xdr:colOff>
          <xdr:row>22</xdr:row>
          <xdr:rowOff>19050</xdr:rowOff>
        </xdr:to>
        <xdr:sp macro="" textlink="">
          <xdr:nvSpPr>
            <xdr:cNvPr id="2159" name="Button 111" hidden="1">
              <a:extLst>
                <a:ext uri="{63B3BB69-23CF-44E3-9099-C40C66FF867C}">
                  <a14:compatExt spid="_x0000_s2159"/>
                </a:ext>
                <a:ext uri="{FF2B5EF4-FFF2-40B4-BE49-F238E27FC236}">
                  <a16:creationId xmlns:a16="http://schemas.microsoft.com/office/drawing/2014/main" id="{00000000-0008-0000-0100-00006F08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nl-NL" sz="1100" b="0" i="0" u="none" strike="noStrike" baseline="0">
                  <a:solidFill>
                    <a:srgbClr val="000000"/>
                  </a:solidFill>
                  <a:latin typeface="Calibri"/>
                  <a:cs typeface="Calibri"/>
                </a:rPr>
                <a:t>info</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161925</xdr:colOff>
          <xdr:row>17</xdr:row>
          <xdr:rowOff>19050</xdr:rowOff>
        </xdr:from>
        <xdr:to>
          <xdr:col>1</xdr:col>
          <xdr:colOff>704850</xdr:colOff>
          <xdr:row>18</xdr:row>
          <xdr:rowOff>9525</xdr:rowOff>
        </xdr:to>
        <xdr:sp macro="" textlink="">
          <xdr:nvSpPr>
            <xdr:cNvPr id="2160" name="Button 112" hidden="1">
              <a:extLst>
                <a:ext uri="{63B3BB69-23CF-44E3-9099-C40C66FF867C}">
                  <a14:compatExt spid="_x0000_s2160"/>
                </a:ext>
                <a:ext uri="{FF2B5EF4-FFF2-40B4-BE49-F238E27FC236}">
                  <a16:creationId xmlns:a16="http://schemas.microsoft.com/office/drawing/2014/main" id="{00000000-0008-0000-0100-00007008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nl-NL" sz="1100" b="0" i="0" u="none" strike="noStrike" baseline="0">
                  <a:solidFill>
                    <a:srgbClr val="000000"/>
                  </a:solidFill>
                  <a:latin typeface="Calibri"/>
                  <a:cs typeface="Calibri"/>
                </a:rPr>
                <a:t>info</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161925</xdr:colOff>
          <xdr:row>26</xdr:row>
          <xdr:rowOff>19050</xdr:rowOff>
        </xdr:from>
        <xdr:to>
          <xdr:col>1</xdr:col>
          <xdr:colOff>704850</xdr:colOff>
          <xdr:row>27</xdr:row>
          <xdr:rowOff>9525</xdr:rowOff>
        </xdr:to>
        <xdr:sp macro="" textlink="">
          <xdr:nvSpPr>
            <xdr:cNvPr id="2166" name="Button 118" hidden="1">
              <a:extLst>
                <a:ext uri="{63B3BB69-23CF-44E3-9099-C40C66FF867C}">
                  <a14:compatExt spid="_x0000_s2166"/>
                </a:ext>
                <a:ext uri="{FF2B5EF4-FFF2-40B4-BE49-F238E27FC236}">
                  <a16:creationId xmlns:a16="http://schemas.microsoft.com/office/drawing/2014/main" id="{00000000-0008-0000-0100-00007608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nl-NL" sz="1100" b="0" i="0" u="none" strike="noStrike" baseline="0">
                  <a:solidFill>
                    <a:srgbClr val="000000"/>
                  </a:solidFill>
                  <a:latin typeface="Calibri"/>
                  <a:cs typeface="Calibri"/>
                </a:rPr>
                <a:t>info</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161925</xdr:colOff>
          <xdr:row>27</xdr:row>
          <xdr:rowOff>19050</xdr:rowOff>
        </xdr:from>
        <xdr:to>
          <xdr:col>1</xdr:col>
          <xdr:colOff>704850</xdr:colOff>
          <xdr:row>28</xdr:row>
          <xdr:rowOff>9525</xdr:rowOff>
        </xdr:to>
        <xdr:sp macro="" textlink="">
          <xdr:nvSpPr>
            <xdr:cNvPr id="2167" name="Button 119" hidden="1">
              <a:extLst>
                <a:ext uri="{63B3BB69-23CF-44E3-9099-C40C66FF867C}">
                  <a14:compatExt spid="_x0000_s2167"/>
                </a:ext>
                <a:ext uri="{FF2B5EF4-FFF2-40B4-BE49-F238E27FC236}">
                  <a16:creationId xmlns:a16="http://schemas.microsoft.com/office/drawing/2014/main" id="{00000000-0008-0000-0100-00007708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nl-NL" sz="1100" b="0" i="0" u="none" strike="noStrike" baseline="0">
                  <a:solidFill>
                    <a:srgbClr val="000000"/>
                  </a:solidFill>
                  <a:latin typeface="Calibri"/>
                  <a:cs typeface="Calibri"/>
                </a:rPr>
                <a:t>info</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161925</xdr:colOff>
          <xdr:row>29</xdr:row>
          <xdr:rowOff>19050</xdr:rowOff>
        </xdr:from>
        <xdr:to>
          <xdr:col>1</xdr:col>
          <xdr:colOff>704850</xdr:colOff>
          <xdr:row>30</xdr:row>
          <xdr:rowOff>9525</xdr:rowOff>
        </xdr:to>
        <xdr:sp macro="" textlink="">
          <xdr:nvSpPr>
            <xdr:cNvPr id="2168" name="Button 120" hidden="1">
              <a:extLst>
                <a:ext uri="{63B3BB69-23CF-44E3-9099-C40C66FF867C}">
                  <a14:compatExt spid="_x0000_s2168"/>
                </a:ext>
                <a:ext uri="{FF2B5EF4-FFF2-40B4-BE49-F238E27FC236}">
                  <a16:creationId xmlns:a16="http://schemas.microsoft.com/office/drawing/2014/main" id="{00000000-0008-0000-0100-00007808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nl-NL" sz="1100" b="0" i="0" u="none" strike="noStrike" baseline="0">
                  <a:solidFill>
                    <a:srgbClr val="000000"/>
                  </a:solidFill>
                  <a:latin typeface="Calibri"/>
                  <a:cs typeface="Calibri"/>
                </a:rPr>
                <a:t>info</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161925</xdr:colOff>
          <xdr:row>28</xdr:row>
          <xdr:rowOff>19050</xdr:rowOff>
        </xdr:from>
        <xdr:to>
          <xdr:col>1</xdr:col>
          <xdr:colOff>704850</xdr:colOff>
          <xdr:row>29</xdr:row>
          <xdr:rowOff>9525</xdr:rowOff>
        </xdr:to>
        <xdr:sp macro="" textlink="">
          <xdr:nvSpPr>
            <xdr:cNvPr id="2169" name="Button 121" hidden="1">
              <a:extLst>
                <a:ext uri="{63B3BB69-23CF-44E3-9099-C40C66FF867C}">
                  <a14:compatExt spid="_x0000_s2169"/>
                </a:ext>
                <a:ext uri="{FF2B5EF4-FFF2-40B4-BE49-F238E27FC236}">
                  <a16:creationId xmlns:a16="http://schemas.microsoft.com/office/drawing/2014/main" id="{00000000-0008-0000-0100-00007908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nl-NL" sz="1100" b="0" i="0" u="none" strike="noStrike" baseline="0">
                  <a:solidFill>
                    <a:srgbClr val="000000"/>
                  </a:solidFill>
                  <a:latin typeface="Calibri"/>
                  <a:cs typeface="Calibri"/>
                </a:rPr>
                <a:t>info</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161925</xdr:colOff>
          <xdr:row>24</xdr:row>
          <xdr:rowOff>9525</xdr:rowOff>
        </xdr:from>
        <xdr:to>
          <xdr:col>1</xdr:col>
          <xdr:colOff>704850</xdr:colOff>
          <xdr:row>24</xdr:row>
          <xdr:rowOff>190500</xdr:rowOff>
        </xdr:to>
        <xdr:sp macro="" textlink="">
          <xdr:nvSpPr>
            <xdr:cNvPr id="2170" name="Button 122" hidden="1">
              <a:extLst>
                <a:ext uri="{63B3BB69-23CF-44E3-9099-C40C66FF867C}">
                  <a14:compatExt spid="_x0000_s2170"/>
                </a:ext>
                <a:ext uri="{FF2B5EF4-FFF2-40B4-BE49-F238E27FC236}">
                  <a16:creationId xmlns:a16="http://schemas.microsoft.com/office/drawing/2014/main" id="{00000000-0008-0000-0100-00007A08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nl-NL" sz="1100" b="0" i="0" u="none" strike="noStrike" baseline="0">
                  <a:solidFill>
                    <a:srgbClr val="000000"/>
                  </a:solidFill>
                  <a:latin typeface="Calibri"/>
                  <a:cs typeface="Calibri"/>
                </a:rPr>
                <a:t>info</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161925</xdr:colOff>
          <xdr:row>33</xdr:row>
          <xdr:rowOff>28575</xdr:rowOff>
        </xdr:from>
        <xdr:to>
          <xdr:col>1</xdr:col>
          <xdr:colOff>695325</xdr:colOff>
          <xdr:row>34</xdr:row>
          <xdr:rowOff>19050</xdr:rowOff>
        </xdr:to>
        <xdr:sp macro="" textlink="">
          <xdr:nvSpPr>
            <xdr:cNvPr id="2176" name="Button 128" hidden="1">
              <a:extLst>
                <a:ext uri="{63B3BB69-23CF-44E3-9099-C40C66FF867C}">
                  <a14:compatExt spid="_x0000_s2176"/>
                </a:ext>
                <a:ext uri="{FF2B5EF4-FFF2-40B4-BE49-F238E27FC236}">
                  <a16:creationId xmlns:a16="http://schemas.microsoft.com/office/drawing/2014/main" id="{00000000-0008-0000-0100-00008008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nl-NL" sz="1100" b="0" i="0" u="none" strike="noStrike" baseline="0">
                  <a:solidFill>
                    <a:srgbClr val="000000"/>
                  </a:solidFill>
                  <a:latin typeface="Calibri"/>
                  <a:cs typeface="Calibri"/>
                </a:rPr>
                <a:t>info</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161925</xdr:colOff>
          <xdr:row>34</xdr:row>
          <xdr:rowOff>28575</xdr:rowOff>
        </xdr:from>
        <xdr:to>
          <xdr:col>1</xdr:col>
          <xdr:colOff>695325</xdr:colOff>
          <xdr:row>35</xdr:row>
          <xdr:rowOff>19050</xdr:rowOff>
        </xdr:to>
        <xdr:sp macro="" textlink="">
          <xdr:nvSpPr>
            <xdr:cNvPr id="2177" name="Button 129" hidden="1">
              <a:extLst>
                <a:ext uri="{63B3BB69-23CF-44E3-9099-C40C66FF867C}">
                  <a14:compatExt spid="_x0000_s2177"/>
                </a:ext>
                <a:ext uri="{FF2B5EF4-FFF2-40B4-BE49-F238E27FC236}">
                  <a16:creationId xmlns:a16="http://schemas.microsoft.com/office/drawing/2014/main" id="{00000000-0008-0000-0100-00008108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nl-NL" sz="1100" b="0" i="0" u="none" strike="noStrike" baseline="0">
                  <a:solidFill>
                    <a:srgbClr val="000000"/>
                  </a:solidFill>
                  <a:latin typeface="Calibri"/>
                  <a:cs typeface="Calibri"/>
                </a:rPr>
                <a:t>info</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161925</xdr:colOff>
          <xdr:row>36</xdr:row>
          <xdr:rowOff>28575</xdr:rowOff>
        </xdr:from>
        <xdr:to>
          <xdr:col>1</xdr:col>
          <xdr:colOff>695325</xdr:colOff>
          <xdr:row>37</xdr:row>
          <xdr:rowOff>19050</xdr:rowOff>
        </xdr:to>
        <xdr:sp macro="" textlink="">
          <xdr:nvSpPr>
            <xdr:cNvPr id="2178" name="Button 130" hidden="1">
              <a:extLst>
                <a:ext uri="{63B3BB69-23CF-44E3-9099-C40C66FF867C}">
                  <a14:compatExt spid="_x0000_s2178"/>
                </a:ext>
                <a:ext uri="{FF2B5EF4-FFF2-40B4-BE49-F238E27FC236}">
                  <a16:creationId xmlns:a16="http://schemas.microsoft.com/office/drawing/2014/main" id="{00000000-0008-0000-0100-00008208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nl-NL" sz="1100" b="0" i="0" u="none" strike="noStrike" baseline="0">
                  <a:solidFill>
                    <a:srgbClr val="000000"/>
                  </a:solidFill>
                  <a:latin typeface="Calibri"/>
                  <a:cs typeface="Calibri"/>
                </a:rPr>
                <a:t>info</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161925</xdr:colOff>
          <xdr:row>35</xdr:row>
          <xdr:rowOff>28575</xdr:rowOff>
        </xdr:from>
        <xdr:to>
          <xdr:col>1</xdr:col>
          <xdr:colOff>695325</xdr:colOff>
          <xdr:row>36</xdr:row>
          <xdr:rowOff>19050</xdr:rowOff>
        </xdr:to>
        <xdr:sp macro="" textlink="">
          <xdr:nvSpPr>
            <xdr:cNvPr id="2179" name="Button 131" hidden="1">
              <a:extLst>
                <a:ext uri="{63B3BB69-23CF-44E3-9099-C40C66FF867C}">
                  <a14:compatExt spid="_x0000_s2179"/>
                </a:ext>
                <a:ext uri="{FF2B5EF4-FFF2-40B4-BE49-F238E27FC236}">
                  <a16:creationId xmlns:a16="http://schemas.microsoft.com/office/drawing/2014/main" id="{00000000-0008-0000-0100-00008308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nl-NL" sz="1100" b="0" i="0" u="none" strike="noStrike" baseline="0">
                  <a:solidFill>
                    <a:srgbClr val="000000"/>
                  </a:solidFill>
                  <a:latin typeface="Calibri"/>
                  <a:cs typeface="Calibri"/>
                </a:rPr>
                <a:t>info</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161925</xdr:colOff>
          <xdr:row>31</xdr:row>
          <xdr:rowOff>19050</xdr:rowOff>
        </xdr:from>
        <xdr:to>
          <xdr:col>1</xdr:col>
          <xdr:colOff>695325</xdr:colOff>
          <xdr:row>32</xdr:row>
          <xdr:rowOff>9525</xdr:rowOff>
        </xdr:to>
        <xdr:sp macro="" textlink="">
          <xdr:nvSpPr>
            <xdr:cNvPr id="2180" name="Button 132" hidden="1">
              <a:extLst>
                <a:ext uri="{63B3BB69-23CF-44E3-9099-C40C66FF867C}">
                  <a14:compatExt spid="_x0000_s2180"/>
                </a:ext>
                <a:ext uri="{FF2B5EF4-FFF2-40B4-BE49-F238E27FC236}">
                  <a16:creationId xmlns:a16="http://schemas.microsoft.com/office/drawing/2014/main" id="{00000000-0008-0000-0100-00008408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nl-NL" sz="1100" b="0" i="0" u="none" strike="noStrike" baseline="0">
                  <a:solidFill>
                    <a:srgbClr val="000000"/>
                  </a:solidFill>
                  <a:latin typeface="Calibri"/>
                  <a:cs typeface="Calibri"/>
                </a:rPr>
                <a:t>info</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152400</xdr:colOff>
          <xdr:row>37</xdr:row>
          <xdr:rowOff>180975</xdr:rowOff>
        </xdr:from>
        <xdr:to>
          <xdr:col>1</xdr:col>
          <xdr:colOff>695325</xdr:colOff>
          <xdr:row>38</xdr:row>
          <xdr:rowOff>0</xdr:rowOff>
        </xdr:to>
        <xdr:sp macro="" textlink="">
          <xdr:nvSpPr>
            <xdr:cNvPr id="2195" name="Button 147" hidden="1">
              <a:extLst>
                <a:ext uri="{63B3BB69-23CF-44E3-9099-C40C66FF867C}">
                  <a14:compatExt spid="_x0000_s2195"/>
                </a:ext>
                <a:ext uri="{FF2B5EF4-FFF2-40B4-BE49-F238E27FC236}">
                  <a16:creationId xmlns:a16="http://schemas.microsoft.com/office/drawing/2014/main" id="{00000000-0008-0000-0100-00009308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nl-NL" sz="1100" b="0" i="0" u="none" strike="noStrike" baseline="0">
                  <a:solidFill>
                    <a:srgbClr val="000000"/>
                  </a:solidFill>
                  <a:latin typeface="Calibri"/>
                  <a:cs typeface="Calibri"/>
                </a:rPr>
                <a:t>info</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161925</xdr:colOff>
          <xdr:row>41</xdr:row>
          <xdr:rowOff>19050</xdr:rowOff>
        </xdr:from>
        <xdr:to>
          <xdr:col>1</xdr:col>
          <xdr:colOff>704850</xdr:colOff>
          <xdr:row>42</xdr:row>
          <xdr:rowOff>9525</xdr:rowOff>
        </xdr:to>
        <xdr:sp macro="" textlink="">
          <xdr:nvSpPr>
            <xdr:cNvPr id="2201" name="Button 153" hidden="1">
              <a:extLst>
                <a:ext uri="{63B3BB69-23CF-44E3-9099-C40C66FF867C}">
                  <a14:compatExt spid="_x0000_s2201"/>
                </a:ext>
                <a:ext uri="{FF2B5EF4-FFF2-40B4-BE49-F238E27FC236}">
                  <a16:creationId xmlns:a16="http://schemas.microsoft.com/office/drawing/2014/main" id="{00000000-0008-0000-0100-00009908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nl-NL" sz="1100" b="0" i="0" u="none" strike="noStrike" baseline="0">
                  <a:solidFill>
                    <a:srgbClr val="000000"/>
                  </a:solidFill>
                  <a:latin typeface="Calibri"/>
                  <a:cs typeface="Calibri"/>
                </a:rPr>
                <a:t>info</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161925</xdr:colOff>
          <xdr:row>42</xdr:row>
          <xdr:rowOff>19050</xdr:rowOff>
        </xdr:from>
        <xdr:to>
          <xdr:col>1</xdr:col>
          <xdr:colOff>704850</xdr:colOff>
          <xdr:row>43</xdr:row>
          <xdr:rowOff>9525</xdr:rowOff>
        </xdr:to>
        <xdr:sp macro="" textlink="">
          <xdr:nvSpPr>
            <xdr:cNvPr id="2202" name="Button 154" hidden="1">
              <a:extLst>
                <a:ext uri="{63B3BB69-23CF-44E3-9099-C40C66FF867C}">
                  <a14:compatExt spid="_x0000_s2202"/>
                </a:ext>
                <a:ext uri="{FF2B5EF4-FFF2-40B4-BE49-F238E27FC236}">
                  <a16:creationId xmlns:a16="http://schemas.microsoft.com/office/drawing/2014/main" id="{00000000-0008-0000-0100-00009A08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nl-NL" sz="1100" b="0" i="0" u="none" strike="noStrike" baseline="0">
                  <a:solidFill>
                    <a:srgbClr val="000000"/>
                  </a:solidFill>
                  <a:latin typeface="Calibri"/>
                  <a:cs typeface="Calibri"/>
                </a:rPr>
                <a:t>info</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161925</xdr:colOff>
          <xdr:row>44</xdr:row>
          <xdr:rowOff>19050</xdr:rowOff>
        </xdr:from>
        <xdr:to>
          <xdr:col>1</xdr:col>
          <xdr:colOff>704850</xdr:colOff>
          <xdr:row>45</xdr:row>
          <xdr:rowOff>9525</xdr:rowOff>
        </xdr:to>
        <xdr:sp macro="" textlink="">
          <xdr:nvSpPr>
            <xdr:cNvPr id="2203" name="Button 155" hidden="1">
              <a:extLst>
                <a:ext uri="{63B3BB69-23CF-44E3-9099-C40C66FF867C}">
                  <a14:compatExt spid="_x0000_s2203"/>
                </a:ext>
                <a:ext uri="{FF2B5EF4-FFF2-40B4-BE49-F238E27FC236}">
                  <a16:creationId xmlns:a16="http://schemas.microsoft.com/office/drawing/2014/main" id="{00000000-0008-0000-0100-00009B08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nl-NL" sz="1100" b="0" i="0" u="none" strike="noStrike" baseline="0">
                  <a:solidFill>
                    <a:srgbClr val="000000"/>
                  </a:solidFill>
                  <a:latin typeface="Calibri"/>
                  <a:cs typeface="Calibri"/>
                </a:rPr>
                <a:t>info</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161925</xdr:colOff>
          <xdr:row>43</xdr:row>
          <xdr:rowOff>19050</xdr:rowOff>
        </xdr:from>
        <xdr:to>
          <xdr:col>1</xdr:col>
          <xdr:colOff>704850</xdr:colOff>
          <xdr:row>44</xdr:row>
          <xdr:rowOff>9525</xdr:rowOff>
        </xdr:to>
        <xdr:sp macro="" textlink="">
          <xdr:nvSpPr>
            <xdr:cNvPr id="2204" name="Button 156" hidden="1">
              <a:extLst>
                <a:ext uri="{63B3BB69-23CF-44E3-9099-C40C66FF867C}">
                  <a14:compatExt spid="_x0000_s2204"/>
                </a:ext>
                <a:ext uri="{FF2B5EF4-FFF2-40B4-BE49-F238E27FC236}">
                  <a16:creationId xmlns:a16="http://schemas.microsoft.com/office/drawing/2014/main" id="{00000000-0008-0000-0100-00009C08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nl-NL" sz="1100" b="0" i="0" u="none" strike="noStrike" baseline="0">
                  <a:solidFill>
                    <a:srgbClr val="000000"/>
                  </a:solidFill>
                  <a:latin typeface="Calibri"/>
                  <a:cs typeface="Calibri"/>
                </a:rPr>
                <a:t>info</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161925</xdr:colOff>
          <xdr:row>39</xdr:row>
          <xdr:rowOff>9525</xdr:rowOff>
        </xdr:from>
        <xdr:to>
          <xdr:col>1</xdr:col>
          <xdr:colOff>704850</xdr:colOff>
          <xdr:row>40</xdr:row>
          <xdr:rowOff>0</xdr:rowOff>
        </xdr:to>
        <xdr:sp macro="" textlink="">
          <xdr:nvSpPr>
            <xdr:cNvPr id="2205" name="Button 157" hidden="1">
              <a:extLst>
                <a:ext uri="{63B3BB69-23CF-44E3-9099-C40C66FF867C}">
                  <a14:compatExt spid="_x0000_s2205"/>
                </a:ext>
                <a:ext uri="{FF2B5EF4-FFF2-40B4-BE49-F238E27FC236}">
                  <a16:creationId xmlns:a16="http://schemas.microsoft.com/office/drawing/2014/main" id="{00000000-0008-0000-0100-00009D08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nl-NL" sz="1100" b="0" i="0" u="none" strike="noStrike" baseline="0">
                  <a:solidFill>
                    <a:srgbClr val="000000"/>
                  </a:solidFill>
                  <a:latin typeface="Calibri"/>
                  <a:cs typeface="Calibri"/>
                </a:rPr>
                <a:t>info</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161925</xdr:colOff>
          <xdr:row>48</xdr:row>
          <xdr:rowOff>9525</xdr:rowOff>
        </xdr:from>
        <xdr:to>
          <xdr:col>1</xdr:col>
          <xdr:colOff>704850</xdr:colOff>
          <xdr:row>49</xdr:row>
          <xdr:rowOff>0</xdr:rowOff>
        </xdr:to>
        <xdr:sp macro="" textlink="">
          <xdr:nvSpPr>
            <xdr:cNvPr id="2206" name="Button 158" hidden="1">
              <a:extLst>
                <a:ext uri="{63B3BB69-23CF-44E3-9099-C40C66FF867C}">
                  <a14:compatExt spid="_x0000_s2206"/>
                </a:ext>
                <a:ext uri="{FF2B5EF4-FFF2-40B4-BE49-F238E27FC236}">
                  <a16:creationId xmlns:a16="http://schemas.microsoft.com/office/drawing/2014/main" id="{00000000-0008-0000-0100-00009E08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nl-NL" sz="1100" b="0" i="0" u="none" strike="noStrike" baseline="0">
                  <a:solidFill>
                    <a:srgbClr val="000000"/>
                  </a:solidFill>
                  <a:latin typeface="Calibri"/>
                  <a:cs typeface="Calibri"/>
                </a:rPr>
                <a:t>info</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161925</xdr:colOff>
          <xdr:row>49</xdr:row>
          <xdr:rowOff>9525</xdr:rowOff>
        </xdr:from>
        <xdr:to>
          <xdr:col>1</xdr:col>
          <xdr:colOff>704850</xdr:colOff>
          <xdr:row>50</xdr:row>
          <xdr:rowOff>0</xdr:rowOff>
        </xdr:to>
        <xdr:sp macro="" textlink="">
          <xdr:nvSpPr>
            <xdr:cNvPr id="2207" name="Button 159" hidden="1">
              <a:extLst>
                <a:ext uri="{63B3BB69-23CF-44E3-9099-C40C66FF867C}">
                  <a14:compatExt spid="_x0000_s2207"/>
                </a:ext>
                <a:ext uri="{FF2B5EF4-FFF2-40B4-BE49-F238E27FC236}">
                  <a16:creationId xmlns:a16="http://schemas.microsoft.com/office/drawing/2014/main" id="{00000000-0008-0000-0100-00009F08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nl-NL" sz="1100" b="0" i="0" u="none" strike="noStrike" baseline="0">
                  <a:solidFill>
                    <a:srgbClr val="000000"/>
                  </a:solidFill>
                  <a:latin typeface="Calibri"/>
                  <a:cs typeface="Calibri"/>
                </a:rPr>
                <a:t>info</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161925</xdr:colOff>
          <xdr:row>51</xdr:row>
          <xdr:rowOff>9525</xdr:rowOff>
        </xdr:from>
        <xdr:to>
          <xdr:col>1</xdr:col>
          <xdr:colOff>704850</xdr:colOff>
          <xdr:row>52</xdr:row>
          <xdr:rowOff>0</xdr:rowOff>
        </xdr:to>
        <xdr:sp macro="" textlink="">
          <xdr:nvSpPr>
            <xdr:cNvPr id="2208" name="Button 160" hidden="1">
              <a:extLst>
                <a:ext uri="{63B3BB69-23CF-44E3-9099-C40C66FF867C}">
                  <a14:compatExt spid="_x0000_s2208"/>
                </a:ext>
                <a:ext uri="{FF2B5EF4-FFF2-40B4-BE49-F238E27FC236}">
                  <a16:creationId xmlns:a16="http://schemas.microsoft.com/office/drawing/2014/main" id="{00000000-0008-0000-0100-0000A008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nl-NL" sz="1100" b="0" i="0" u="none" strike="noStrike" baseline="0">
                  <a:solidFill>
                    <a:srgbClr val="000000"/>
                  </a:solidFill>
                  <a:latin typeface="Calibri"/>
                  <a:cs typeface="Calibri"/>
                </a:rPr>
                <a:t>info</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161925</xdr:colOff>
          <xdr:row>50</xdr:row>
          <xdr:rowOff>9525</xdr:rowOff>
        </xdr:from>
        <xdr:to>
          <xdr:col>1</xdr:col>
          <xdr:colOff>704850</xdr:colOff>
          <xdr:row>51</xdr:row>
          <xdr:rowOff>0</xdr:rowOff>
        </xdr:to>
        <xdr:sp macro="" textlink="">
          <xdr:nvSpPr>
            <xdr:cNvPr id="2209" name="Button 161" hidden="1">
              <a:extLst>
                <a:ext uri="{63B3BB69-23CF-44E3-9099-C40C66FF867C}">
                  <a14:compatExt spid="_x0000_s2209"/>
                </a:ext>
                <a:ext uri="{FF2B5EF4-FFF2-40B4-BE49-F238E27FC236}">
                  <a16:creationId xmlns:a16="http://schemas.microsoft.com/office/drawing/2014/main" id="{00000000-0008-0000-0100-0000A108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nl-NL" sz="1100" b="0" i="0" u="none" strike="noStrike" baseline="0">
                  <a:solidFill>
                    <a:srgbClr val="000000"/>
                  </a:solidFill>
                  <a:latin typeface="Calibri"/>
                  <a:cs typeface="Calibri"/>
                </a:rPr>
                <a:t>info</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161925</xdr:colOff>
          <xdr:row>46</xdr:row>
          <xdr:rowOff>0</xdr:rowOff>
        </xdr:from>
        <xdr:to>
          <xdr:col>1</xdr:col>
          <xdr:colOff>704850</xdr:colOff>
          <xdr:row>46</xdr:row>
          <xdr:rowOff>180975</xdr:rowOff>
        </xdr:to>
        <xdr:sp macro="" textlink="">
          <xdr:nvSpPr>
            <xdr:cNvPr id="2210" name="Button 162" hidden="1">
              <a:extLst>
                <a:ext uri="{63B3BB69-23CF-44E3-9099-C40C66FF867C}">
                  <a14:compatExt spid="_x0000_s2210"/>
                </a:ext>
                <a:ext uri="{FF2B5EF4-FFF2-40B4-BE49-F238E27FC236}">
                  <a16:creationId xmlns:a16="http://schemas.microsoft.com/office/drawing/2014/main" id="{00000000-0008-0000-0100-0000A208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nl-NL" sz="1100" b="0" i="0" u="none" strike="noStrike" baseline="0">
                  <a:solidFill>
                    <a:srgbClr val="000000"/>
                  </a:solidFill>
                  <a:latin typeface="Calibri"/>
                  <a:cs typeface="Calibri"/>
                </a:rPr>
                <a:t>info</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161925</xdr:colOff>
          <xdr:row>55</xdr:row>
          <xdr:rowOff>19050</xdr:rowOff>
        </xdr:from>
        <xdr:to>
          <xdr:col>1</xdr:col>
          <xdr:colOff>695325</xdr:colOff>
          <xdr:row>56</xdr:row>
          <xdr:rowOff>9525</xdr:rowOff>
        </xdr:to>
        <xdr:sp macro="" textlink="">
          <xdr:nvSpPr>
            <xdr:cNvPr id="2211" name="Button 163" hidden="1">
              <a:extLst>
                <a:ext uri="{63B3BB69-23CF-44E3-9099-C40C66FF867C}">
                  <a14:compatExt spid="_x0000_s2211"/>
                </a:ext>
                <a:ext uri="{FF2B5EF4-FFF2-40B4-BE49-F238E27FC236}">
                  <a16:creationId xmlns:a16="http://schemas.microsoft.com/office/drawing/2014/main" id="{00000000-0008-0000-0100-0000A308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nl-NL" sz="1100" b="0" i="0" u="none" strike="noStrike" baseline="0">
                  <a:solidFill>
                    <a:srgbClr val="000000"/>
                  </a:solidFill>
                  <a:latin typeface="Calibri"/>
                  <a:cs typeface="Calibri"/>
                </a:rPr>
                <a:t>info</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161925</xdr:colOff>
          <xdr:row>56</xdr:row>
          <xdr:rowOff>19050</xdr:rowOff>
        </xdr:from>
        <xdr:to>
          <xdr:col>1</xdr:col>
          <xdr:colOff>695325</xdr:colOff>
          <xdr:row>57</xdr:row>
          <xdr:rowOff>9525</xdr:rowOff>
        </xdr:to>
        <xdr:sp macro="" textlink="">
          <xdr:nvSpPr>
            <xdr:cNvPr id="2212" name="Button 164" hidden="1">
              <a:extLst>
                <a:ext uri="{63B3BB69-23CF-44E3-9099-C40C66FF867C}">
                  <a14:compatExt spid="_x0000_s2212"/>
                </a:ext>
                <a:ext uri="{FF2B5EF4-FFF2-40B4-BE49-F238E27FC236}">
                  <a16:creationId xmlns:a16="http://schemas.microsoft.com/office/drawing/2014/main" id="{00000000-0008-0000-0100-0000A408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nl-NL" sz="1100" b="0" i="0" u="none" strike="noStrike" baseline="0">
                  <a:solidFill>
                    <a:srgbClr val="000000"/>
                  </a:solidFill>
                  <a:latin typeface="Calibri"/>
                  <a:cs typeface="Calibri"/>
                </a:rPr>
                <a:t>info</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161925</xdr:colOff>
          <xdr:row>58</xdr:row>
          <xdr:rowOff>19050</xdr:rowOff>
        </xdr:from>
        <xdr:to>
          <xdr:col>1</xdr:col>
          <xdr:colOff>695325</xdr:colOff>
          <xdr:row>59</xdr:row>
          <xdr:rowOff>9525</xdr:rowOff>
        </xdr:to>
        <xdr:sp macro="" textlink="">
          <xdr:nvSpPr>
            <xdr:cNvPr id="2213" name="Button 165" hidden="1">
              <a:extLst>
                <a:ext uri="{63B3BB69-23CF-44E3-9099-C40C66FF867C}">
                  <a14:compatExt spid="_x0000_s2213"/>
                </a:ext>
                <a:ext uri="{FF2B5EF4-FFF2-40B4-BE49-F238E27FC236}">
                  <a16:creationId xmlns:a16="http://schemas.microsoft.com/office/drawing/2014/main" id="{00000000-0008-0000-0100-0000A508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nl-NL" sz="1100" b="0" i="0" u="none" strike="noStrike" baseline="0">
                  <a:solidFill>
                    <a:srgbClr val="000000"/>
                  </a:solidFill>
                  <a:latin typeface="Calibri"/>
                  <a:cs typeface="Calibri"/>
                </a:rPr>
                <a:t>info</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161925</xdr:colOff>
          <xdr:row>57</xdr:row>
          <xdr:rowOff>19050</xdr:rowOff>
        </xdr:from>
        <xdr:to>
          <xdr:col>1</xdr:col>
          <xdr:colOff>695325</xdr:colOff>
          <xdr:row>58</xdr:row>
          <xdr:rowOff>9525</xdr:rowOff>
        </xdr:to>
        <xdr:sp macro="" textlink="">
          <xdr:nvSpPr>
            <xdr:cNvPr id="2214" name="Button 166" hidden="1">
              <a:extLst>
                <a:ext uri="{63B3BB69-23CF-44E3-9099-C40C66FF867C}">
                  <a14:compatExt spid="_x0000_s2214"/>
                </a:ext>
                <a:ext uri="{FF2B5EF4-FFF2-40B4-BE49-F238E27FC236}">
                  <a16:creationId xmlns:a16="http://schemas.microsoft.com/office/drawing/2014/main" id="{00000000-0008-0000-0100-0000A608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nl-NL" sz="1100" b="0" i="0" u="none" strike="noStrike" baseline="0">
                  <a:solidFill>
                    <a:srgbClr val="000000"/>
                  </a:solidFill>
                  <a:latin typeface="Calibri"/>
                  <a:cs typeface="Calibri"/>
                </a:rPr>
                <a:t>info</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161925</xdr:colOff>
          <xdr:row>53</xdr:row>
          <xdr:rowOff>9525</xdr:rowOff>
        </xdr:from>
        <xdr:to>
          <xdr:col>1</xdr:col>
          <xdr:colOff>695325</xdr:colOff>
          <xdr:row>54</xdr:row>
          <xdr:rowOff>0</xdr:rowOff>
        </xdr:to>
        <xdr:sp macro="" textlink="">
          <xdr:nvSpPr>
            <xdr:cNvPr id="2215" name="Button 167" hidden="1">
              <a:extLst>
                <a:ext uri="{63B3BB69-23CF-44E3-9099-C40C66FF867C}">
                  <a14:compatExt spid="_x0000_s2215"/>
                </a:ext>
                <a:ext uri="{FF2B5EF4-FFF2-40B4-BE49-F238E27FC236}">
                  <a16:creationId xmlns:a16="http://schemas.microsoft.com/office/drawing/2014/main" id="{00000000-0008-0000-0100-0000A708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nl-NL" sz="1100" b="0" i="0" u="none" strike="noStrike" baseline="0">
                  <a:solidFill>
                    <a:srgbClr val="000000"/>
                  </a:solidFill>
                  <a:latin typeface="Calibri"/>
                  <a:cs typeface="Calibri"/>
                </a:rPr>
                <a:t>info</a:t>
              </a:r>
            </a:p>
          </xdr:txBody>
        </xdr:sp>
        <xdr:clientData fPrintsWithSheet="0"/>
      </xdr:twoCellAnchor>
    </mc:Choice>
    <mc:Fallback/>
  </mc:AlternateContent>
</xdr:wsDr>
</file>

<file path=xl/drawings/drawing3.xml><?xml version="1.0" encoding="utf-8"?>
<xdr:wsDr xmlns:xdr="http://schemas.openxmlformats.org/drawingml/2006/spreadsheetDrawing" xmlns:a="http://schemas.openxmlformats.org/drawingml/2006/main">
  <xdr:twoCellAnchor editAs="oneCell">
    <xdr:from>
      <xdr:col>0</xdr:col>
      <xdr:colOff>0</xdr:colOff>
      <xdr:row>32</xdr:row>
      <xdr:rowOff>54769</xdr:rowOff>
    </xdr:from>
    <xdr:to>
      <xdr:col>0</xdr:col>
      <xdr:colOff>447675</xdr:colOff>
      <xdr:row>34</xdr:row>
      <xdr:rowOff>9525</xdr:rowOff>
    </xdr:to>
    <xdr:pic>
      <xdr:nvPicPr>
        <xdr:cNvPr id="2" name="Afbeelding 1">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8398669"/>
          <a:ext cx="447675" cy="335756"/>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7</xdr:col>
      <xdr:colOff>542926</xdr:colOff>
      <xdr:row>1</xdr:row>
      <xdr:rowOff>4761</xdr:rowOff>
    </xdr:from>
    <xdr:to>
      <xdr:col>9</xdr:col>
      <xdr:colOff>76200</xdr:colOff>
      <xdr:row>3</xdr:row>
      <xdr:rowOff>188117</xdr:rowOff>
    </xdr:to>
    <xdr:pic>
      <xdr:nvPicPr>
        <xdr:cNvPr id="2" name="Afbeelding 1">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772276" y="309561"/>
          <a:ext cx="752474" cy="564356"/>
        </a:xfrm>
        <a:prstGeom prst="rect">
          <a:avLst/>
        </a:prstGeom>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10.xml"/><Relationship Id="rId13" Type="http://schemas.openxmlformats.org/officeDocument/2006/relationships/ctrlProp" Target="../ctrlProps/ctrlProp15.xml"/><Relationship Id="rId18" Type="http://schemas.openxmlformats.org/officeDocument/2006/relationships/ctrlProp" Target="../ctrlProps/ctrlProp20.xml"/><Relationship Id="rId26" Type="http://schemas.openxmlformats.org/officeDocument/2006/relationships/ctrlProp" Target="../ctrlProps/ctrlProp28.xml"/><Relationship Id="rId39" Type="http://schemas.openxmlformats.org/officeDocument/2006/relationships/ctrlProp" Target="../ctrlProps/ctrlProp41.xml"/><Relationship Id="rId3" Type="http://schemas.openxmlformats.org/officeDocument/2006/relationships/vmlDrawing" Target="../drawings/vmlDrawing2.vml"/><Relationship Id="rId21" Type="http://schemas.openxmlformats.org/officeDocument/2006/relationships/ctrlProp" Target="../ctrlProps/ctrlProp23.xml"/><Relationship Id="rId34" Type="http://schemas.openxmlformats.org/officeDocument/2006/relationships/ctrlProp" Target="../ctrlProps/ctrlProp36.xml"/><Relationship Id="rId42" Type="http://schemas.openxmlformats.org/officeDocument/2006/relationships/ctrlProp" Target="../ctrlProps/ctrlProp44.xml"/><Relationship Id="rId7" Type="http://schemas.openxmlformats.org/officeDocument/2006/relationships/ctrlProp" Target="../ctrlProps/ctrlProp9.xml"/><Relationship Id="rId12" Type="http://schemas.openxmlformats.org/officeDocument/2006/relationships/ctrlProp" Target="../ctrlProps/ctrlProp14.xml"/><Relationship Id="rId17" Type="http://schemas.openxmlformats.org/officeDocument/2006/relationships/ctrlProp" Target="../ctrlProps/ctrlProp19.xml"/><Relationship Id="rId25" Type="http://schemas.openxmlformats.org/officeDocument/2006/relationships/ctrlProp" Target="../ctrlProps/ctrlProp27.xml"/><Relationship Id="rId33" Type="http://schemas.openxmlformats.org/officeDocument/2006/relationships/ctrlProp" Target="../ctrlProps/ctrlProp35.xml"/><Relationship Id="rId38" Type="http://schemas.openxmlformats.org/officeDocument/2006/relationships/ctrlProp" Target="../ctrlProps/ctrlProp40.xml"/><Relationship Id="rId2" Type="http://schemas.openxmlformats.org/officeDocument/2006/relationships/drawing" Target="../drawings/drawing2.xml"/><Relationship Id="rId16" Type="http://schemas.openxmlformats.org/officeDocument/2006/relationships/ctrlProp" Target="../ctrlProps/ctrlProp18.xml"/><Relationship Id="rId20" Type="http://schemas.openxmlformats.org/officeDocument/2006/relationships/ctrlProp" Target="../ctrlProps/ctrlProp22.xml"/><Relationship Id="rId29" Type="http://schemas.openxmlformats.org/officeDocument/2006/relationships/ctrlProp" Target="../ctrlProps/ctrlProp31.xml"/><Relationship Id="rId41" Type="http://schemas.openxmlformats.org/officeDocument/2006/relationships/ctrlProp" Target="../ctrlProps/ctrlProp43.xml"/><Relationship Id="rId1" Type="http://schemas.openxmlformats.org/officeDocument/2006/relationships/printerSettings" Target="../printerSettings/printerSettings2.bin"/><Relationship Id="rId6" Type="http://schemas.openxmlformats.org/officeDocument/2006/relationships/ctrlProp" Target="../ctrlProps/ctrlProp8.xml"/><Relationship Id="rId11" Type="http://schemas.openxmlformats.org/officeDocument/2006/relationships/ctrlProp" Target="../ctrlProps/ctrlProp13.xml"/><Relationship Id="rId24" Type="http://schemas.openxmlformats.org/officeDocument/2006/relationships/ctrlProp" Target="../ctrlProps/ctrlProp26.xml"/><Relationship Id="rId32" Type="http://schemas.openxmlformats.org/officeDocument/2006/relationships/ctrlProp" Target="../ctrlProps/ctrlProp34.xml"/><Relationship Id="rId37" Type="http://schemas.openxmlformats.org/officeDocument/2006/relationships/ctrlProp" Target="../ctrlProps/ctrlProp39.xml"/><Relationship Id="rId40" Type="http://schemas.openxmlformats.org/officeDocument/2006/relationships/ctrlProp" Target="../ctrlProps/ctrlProp42.xml"/><Relationship Id="rId5" Type="http://schemas.openxmlformats.org/officeDocument/2006/relationships/ctrlProp" Target="../ctrlProps/ctrlProp7.xml"/><Relationship Id="rId15" Type="http://schemas.openxmlformats.org/officeDocument/2006/relationships/ctrlProp" Target="../ctrlProps/ctrlProp17.xml"/><Relationship Id="rId23" Type="http://schemas.openxmlformats.org/officeDocument/2006/relationships/ctrlProp" Target="../ctrlProps/ctrlProp25.xml"/><Relationship Id="rId28" Type="http://schemas.openxmlformats.org/officeDocument/2006/relationships/ctrlProp" Target="../ctrlProps/ctrlProp30.xml"/><Relationship Id="rId36" Type="http://schemas.openxmlformats.org/officeDocument/2006/relationships/ctrlProp" Target="../ctrlProps/ctrlProp38.xml"/><Relationship Id="rId10" Type="http://schemas.openxmlformats.org/officeDocument/2006/relationships/ctrlProp" Target="../ctrlProps/ctrlProp12.xml"/><Relationship Id="rId19" Type="http://schemas.openxmlformats.org/officeDocument/2006/relationships/ctrlProp" Target="../ctrlProps/ctrlProp21.xml"/><Relationship Id="rId31" Type="http://schemas.openxmlformats.org/officeDocument/2006/relationships/ctrlProp" Target="../ctrlProps/ctrlProp33.xml"/><Relationship Id="rId44" Type="http://schemas.openxmlformats.org/officeDocument/2006/relationships/ctrlProp" Target="../ctrlProps/ctrlProp46.xml"/><Relationship Id="rId4" Type="http://schemas.openxmlformats.org/officeDocument/2006/relationships/ctrlProp" Target="../ctrlProps/ctrlProp6.xml"/><Relationship Id="rId9" Type="http://schemas.openxmlformats.org/officeDocument/2006/relationships/ctrlProp" Target="../ctrlProps/ctrlProp11.xml"/><Relationship Id="rId14" Type="http://schemas.openxmlformats.org/officeDocument/2006/relationships/ctrlProp" Target="../ctrlProps/ctrlProp16.xml"/><Relationship Id="rId22" Type="http://schemas.openxmlformats.org/officeDocument/2006/relationships/ctrlProp" Target="../ctrlProps/ctrlProp24.xml"/><Relationship Id="rId27" Type="http://schemas.openxmlformats.org/officeDocument/2006/relationships/ctrlProp" Target="../ctrlProps/ctrlProp29.xml"/><Relationship Id="rId30" Type="http://schemas.openxmlformats.org/officeDocument/2006/relationships/ctrlProp" Target="../ctrlProps/ctrlProp32.xml"/><Relationship Id="rId35" Type="http://schemas.openxmlformats.org/officeDocument/2006/relationships/ctrlProp" Target="../ctrlProps/ctrlProp37.xml"/><Relationship Id="rId43" Type="http://schemas.openxmlformats.org/officeDocument/2006/relationships/ctrlProp" Target="../ctrlProps/ctrlProp45.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2">
    <tabColor rgb="FFFFFF00"/>
  </sheetPr>
  <dimension ref="A1:I56"/>
  <sheetViews>
    <sheetView topLeftCell="A6" zoomScaleNormal="100" workbookViewId="0">
      <selection activeCell="B33" sqref="B33"/>
    </sheetView>
  </sheetViews>
  <sheetFormatPr defaultRowHeight="15" x14ac:dyDescent="0.25"/>
  <cols>
    <col min="1" max="1" width="14.7109375" customWidth="1"/>
    <col min="2" max="2" width="31.5703125" customWidth="1"/>
    <col min="3" max="3" width="15.5703125" customWidth="1"/>
  </cols>
  <sheetData>
    <row r="1" spans="1:9" ht="15.75" thickBot="1" x14ac:dyDescent="0.3"/>
    <row r="2" spans="1:9" x14ac:dyDescent="0.25">
      <c r="A2" s="100"/>
      <c r="B2" s="101" t="s">
        <v>0</v>
      </c>
      <c r="C2" s="101"/>
      <c r="D2" s="101"/>
      <c r="E2" s="101"/>
      <c r="F2" s="101"/>
      <c r="G2" s="101"/>
      <c r="H2" s="102"/>
    </row>
    <row r="3" spans="1:9" ht="15.75" thickBot="1" x14ac:dyDescent="0.3">
      <c r="A3" s="103"/>
      <c r="B3" s="104" t="s">
        <v>1</v>
      </c>
      <c r="C3" s="104"/>
      <c r="D3" s="104"/>
      <c r="E3" s="104"/>
      <c r="F3" s="104"/>
      <c r="G3" s="104"/>
      <c r="H3" s="105"/>
    </row>
    <row r="7" spans="1:9" ht="18.75" x14ac:dyDescent="0.3">
      <c r="B7" s="49" t="s">
        <v>2</v>
      </c>
      <c r="C7" s="20"/>
      <c r="D7" s="20"/>
      <c r="E7" s="20"/>
      <c r="F7" s="20"/>
      <c r="G7" s="20"/>
      <c r="H7" s="20"/>
      <c r="I7" s="20"/>
    </row>
    <row r="8" spans="1:9" x14ac:dyDescent="0.25">
      <c r="B8" t="s">
        <v>3</v>
      </c>
    </row>
    <row r="9" spans="1:9" x14ac:dyDescent="0.25">
      <c r="B9" t="s">
        <v>4</v>
      </c>
    </row>
    <row r="10" spans="1:9" x14ac:dyDescent="0.25">
      <c r="B10" t="s">
        <v>5</v>
      </c>
    </row>
    <row r="11" spans="1:9" x14ac:dyDescent="0.25">
      <c r="B11" t="s">
        <v>6</v>
      </c>
    </row>
    <row r="12" spans="1:9" x14ac:dyDescent="0.25">
      <c r="B12" t="s">
        <v>7</v>
      </c>
    </row>
    <row r="13" spans="1:9" x14ac:dyDescent="0.25">
      <c r="B13" t="s">
        <v>8</v>
      </c>
    </row>
    <row r="14" spans="1:9" x14ac:dyDescent="0.25">
      <c r="B14" t="s">
        <v>9</v>
      </c>
    </row>
    <row r="18" spans="2:2" ht="18.75" x14ac:dyDescent="0.3">
      <c r="B18" s="49" t="s">
        <v>10</v>
      </c>
    </row>
    <row r="19" spans="2:2" x14ac:dyDescent="0.25">
      <c r="B19" t="s">
        <v>11</v>
      </c>
    </row>
    <row r="21" spans="2:2" x14ac:dyDescent="0.25">
      <c r="B21" s="28" t="s">
        <v>12</v>
      </c>
    </row>
    <row r="22" spans="2:2" x14ac:dyDescent="0.25">
      <c r="B22" t="s">
        <v>13</v>
      </c>
    </row>
    <row r="23" spans="2:2" x14ac:dyDescent="0.25">
      <c r="B23" s="28" t="s">
        <v>14</v>
      </c>
    </row>
    <row r="24" spans="2:2" x14ac:dyDescent="0.25">
      <c r="B24" t="s">
        <v>15</v>
      </c>
    </row>
    <row r="25" spans="2:2" x14ac:dyDescent="0.25">
      <c r="B25" t="s">
        <v>16</v>
      </c>
    </row>
    <row r="26" spans="2:2" x14ac:dyDescent="0.25">
      <c r="B26" t="s">
        <v>17</v>
      </c>
    </row>
    <row r="27" spans="2:2" x14ac:dyDescent="0.25">
      <c r="B27" s="28" t="s">
        <v>18</v>
      </c>
    </row>
    <row r="28" spans="2:2" x14ac:dyDescent="0.25">
      <c r="B28" t="s">
        <v>19</v>
      </c>
    </row>
    <row r="29" spans="2:2" x14ac:dyDescent="0.25">
      <c r="B29" t="s">
        <v>20</v>
      </c>
    </row>
    <row r="30" spans="2:2" x14ac:dyDescent="0.25">
      <c r="B30" t="s">
        <v>21</v>
      </c>
    </row>
    <row r="31" spans="2:2" x14ac:dyDescent="0.25">
      <c r="B31" s="28" t="s">
        <v>22</v>
      </c>
    </row>
    <row r="32" spans="2:2" x14ac:dyDescent="0.25">
      <c r="B32" t="s">
        <v>23</v>
      </c>
    </row>
    <row r="33" spans="2:9" x14ac:dyDescent="0.25">
      <c r="B33" t="s">
        <v>24</v>
      </c>
    </row>
    <row r="34" spans="2:9" x14ac:dyDescent="0.25">
      <c r="C34" s="28"/>
    </row>
    <row r="37" spans="2:9" ht="18.75" x14ac:dyDescent="0.3">
      <c r="B37" s="94" t="s">
        <v>25</v>
      </c>
      <c r="C37" s="93"/>
      <c r="D37" s="93" t="s">
        <v>26</v>
      </c>
      <c r="F37" s="55"/>
      <c r="G37" s="55"/>
      <c r="H37" s="93" t="s">
        <v>27</v>
      </c>
      <c r="I37" s="67"/>
    </row>
    <row r="38" spans="2:9" x14ac:dyDescent="0.25">
      <c r="C38" s="40"/>
      <c r="D38" s="1"/>
      <c r="F38" s="60"/>
      <c r="G38" s="60"/>
      <c r="H38" s="60"/>
      <c r="I38" s="68"/>
    </row>
    <row r="39" spans="2:9" x14ac:dyDescent="0.25">
      <c r="B39" t="s">
        <v>28</v>
      </c>
      <c r="C39" s="41"/>
      <c r="D39" s="45"/>
      <c r="G39" s="1"/>
      <c r="H39" s="74"/>
      <c r="I39" s="27" t="s">
        <v>29</v>
      </c>
    </row>
    <row r="40" spans="2:9" x14ac:dyDescent="0.25">
      <c r="B40" t="s">
        <v>30</v>
      </c>
      <c r="C40" s="41"/>
      <c r="D40" s="42"/>
      <c r="E40" s="27"/>
      <c r="F40" s="1"/>
      <c r="G40" s="1"/>
      <c r="H40" s="90"/>
      <c r="I40" s="27" t="s">
        <v>31</v>
      </c>
    </row>
    <row r="41" spans="2:9" ht="15.75" thickBot="1" x14ac:dyDescent="0.3">
      <c r="B41" t="s">
        <v>32</v>
      </c>
      <c r="D41" s="74"/>
      <c r="F41" s="75" t="s">
        <v>33</v>
      </c>
      <c r="G41" s="63"/>
      <c r="H41" s="63"/>
      <c r="I41" s="70"/>
    </row>
    <row r="42" spans="2:9" ht="15.75" thickBot="1" x14ac:dyDescent="0.3">
      <c r="B42" t="s">
        <v>34</v>
      </c>
      <c r="D42" s="43"/>
      <c r="F42" s="44"/>
      <c r="G42" s="62"/>
      <c r="H42" s="65"/>
      <c r="I42" s="69" t="s">
        <v>35</v>
      </c>
    </row>
    <row r="43" spans="2:9" x14ac:dyDescent="0.25">
      <c r="G43" s="28"/>
    </row>
    <row r="44" spans="2:9" x14ac:dyDescent="0.25">
      <c r="B44" s="28" t="s">
        <v>36</v>
      </c>
      <c r="G44" s="48"/>
    </row>
    <row r="45" spans="2:9" x14ac:dyDescent="0.25">
      <c r="B45" t="s">
        <v>37</v>
      </c>
    </row>
    <row r="46" spans="2:9" x14ac:dyDescent="0.25">
      <c r="B46" s="28" t="s">
        <v>38</v>
      </c>
    </row>
    <row r="47" spans="2:9" x14ac:dyDescent="0.25">
      <c r="B47" t="s">
        <v>39</v>
      </c>
    </row>
    <row r="48" spans="2:9" x14ac:dyDescent="0.25">
      <c r="B48" s="28" t="s">
        <v>40</v>
      </c>
    </row>
    <row r="49" spans="2:7" x14ac:dyDescent="0.25">
      <c r="B49" t="s">
        <v>41</v>
      </c>
    </row>
    <row r="50" spans="2:7" x14ac:dyDescent="0.25">
      <c r="B50" s="28" t="s">
        <v>42</v>
      </c>
    </row>
    <row r="51" spans="2:7" x14ac:dyDescent="0.25">
      <c r="B51" t="s">
        <v>43</v>
      </c>
    </row>
    <row r="52" spans="2:7" x14ac:dyDescent="0.25">
      <c r="B52" s="28" t="s">
        <v>44</v>
      </c>
    </row>
    <row r="53" spans="2:7" x14ac:dyDescent="0.25">
      <c r="B53" t="s">
        <v>45</v>
      </c>
    </row>
    <row r="54" spans="2:7" x14ac:dyDescent="0.25">
      <c r="B54" s="28" t="s">
        <v>46</v>
      </c>
      <c r="G54" s="48"/>
    </row>
    <row r="55" spans="2:7" x14ac:dyDescent="0.25">
      <c r="B55" t="s">
        <v>47</v>
      </c>
      <c r="G55" s="48"/>
    </row>
    <row r="56" spans="2:7" x14ac:dyDescent="0.25">
      <c r="G56" s="48"/>
    </row>
  </sheetData>
  <sheetProtection algorithmName="SHA-512" hashValue="KZ8C958RyHJnxZ9y1+/5iu+MimS58v0Oa1GEflFO6gMRP16xWXpfi8PAVpvy9epGaGrEzUjsSnTLdL3FUYSXiQ==" saltValue="b833b72SuDOdHKp+m1kvjA==" spinCount="100000" sheet="1" objects="1" scenarios="1"/>
  <conditionalFormatting sqref="C42">
    <cfRule type="cellIs" dxfId="68" priority="3" stopIfTrue="1" operator="equal">
      <formula>"totaal &lt; &gt; 100%"</formula>
    </cfRule>
  </conditionalFormatting>
  <conditionalFormatting sqref="H40">
    <cfRule type="containsBlanks" priority="1" stopIfTrue="1">
      <formula>LEN(TRIM(H40))=0</formula>
    </cfRule>
    <cfRule type="expression" dxfId="67" priority="2">
      <formula>SUM(percentage_totale_werk)&lt;&gt;1</formula>
    </cfRule>
  </conditionalFormatting>
  <dataValidations disablePrompts="1" count="3">
    <dataValidation type="list" allowBlank="1" showInputMessage="1" showErrorMessage="1" sqref="C38" xr:uid="{00000000-0002-0000-0000-000000000000}">
      <formula1>IF(C40&gt;0,"",OFFSET($U$35,MATCH($C$34,Materieel_overzicht,0),1,COUNTIF(Materieel_overzicht,B37)))</formula1>
    </dataValidation>
    <dataValidation type="whole" errorStyle="warning" operator="equal" showInputMessage="1" showErrorMessage="1" errorTitle="Wijzigen aandeel materieelgroep" error="LET OP: deze waarde wordt vooraf door de aanbestedende dienst ingegeven. Wijzigen kan gevolgen hebben voor de berekening van de score!_x000a__x000a_Deze cel kleurt rood als de som van alle categorieën &lt;&gt;100%" sqref="H40" xr:uid="{00000000-0002-0000-0000-000001000000}">
      <formula1>0</formula1>
    </dataValidation>
    <dataValidation allowBlank="1" showErrorMessage="1" sqref="F42:I42" xr:uid="{00000000-0002-0000-0000-000002000000}"/>
  </dataValidations>
  <pageMargins left="0.7" right="0.7" top="0.75" bottom="0.75" header="0.3" footer="0.3"/>
  <pageSetup paperSize="9" orientation="portrait" verticalDpi="360" r:id="rId1"/>
  <drawing r:id="rId2"/>
  <legacyDrawing r:id="rId3"/>
  <mc:AlternateContent xmlns:mc="http://schemas.openxmlformats.org/markup-compatibility/2006">
    <mc:Choice Requires="x14">
      <controls>
        <mc:AlternateContent xmlns:mc="http://schemas.openxmlformats.org/markup-compatibility/2006">
          <mc:Choice Requires="x14">
            <control shapeId="1035" r:id="rId4" name="Button 11">
              <controlPr defaultSize="0" print="0" autoFill="0" autoPict="0">
                <anchor moveWithCells="1" sizeWithCells="1">
                  <from>
                    <xdr:col>0</xdr:col>
                    <xdr:colOff>180975</xdr:colOff>
                    <xdr:row>36</xdr:row>
                    <xdr:rowOff>28575</xdr:rowOff>
                  </from>
                  <to>
                    <xdr:col>0</xdr:col>
                    <xdr:colOff>723900</xdr:colOff>
                    <xdr:row>36</xdr:row>
                    <xdr:rowOff>209550</xdr:rowOff>
                  </to>
                </anchor>
              </controlPr>
            </control>
          </mc:Choice>
        </mc:AlternateContent>
        <mc:AlternateContent xmlns:mc="http://schemas.openxmlformats.org/markup-compatibility/2006">
          <mc:Choice Requires="x14">
            <control shapeId="1037" r:id="rId5" name="Button 13">
              <controlPr defaultSize="0" print="0" autoFill="0" autoPict="0">
                <anchor moveWithCells="1" sizeWithCells="1">
                  <from>
                    <xdr:col>0</xdr:col>
                    <xdr:colOff>180975</xdr:colOff>
                    <xdr:row>38</xdr:row>
                    <xdr:rowOff>0</xdr:rowOff>
                  </from>
                  <to>
                    <xdr:col>0</xdr:col>
                    <xdr:colOff>723900</xdr:colOff>
                    <xdr:row>38</xdr:row>
                    <xdr:rowOff>180975</xdr:rowOff>
                  </to>
                </anchor>
              </controlPr>
            </control>
          </mc:Choice>
        </mc:AlternateContent>
        <mc:AlternateContent xmlns:mc="http://schemas.openxmlformats.org/markup-compatibility/2006">
          <mc:Choice Requires="x14">
            <control shapeId="1038" r:id="rId6" name="Button 14">
              <controlPr defaultSize="0" print="0" autoFill="0" autoPict="0">
                <anchor moveWithCells="1" sizeWithCells="1">
                  <from>
                    <xdr:col>0</xdr:col>
                    <xdr:colOff>180975</xdr:colOff>
                    <xdr:row>39</xdr:row>
                    <xdr:rowOff>0</xdr:rowOff>
                  </from>
                  <to>
                    <xdr:col>0</xdr:col>
                    <xdr:colOff>723900</xdr:colOff>
                    <xdr:row>39</xdr:row>
                    <xdr:rowOff>180975</xdr:rowOff>
                  </to>
                </anchor>
              </controlPr>
            </control>
          </mc:Choice>
        </mc:AlternateContent>
        <mc:AlternateContent xmlns:mc="http://schemas.openxmlformats.org/markup-compatibility/2006">
          <mc:Choice Requires="x14">
            <control shapeId="1039" r:id="rId7" name="Button 15">
              <controlPr defaultSize="0" print="0" autoFill="0" autoPict="0">
                <anchor moveWithCells="1" sizeWithCells="1">
                  <from>
                    <xdr:col>0</xdr:col>
                    <xdr:colOff>180975</xdr:colOff>
                    <xdr:row>40</xdr:row>
                    <xdr:rowOff>9525</xdr:rowOff>
                  </from>
                  <to>
                    <xdr:col>0</xdr:col>
                    <xdr:colOff>723900</xdr:colOff>
                    <xdr:row>40</xdr:row>
                    <xdr:rowOff>190500</xdr:rowOff>
                  </to>
                </anchor>
              </controlPr>
            </control>
          </mc:Choice>
        </mc:AlternateContent>
        <mc:AlternateContent xmlns:mc="http://schemas.openxmlformats.org/markup-compatibility/2006">
          <mc:Choice Requires="x14">
            <control shapeId="1040" r:id="rId8" name="Button 16">
              <controlPr defaultSize="0" print="0" autoFill="0" autoPict="0">
                <anchor moveWithCells="1" sizeWithCells="1">
                  <from>
                    <xdr:col>0</xdr:col>
                    <xdr:colOff>180975</xdr:colOff>
                    <xdr:row>41</xdr:row>
                    <xdr:rowOff>9525</xdr:rowOff>
                  </from>
                  <to>
                    <xdr:col>0</xdr:col>
                    <xdr:colOff>723900</xdr:colOff>
                    <xdr:row>41</xdr:row>
                    <xdr:rowOff>190500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1">
    <pageSetUpPr fitToPage="1"/>
  </sheetPr>
  <dimension ref="A1:AB130"/>
  <sheetViews>
    <sheetView tabSelected="1" topLeftCell="B1" zoomScale="70" zoomScaleNormal="70" workbookViewId="0">
      <pane ySplit="1" topLeftCell="A2" activePane="bottomLeft" state="frozen"/>
      <selection activeCell="C1" sqref="C1"/>
      <selection pane="bottomLeft" activeCell="D12" sqref="D12"/>
    </sheetView>
  </sheetViews>
  <sheetFormatPr defaultColWidth="9.140625" defaultRowHeight="15" x14ac:dyDescent="0.25"/>
  <cols>
    <col min="1" max="1" width="11.85546875" style="28" hidden="1" customWidth="1"/>
    <col min="2" max="2" width="11.85546875" style="76" customWidth="1"/>
    <col min="3" max="3" width="38.5703125" customWidth="1"/>
    <col min="4" max="4" width="22" customWidth="1"/>
    <col min="5" max="5" width="8.7109375" style="1" customWidth="1"/>
    <col min="6" max="6" width="2.7109375" customWidth="1"/>
    <col min="7" max="7" width="22" customWidth="1"/>
    <col min="8" max="8" width="8.7109375" style="1" customWidth="1"/>
    <col min="9" max="9" width="2.7109375" customWidth="1"/>
    <col min="10" max="10" width="22" customWidth="1"/>
    <col min="11" max="11" width="8.7109375" style="1" customWidth="1"/>
    <col min="12" max="12" width="2.7109375" customWidth="1"/>
    <col min="13" max="13" width="22" customWidth="1"/>
    <col min="14" max="14" width="8.7109375" style="1" customWidth="1"/>
    <col min="15" max="15" width="2.7109375" customWidth="1"/>
    <col min="16" max="16" width="22" customWidth="1"/>
    <col min="17" max="17" width="8.7109375" style="1" customWidth="1"/>
    <col min="18" max="18" width="2.7109375" customWidth="1"/>
    <col min="19" max="19" width="12.7109375" style="1" customWidth="1"/>
    <col min="20" max="20" width="4.7109375" style="1" customWidth="1"/>
    <col min="21" max="21" width="14.5703125" style="1" bestFit="1" customWidth="1"/>
    <col min="22" max="22" width="16.7109375" style="27" customWidth="1"/>
    <col min="23" max="23" width="15" style="1" bestFit="1" customWidth="1"/>
    <col min="24" max="25" width="15" style="1" customWidth="1"/>
    <col min="26" max="26" width="15" style="140" customWidth="1"/>
    <col min="27" max="27" width="14.5703125" style="140" bestFit="1" customWidth="1"/>
    <col min="28" max="28" width="19.28515625" style="63" bestFit="1" customWidth="1"/>
    <col min="29" max="29" width="27.85546875" bestFit="1" customWidth="1"/>
  </cols>
  <sheetData>
    <row r="1" spans="1:27" ht="28.5" x14ac:dyDescent="0.45">
      <c r="C1" s="39" t="s">
        <v>48</v>
      </c>
      <c r="D1" s="20"/>
      <c r="E1" s="21"/>
      <c r="F1" s="20"/>
      <c r="G1" s="20"/>
      <c r="H1" s="21"/>
      <c r="I1" s="20"/>
      <c r="J1" s="20"/>
    </row>
    <row r="2" spans="1:27" ht="23.25" x14ac:dyDescent="0.35">
      <c r="C2" s="22"/>
      <c r="D2" s="22"/>
      <c r="E2" s="27"/>
      <c r="G2" s="1"/>
    </row>
    <row r="3" spans="1:27" ht="15" customHeight="1" x14ac:dyDescent="0.25">
      <c r="M3" s="78"/>
    </row>
    <row r="4" spans="1:27" ht="15" customHeight="1" x14ac:dyDescent="0.3">
      <c r="A4" s="91" t="s">
        <v>49</v>
      </c>
      <c r="B4" s="77"/>
      <c r="C4" s="46" t="s">
        <v>50</v>
      </c>
      <c r="D4" s="54" t="s">
        <v>155</v>
      </c>
      <c r="E4" s="55" t="str">
        <f>IF(D6&gt;1,"nr. 1","")</f>
        <v/>
      </c>
      <c r="F4" s="56"/>
      <c r="G4" s="56"/>
      <c r="H4" s="55" t="str">
        <f>IF(G6&gt;1,"nr. 2","")</f>
        <v/>
      </c>
      <c r="I4" s="56"/>
      <c r="J4" s="56"/>
      <c r="K4" s="55" t="str">
        <f>IF(J6&gt;1,"nr. 3","")</f>
        <v/>
      </c>
      <c r="L4" s="56"/>
      <c r="M4" s="56"/>
      <c r="N4" s="55" t="str">
        <f>IF(M6&gt;1,"nr. 4","")</f>
        <v/>
      </c>
      <c r="O4" s="56"/>
      <c r="P4" s="56"/>
      <c r="Q4" s="55" t="str">
        <f>IF(P6&gt;1,"nr. 5","")</f>
        <v/>
      </c>
      <c r="R4" s="57"/>
      <c r="S4" s="55"/>
      <c r="T4" s="55"/>
      <c r="U4" s="55" t="s">
        <v>27</v>
      </c>
      <c r="V4" s="67"/>
      <c r="W4" s="61"/>
      <c r="X4" s="61"/>
      <c r="Y4" s="61"/>
      <c r="Z4" s="141"/>
      <c r="AA4" s="141"/>
    </row>
    <row r="5" spans="1:27" ht="15" customHeight="1" x14ac:dyDescent="0.35">
      <c r="A5" s="92"/>
      <c r="D5" s="22"/>
      <c r="E5" s="58"/>
      <c r="F5" s="59"/>
      <c r="G5" s="59"/>
      <c r="H5" s="58"/>
      <c r="I5" s="59"/>
      <c r="J5" s="59"/>
      <c r="K5" s="58"/>
      <c r="L5" s="59"/>
      <c r="M5" s="59"/>
      <c r="N5" s="58"/>
      <c r="O5" s="59"/>
      <c r="P5" s="59"/>
      <c r="Q5" s="58"/>
      <c r="R5" s="59"/>
      <c r="S5" s="60"/>
      <c r="T5" s="60"/>
      <c r="U5" s="60"/>
      <c r="V5" s="68"/>
      <c r="W5" s="60"/>
      <c r="X5" s="60"/>
      <c r="Y5" s="60"/>
    </row>
    <row r="6" spans="1:27" ht="15" customHeight="1" x14ac:dyDescent="0.25">
      <c r="A6" s="92"/>
      <c r="C6" t="s">
        <v>28</v>
      </c>
      <c r="D6" s="41"/>
      <c r="E6" s="45" t="str">
        <f>IF(ISBLANK(D6),"",SUMPRODUCT((Materieel_overzicht=$C$4)*(Emissielabel_overzicht=D6)*Waarde_emissielabel))</f>
        <v/>
      </c>
      <c r="G6" s="41"/>
      <c r="H6" s="45" t="str">
        <f>IF(ISBLANK(G6),"",SUMPRODUCT((Materieel_overzicht=$C$4)*(Emissielabel_overzicht=G6)*Waarde_emissielabel))</f>
        <v/>
      </c>
      <c r="J6" s="41"/>
      <c r="K6" s="45" t="str">
        <f>IF(ISBLANK(J6),"",SUMPRODUCT((Materieel_overzicht=$C$4)*(Emissielabel_overzicht=J6)*Waarde_emissielabel))</f>
        <v/>
      </c>
      <c r="M6" s="41"/>
      <c r="N6" s="45" t="str">
        <f>IF(ISBLANK(M6),"",SUMPRODUCT((Materieel_overzicht=$C$4)*(Emissielabel_overzicht=M6)*Waarde_emissielabel))</f>
        <v/>
      </c>
      <c r="P6" s="41"/>
      <c r="Q6" s="45" t="str">
        <f>IF(ISBLANK(P6),"",SUMPRODUCT((Materieel_overzicht=$C$4)*(Emissielabel_overzicht=P6)*Waarde_emissielabel))</f>
        <v/>
      </c>
      <c r="S6"/>
      <c r="U6" s="96">
        <f>totaalgewogen1</f>
        <v>0</v>
      </c>
      <c r="V6" s="27" t="s">
        <v>29</v>
      </c>
    </row>
    <row r="7" spans="1:27" ht="15" customHeight="1" thickBot="1" x14ac:dyDescent="0.3">
      <c r="A7" s="92"/>
      <c r="C7" t="s">
        <v>30</v>
      </c>
      <c r="D7" s="41"/>
      <c r="E7" s="42" t="str">
        <f>IF(ISBLANK(D7),"",IF(D7="Waterstof",SUMPRODUCT((Waterstof=D7)*(Waarde_waterstof)),IF(D7="Waterstof/Diesel",SUMPRODUCT(("Waterstof/Diesel"=D7)*(Waarde_waterstofdiesel)),IF(D7="Elektrisch",SUMPRODUCT((Elektrisch=D7)*(Waarde_elektrisch)),SUMPRODUCT((Brandstoffen=D7)*(Waarde_brandstoffen))))))</f>
        <v/>
      </c>
      <c r="F7" s="27"/>
      <c r="G7" s="41"/>
      <c r="H7" s="42" t="str">
        <f>IF(ISBLANK(G7),"",IF(G7="Waterstof",SUMPRODUCT((Waterstof=G7)*(Waarde_waterstof)),IF(G7="Waterstof/Diesel",SUMPRODUCT(("Waterstof/Diesel"=G7)*(Waarde_waterstofdiesel)),IF(G7="Elektrisch",SUMPRODUCT((Elektrisch=G7)*(Waarde_elektrisch)),SUMPRODUCT((Brandstoffen=G7)*(Waarde_brandstoffen))))))</f>
        <v/>
      </c>
      <c r="J7" s="41"/>
      <c r="K7" s="42" t="str">
        <f>IF(ISBLANK(J7),"",IF(J7="Waterstof",SUMPRODUCT((Waterstof=J7)*(Waarde_waterstof)),IF(J7="Waterstof/Diesel",SUMPRODUCT(("Waterstof/Diesel"=J7)*(Waarde_waterstofdiesel)),IF(J7="Elektrisch",SUMPRODUCT((Elektrisch=J7)*(Waarde_elektrisch)),SUMPRODUCT((Brandstoffen=J7)*(Waarde_brandstoffen))))))</f>
        <v/>
      </c>
      <c r="M7" s="41"/>
      <c r="N7" s="42" t="str">
        <f>IF(ISBLANK(M7),"",IF(M7="Waterstof",SUMPRODUCT((Waterstof=M7)*(Waarde_waterstof)),IF(M7="Waterstof/Diesel",SUMPRODUCT(("Waterstof/Diesel"=M7)*(Waarde_waterstofdiesel)),IF(M7="Elektrisch",SUMPRODUCT((Elektrisch=M7)*(Waarde_elektrisch)),SUMPRODUCT((Brandstoffen=M7)*(Waarde_brandstoffen))))))</f>
        <v/>
      </c>
      <c r="P7" s="41"/>
      <c r="Q7" s="42" t="str">
        <f>IF(ISBLANK(P7),"",IF(P7="Waterstof",SUMPRODUCT((Waterstof=P7)*(Waarde_waterstof)),IF(P7="Waterstof/Diesel",SUMPRODUCT(("Waterstof/Diesel"=P7)*(Waarde_waterstofdiesel)),IF(P7="Elektrisch",SUMPRODUCT((Elektrisch=P7)*(Waarde_elektrisch)),SUMPRODUCT((Brandstoffen=P7)*(Waarde_brandstoffen))))))</f>
        <v/>
      </c>
      <c r="U7" s="97">
        <v>0.4</v>
      </c>
      <c r="V7" s="27" t="s">
        <v>51</v>
      </c>
    </row>
    <row r="8" spans="1:27" ht="15" customHeight="1" thickBot="1" x14ac:dyDescent="0.3">
      <c r="A8" s="92"/>
      <c r="C8" t="s">
        <v>52</v>
      </c>
      <c r="D8" t="str">
        <f>IF(SUM(E8+H8+K8+N8+Q8)=0,"",IF(SUM(E8+H8+K8+N8+Q8)&lt;&gt;1,"totaal &lt; &gt; 100%",""))</f>
        <v/>
      </c>
      <c r="E8" s="47"/>
      <c r="H8" s="47"/>
      <c r="K8" s="47"/>
      <c r="N8" s="47"/>
      <c r="Q8" s="47"/>
      <c r="S8" s="75" t="s">
        <v>33</v>
      </c>
      <c r="T8" s="63"/>
      <c r="U8" s="65">
        <f>U6*U7</f>
        <v>0</v>
      </c>
      <c r="V8" s="69" t="s">
        <v>35</v>
      </c>
      <c r="W8" s="63"/>
      <c r="X8" s="63"/>
      <c r="Y8" s="63"/>
    </row>
    <row r="9" spans="1:27" ht="15" customHeight="1" thickBot="1" x14ac:dyDescent="0.3">
      <c r="A9" s="92"/>
      <c r="C9" t="s">
        <v>34</v>
      </c>
      <c r="E9" s="43">
        <f>IF(ISBLANK(D7),0,(SUM(E6:E7)/COUNTA(aantalgroep1))*(E8*COUNTA(aantalgroep1)))</f>
        <v>0</v>
      </c>
      <c r="G9" s="28"/>
      <c r="H9" s="43">
        <f>IF(ISBLANK(G7),0,(SUM(H6:H7)/COUNTA(aantalgroep1))*(H8*COUNTA(aantalgroep1)))</f>
        <v>0</v>
      </c>
      <c r="J9" s="28"/>
      <c r="K9" s="43">
        <f>IF(ISBLANK(J7),0,(SUM(K6:K7)/COUNTA(aantalgroep1))*(K8*COUNTA(aantalgroep1)))</f>
        <v>0</v>
      </c>
      <c r="M9" s="28"/>
      <c r="N9" s="43">
        <f>IF(ISBLANK(M7),0,(SUM(N6:N7)/COUNTA(aantalgroep1))*(N8*COUNTA(aantalgroep1)))</f>
        <v>0</v>
      </c>
      <c r="P9" s="28"/>
      <c r="Q9" s="43">
        <f>IF(ISBLANK(P7),0,(SUM(Q6:Q7)/COUNTA(aantalgroep1))*(Q8*COUNTA(aantalgroep1)))</f>
        <v>0</v>
      </c>
      <c r="S9" s="44">
        <f>SUM(E9,H9,K9,N9,Q9)</f>
        <v>0</v>
      </c>
      <c r="T9" s="62"/>
      <c r="U9"/>
      <c r="V9"/>
      <c r="W9" s="66"/>
      <c r="X9" s="66"/>
      <c r="Y9" s="66"/>
    </row>
    <row r="10" spans="1:27" ht="15" customHeight="1" x14ac:dyDescent="0.25">
      <c r="E10"/>
      <c r="H10"/>
      <c r="K10"/>
      <c r="N10"/>
      <c r="Q10"/>
    </row>
    <row r="11" spans="1:27" ht="15" customHeight="1" x14ac:dyDescent="0.3">
      <c r="A11" s="91" t="s">
        <v>53</v>
      </c>
      <c r="B11" s="77"/>
      <c r="C11" s="46" t="s">
        <v>50</v>
      </c>
      <c r="D11" s="50" t="s">
        <v>156</v>
      </c>
      <c r="E11" s="51" t="str">
        <f>IF(D13&gt;1,"nr. 1","")</f>
        <v/>
      </c>
      <c r="F11" s="52"/>
      <c r="G11" s="52"/>
      <c r="H11" s="51" t="str">
        <f>IF(G13&gt;1,"nr. 2","")</f>
        <v/>
      </c>
      <c r="I11" s="52"/>
      <c r="J11" s="52"/>
      <c r="K11" s="51" t="str">
        <f>IF(J13&gt;1,"nr. 3","")</f>
        <v/>
      </c>
      <c r="L11" s="52"/>
      <c r="M11" s="52"/>
      <c r="N11" s="51" t="str">
        <f>IF(M13&gt;1,"nr. 4","")</f>
        <v/>
      </c>
      <c r="O11" s="52"/>
      <c r="P11" s="52"/>
      <c r="Q11" s="51" t="str">
        <f>IF(P13&gt;1,"nr. 5","")</f>
        <v/>
      </c>
      <c r="R11" s="53"/>
      <c r="S11" s="55"/>
      <c r="T11" s="55"/>
      <c r="U11" s="55" t="s">
        <v>27</v>
      </c>
      <c r="V11" s="71"/>
      <c r="W11" s="64"/>
      <c r="X11" s="64"/>
      <c r="Y11" s="64"/>
      <c r="Z11" s="142"/>
      <c r="AA11" s="142"/>
    </row>
    <row r="12" spans="1:27" ht="15" customHeight="1" x14ac:dyDescent="0.25">
      <c r="A12" s="92"/>
      <c r="S12" s="38"/>
      <c r="T12" s="38"/>
      <c r="U12" s="38"/>
      <c r="V12" s="72"/>
      <c r="W12" s="38"/>
      <c r="X12" s="38"/>
      <c r="Y12" s="38"/>
    </row>
    <row r="13" spans="1:27" ht="15" customHeight="1" x14ac:dyDescent="0.25">
      <c r="A13" s="92"/>
      <c r="C13" t="s">
        <v>28</v>
      </c>
      <c r="D13" s="41"/>
      <c r="E13" s="45" t="str">
        <f>IF(ISBLANK(D13),"",SUMPRODUCT((Materieel_overzicht=$C$11)*(Emissielabel_overzicht=D13)*Waarde_emissielabel))</f>
        <v/>
      </c>
      <c r="G13" s="41"/>
      <c r="H13" s="45" t="str">
        <f>IF(ISBLANK(G13),"",SUMPRODUCT((Materieel_overzicht=$C$11)*(Emissielabel_overzicht=G13)*Waarde_emissielabel))</f>
        <v/>
      </c>
      <c r="J13" s="41"/>
      <c r="K13" s="45" t="str">
        <f>IF(ISBLANK(J13),"",SUMPRODUCT((Materieel_overzicht=$C$11)*(Emissielabel_overzicht=J13)*Waarde_emissielabel))</f>
        <v/>
      </c>
      <c r="M13" s="41"/>
      <c r="N13" s="45" t="str">
        <f>IF(ISBLANK(M13),"",SUMPRODUCT((Materieel_overzicht=$C$11)*(Emissielabel_overzicht=M13)*Waarde_emissielabel))</f>
        <v/>
      </c>
      <c r="P13" s="41"/>
      <c r="Q13" s="45" t="str">
        <f>IF(ISBLANK(P13),"",SUMPRODUCT((Materieel_overzicht=$C$11)*(Emissielabel_overzicht=P13)*Waarde_emissielabel))</f>
        <v/>
      </c>
      <c r="U13" s="96">
        <f>totaalgewogen2</f>
        <v>0</v>
      </c>
      <c r="V13" s="27" t="s">
        <v>29</v>
      </c>
    </row>
    <row r="14" spans="1:27" ht="15" customHeight="1" thickBot="1" x14ac:dyDescent="0.3">
      <c r="A14" s="92"/>
      <c r="C14" t="s">
        <v>30</v>
      </c>
      <c r="D14" s="41"/>
      <c r="E14" s="42" t="str">
        <f>IF(ISBLANK(D14),"",IF(D14="Waterstof",SUMPRODUCT((Waterstof=D14)*(Waarde_waterstof)),IF(D14="Waterstof/Diesel",SUMPRODUCT(("Waterstof/Diesel"=D14)*(Waarde_waterstofdiesel)),IF(D14="Elektrisch",SUMPRODUCT((Elektrisch=D14)*(Waarde_elektrisch)),SUMPRODUCT((Brandstoffen=D14)*(Waarde_brandstoffen))))))</f>
        <v/>
      </c>
      <c r="F14" s="27"/>
      <c r="G14" s="41"/>
      <c r="H14" s="42" t="str">
        <f>IF(ISBLANK(G14),"",IF(G14="Waterstof",SUMPRODUCT((Waterstof=G14)*(Waarde_waterstof)),IF(G14="Waterstof/Diesel",SUMPRODUCT(("Waterstof/Diesel"=G14)*(Waarde_waterstofdiesel)),IF(G14="Elektrisch",SUMPRODUCT((Elektrisch=G14)*(Waarde_elektrisch)),SUMPRODUCT((Brandstoffen=G14)*(Waarde_brandstoffen))))))</f>
        <v/>
      </c>
      <c r="J14" s="41"/>
      <c r="K14" s="42" t="str">
        <f>IF(ISBLANK(J14),"",IF(J14="Waterstof",SUMPRODUCT((Waterstof=J14)*(Waarde_waterstof)),IF(J14="Waterstof/Diesel",SUMPRODUCT(("Waterstof/Diesel"=J14)*(Waarde_waterstofdiesel)),IF(J14="Elektrisch",SUMPRODUCT((Elektrisch=J14)*(Waarde_elektrisch)),SUMPRODUCT((Brandstoffen=J14)*(Waarde_brandstoffen))))))</f>
        <v/>
      </c>
      <c r="M14" s="41"/>
      <c r="N14" s="42" t="str">
        <f>IF(ISBLANK(M14),"",IF(M14="Waterstof",SUMPRODUCT((Waterstof=M14)*(Waarde_waterstof)),IF(M14="Waterstof/Diesel",SUMPRODUCT(("Waterstof/Diesel"=M14)*(Waarde_waterstofdiesel)),IF(M14="Elektrisch",SUMPRODUCT((Elektrisch=M14)*(Waarde_elektrisch)),SUMPRODUCT((Brandstoffen=M14)*(Waarde_brandstoffen))))))</f>
        <v/>
      </c>
      <c r="P14" s="41"/>
      <c r="Q14" s="42" t="str">
        <f>IF(ISBLANK(P14),"",IF(P14="Waterstof",SUMPRODUCT((Waterstof=P14)*(Waarde_waterstof)),IF(P14="Waterstof/Diesel",SUMPRODUCT(("Waterstof/Diesel"=P14)*(Waarde_waterstofdiesel)),IF(P14="Elektrisch",SUMPRODUCT((Elektrisch=P14)*(Waarde_elektrisch)),SUMPRODUCT((Brandstoffen=P14)*(Waarde_brandstoffen))))))</f>
        <v/>
      </c>
      <c r="U14" s="98">
        <v>0.35</v>
      </c>
      <c r="V14" s="27" t="s">
        <v>51</v>
      </c>
    </row>
    <row r="15" spans="1:27" ht="15" customHeight="1" thickBot="1" x14ac:dyDescent="0.3">
      <c r="A15" s="92"/>
      <c r="C15" t="s">
        <v>52</v>
      </c>
      <c r="D15" t="str">
        <f>IF(SUM(E15+H15+K15+N15+Q15)=0,"",IF(SUM(E15+H15+K15+N15+Q15)&lt;&gt;1,"totaal &lt; &gt; 100%",""))</f>
        <v/>
      </c>
      <c r="E15" s="47"/>
      <c r="H15" s="47"/>
      <c r="K15" s="47"/>
      <c r="N15" s="47"/>
      <c r="Q15" s="47"/>
      <c r="S15" s="75" t="s">
        <v>33</v>
      </c>
      <c r="T15" s="62"/>
      <c r="U15" s="65">
        <f>U14*U13</f>
        <v>0</v>
      </c>
      <c r="V15" s="69" t="s">
        <v>35</v>
      </c>
      <c r="W15" s="62"/>
      <c r="X15" s="62"/>
      <c r="Y15" s="62"/>
    </row>
    <row r="16" spans="1:27" ht="15" customHeight="1" thickBot="1" x14ac:dyDescent="0.3">
      <c r="A16" s="92"/>
      <c r="C16" t="s">
        <v>34</v>
      </c>
      <c r="E16" s="43">
        <f>IF(ISBLANK(D14),0,(SUM(E13:E14)/COUNTA(aantalgroep2))*(E15*COUNTA(aantalgroep2)))</f>
        <v>0</v>
      </c>
      <c r="G16" s="28"/>
      <c r="H16" s="43">
        <f>IF(ISBLANK(G14),0,(SUM(H13:H14)/COUNTA(aantalgroep2))*(H15*COUNTA(aantalgroep2)))</f>
        <v>0</v>
      </c>
      <c r="J16" s="28"/>
      <c r="K16" s="43">
        <f>IF(ISBLANK(J14),0,(SUM(K13:K14)/COUNTA(aantalgroep2))*(K15*COUNTA(aantalgroep2)))</f>
        <v>0</v>
      </c>
      <c r="M16" s="28"/>
      <c r="N16" s="43">
        <f>IF(ISBLANK(M14),0,(SUM(N13:N14)/COUNTA(aantalgroep2))*(N15*COUNTA(aantalgroep2)))</f>
        <v>0</v>
      </c>
      <c r="P16" s="28"/>
      <c r="Q16" s="43">
        <f>IF(ISBLANK(P14),0,(SUM(Q13:Q14)/COUNTA(aantalgroep2))*(Q15*COUNTA(aantalgroep2)))</f>
        <v>0</v>
      </c>
      <c r="S16" s="44">
        <f>SUM(E16,H16,K16,N16,Q16)</f>
        <v>0</v>
      </c>
      <c r="T16" s="63"/>
      <c r="U16" s="63"/>
      <c r="V16" s="70"/>
      <c r="W16" s="63"/>
      <c r="X16" s="63"/>
      <c r="Y16" s="63"/>
    </row>
    <row r="17" spans="1:27" ht="15" customHeight="1" x14ac:dyDescent="0.25">
      <c r="D17" s="78"/>
    </row>
    <row r="18" spans="1:27" ht="15" customHeight="1" x14ac:dyDescent="0.3">
      <c r="A18" s="91" t="s">
        <v>55</v>
      </c>
      <c r="B18" s="77"/>
      <c r="C18" s="46" t="s">
        <v>60</v>
      </c>
      <c r="D18" s="50"/>
      <c r="E18" s="51" t="str">
        <f>IF(D20&gt;1,"nr. 1","")</f>
        <v/>
      </c>
      <c r="F18" s="52"/>
      <c r="G18" s="52"/>
      <c r="H18" s="51" t="str">
        <f>IF(G20&gt;1,"nr. 2","")</f>
        <v/>
      </c>
      <c r="I18" s="52"/>
      <c r="J18" s="52"/>
      <c r="K18" s="51" t="str">
        <f>IF(J20&gt;1,"nr. 3","")</f>
        <v/>
      </c>
      <c r="L18" s="52"/>
      <c r="M18" s="52"/>
      <c r="N18" s="51" t="str">
        <f>IF(M20&gt;1,"nr. 4","")</f>
        <v/>
      </c>
      <c r="O18" s="52"/>
      <c r="P18" s="52"/>
      <c r="Q18" s="51" t="str">
        <f>IF(P20&gt;1,"nr. 5","")</f>
        <v/>
      </c>
      <c r="R18" s="53"/>
      <c r="S18" s="55"/>
      <c r="T18" s="55"/>
      <c r="U18" s="55" t="s">
        <v>27</v>
      </c>
      <c r="V18" s="71"/>
      <c r="W18" s="64"/>
      <c r="X18" s="64"/>
      <c r="Y18" s="64"/>
      <c r="Z18" s="142"/>
      <c r="AA18" s="142"/>
    </row>
    <row r="19" spans="1:27" ht="15" customHeight="1" x14ac:dyDescent="0.25">
      <c r="A19" s="92"/>
      <c r="S19" s="38"/>
      <c r="T19" s="38"/>
      <c r="U19" s="38"/>
      <c r="V19" s="72"/>
      <c r="W19" s="38"/>
      <c r="X19" s="38"/>
      <c r="Y19" s="38"/>
    </row>
    <row r="20" spans="1:27" ht="15" customHeight="1" x14ac:dyDescent="0.25">
      <c r="A20" s="92"/>
      <c r="C20" t="s">
        <v>28</v>
      </c>
      <c r="D20" s="41"/>
      <c r="E20" s="45" t="str">
        <f>IF(ISBLANK(D20),"",SUMPRODUCT((Materieel_overzicht=$C$18)*(Emissielabel_overzicht=D20)*Waarde_emissielabel))</f>
        <v/>
      </c>
      <c r="G20" s="41"/>
      <c r="H20" s="45" t="str">
        <f>IF(ISBLANK(G20),"",SUMPRODUCT((Materieel_overzicht=$C$18)*(Emissielabel_overzicht=G20)*Waarde_emissielabel))</f>
        <v/>
      </c>
      <c r="J20" s="41"/>
      <c r="K20" s="45" t="str">
        <f>IF(ISBLANK(J20),"",SUMPRODUCT((Materieel_overzicht=$C$18)*(Emissielabel_overzicht=J20)*Waarde_emissielabel))</f>
        <v/>
      </c>
      <c r="M20" s="41"/>
      <c r="N20" s="45" t="str">
        <f>IF(ISBLANK(M20),"",SUMPRODUCT((Materieel_overzicht=$C$18)*(Emissielabel_overzicht=M20)*Waarde_emissielabel))</f>
        <v/>
      </c>
      <c r="P20" s="41"/>
      <c r="Q20" s="45" t="str">
        <f>IF(ISBLANK(P20),"",SUMPRODUCT((Materieel_overzicht=$C$18)*(Emissielabel_overzicht=P20)*Waarde_emissielabel))</f>
        <v/>
      </c>
      <c r="U20" s="96">
        <f>totaalgewogen3</f>
        <v>0</v>
      </c>
      <c r="V20" s="27" t="s">
        <v>29</v>
      </c>
    </row>
    <row r="21" spans="1:27" ht="15" customHeight="1" thickBot="1" x14ac:dyDescent="0.3">
      <c r="A21" s="92"/>
      <c r="C21" t="s">
        <v>30</v>
      </c>
      <c r="D21" s="41"/>
      <c r="E21" s="42" t="str" cm="1">
        <f t="array" ref="E21">IF(ISBLANK(D21),"",IF(D21="Waterstof",SUMPRODUCT((Waterstof=D21)*(Waarde_waterstof)),IF(D21="Waterstof/Diesel",SUMPRODUCT(("Waterstof/Diesel"=D21)*(Waarde_waterstofdiesel)),IF(D21="Elektrisch",SUMPRODUCT((Elektrisch=D21)*(Waarde_elektrisch)),SUMPRODUCT((Brandstoffen=D21)*(Waarde_brandstoffen))))))</f>
        <v/>
      </c>
      <c r="F21" s="27"/>
      <c r="G21" s="41"/>
      <c r="H21" s="42" t="str">
        <f>IF(ISBLANK(G21),"",IF(G21="Waterstof",SUMPRODUCT((Waterstof=G21)*(Waarde_waterstof)),IF(G21="Waterstof/Diesel",SUMPRODUCT(("Waterstof/Diesel"=G21)*(Waarde_waterstofdiesel)),IF(G21="Elektrisch",SUMPRODUCT((Elektrisch=G21)*(Waarde_elektrisch)),SUMPRODUCT((Brandstoffen=G21)*(Waarde_brandstoffen))))))</f>
        <v/>
      </c>
      <c r="J21" s="41"/>
      <c r="K21" s="42" t="str">
        <f>IF(ISBLANK(J21),"",IF(J21="Waterstof",SUMPRODUCT((Waterstof=J21)*(Waarde_waterstof)),IF(J21="Waterstof/Diesel",SUMPRODUCT(("Waterstof/Diesel"=J21)*(Waarde_waterstofdiesel)),IF(J21="Elektrisch",SUMPRODUCT((Elektrisch=J21)*(Waarde_elektrisch)),SUMPRODUCT((Brandstoffen=J21)*(Waarde_brandstoffen))))))</f>
        <v/>
      </c>
      <c r="M21" s="41"/>
      <c r="N21" s="42" t="str">
        <f>IF(ISBLANK(M21),"",IF(M21="Waterstof",SUMPRODUCT((Waterstof=M21)*(Waarde_waterstof)),IF(M21="Waterstof/Diesel",SUMPRODUCT(("Waterstof/Diesel"=M21)*(Waarde_waterstofdiesel)),IF(M21="Elektrisch",SUMPRODUCT((Elektrisch=M21)*(Waarde_elektrisch)),SUMPRODUCT((Brandstoffen=M21)*(Waarde_brandstoffen))))))</f>
        <v/>
      </c>
      <c r="P21" s="41"/>
      <c r="Q21" s="42" t="str">
        <f>IF(ISBLANK(P21),"",IF(P21="Waterstof",SUMPRODUCT((Waterstof=P21)*(Waarde_waterstof)),IF(P21="Waterstof/Diesel",SUMPRODUCT(("Waterstof/Diesel"=P21)*(Waarde_waterstofdiesel)),IF(P21="Elektrisch",SUMPRODUCT((Elektrisch=P21)*(Waarde_elektrisch)),SUMPRODUCT((Brandstoffen=P21)*(Waarde_brandstoffen))))))</f>
        <v/>
      </c>
      <c r="U21" s="98">
        <v>0.1</v>
      </c>
      <c r="V21" s="27" t="s">
        <v>51</v>
      </c>
    </row>
    <row r="22" spans="1:27" ht="15" customHeight="1" thickBot="1" x14ac:dyDescent="0.3">
      <c r="A22" s="92"/>
      <c r="C22" t="s">
        <v>52</v>
      </c>
      <c r="E22" s="47"/>
      <c r="H22" s="47"/>
      <c r="K22" s="47"/>
      <c r="N22" s="47"/>
      <c r="Q22" s="47"/>
      <c r="S22" s="75" t="s">
        <v>33</v>
      </c>
      <c r="T22" s="62"/>
      <c r="U22" s="65">
        <f>U21*U20</f>
        <v>0</v>
      </c>
      <c r="V22" s="69" t="s">
        <v>35</v>
      </c>
      <c r="W22" s="62"/>
      <c r="X22" s="62"/>
      <c r="Y22" s="62"/>
    </row>
    <row r="23" spans="1:27" ht="15" customHeight="1" thickBot="1" x14ac:dyDescent="0.3">
      <c r="A23" s="92"/>
      <c r="C23" t="s">
        <v>34</v>
      </c>
      <c r="E23" s="43">
        <f>IF(ISBLANK(D21),0,(SUM(E20:E21)/COUNTA(aantalgroep3))*(E22*COUNTA(aantalgroep3)))</f>
        <v>0</v>
      </c>
      <c r="G23" s="28"/>
      <c r="H23" s="43">
        <f>IF(ISBLANK(G21),0,(SUM(H20:H21)/COUNTA(aantalgroep3))*(H22*COUNTA(aantalgroep3)))</f>
        <v>0</v>
      </c>
      <c r="J23" s="28"/>
      <c r="K23" s="43">
        <f>IF(ISBLANK(J21),0,(SUM(K20:K21)/COUNTA(aantalgroep3))*(K22*COUNTA(aantalgroep3)))</f>
        <v>0</v>
      </c>
      <c r="M23" s="28"/>
      <c r="N23" s="43">
        <f>IF(ISBLANK(M21),0,(SUM(N20:N21)/COUNTA(aantalgroep3))*(N22*COUNTA(aantalgroep3)))</f>
        <v>0</v>
      </c>
      <c r="P23" s="28"/>
      <c r="Q23" s="43">
        <f>IF(ISBLANK(P21),0,(SUM(Q20:Q21)/COUNTA(aantalgroep3))*(Q22*COUNTA(aantalgroep3)))</f>
        <v>0</v>
      </c>
      <c r="S23" s="44">
        <f>SUM(E23,H23,K23,N23,Q23)</f>
        <v>0</v>
      </c>
      <c r="T23" s="63"/>
      <c r="U23" s="63"/>
      <c r="V23" s="70"/>
      <c r="W23" s="63"/>
      <c r="X23" s="63"/>
      <c r="Y23" s="63"/>
    </row>
    <row r="24" spans="1:27" ht="15" customHeight="1" x14ac:dyDescent="0.25"/>
    <row r="25" spans="1:27" ht="15" customHeight="1" x14ac:dyDescent="0.3">
      <c r="A25" s="91" t="s">
        <v>57</v>
      </c>
      <c r="B25" s="77"/>
      <c r="C25" s="46" t="s">
        <v>58</v>
      </c>
      <c r="D25" s="50" t="s">
        <v>154</v>
      </c>
      <c r="E25" s="51" t="str">
        <f>IF(D27&gt;1,"nr. 1","")</f>
        <v/>
      </c>
      <c r="F25" s="52"/>
      <c r="G25" s="52"/>
      <c r="H25" s="51" t="str">
        <f>IF(G27&gt;1,"nr. 2","")</f>
        <v/>
      </c>
      <c r="I25" s="52"/>
      <c r="J25" s="52"/>
      <c r="K25" s="51" t="str">
        <f>IF(J27&gt;1,"nr. 3","")</f>
        <v/>
      </c>
      <c r="L25" s="52"/>
      <c r="M25" s="52"/>
      <c r="N25" s="51" t="str">
        <f>IF(M27&gt;1,"nr. 4","")</f>
        <v/>
      </c>
      <c r="O25" s="52"/>
      <c r="P25" s="52"/>
      <c r="Q25" s="51" t="str">
        <f>IF(P27&gt;1,"nr. 5","")</f>
        <v/>
      </c>
      <c r="R25" s="53"/>
      <c r="S25" s="55"/>
      <c r="T25" s="55"/>
      <c r="U25" s="55" t="s">
        <v>27</v>
      </c>
      <c r="V25" s="71"/>
      <c r="W25" s="64"/>
      <c r="X25" s="64"/>
      <c r="Y25" s="64"/>
      <c r="Z25" s="142"/>
      <c r="AA25" s="142"/>
    </row>
    <row r="26" spans="1:27" ht="15" customHeight="1" x14ac:dyDescent="0.25">
      <c r="A26" s="92"/>
      <c r="S26" s="38"/>
      <c r="T26" s="38"/>
      <c r="U26" s="38"/>
      <c r="V26" s="72"/>
      <c r="W26" s="38"/>
      <c r="X26" s="38"/>
      <c r="Y26" s="38"/>
    </row>
    <row r="27" spans="1:27" ht="15" customHeight="1" x14ac:dyDescent="0.25">
      <c r="A27" s="92"/>
      <c r="C27" t="s">
        <v>28</v>
      </c>
      <c r="D27" s="41"/>
      <c r="E27" s="45" t="str">
        <f>IF(ISBLANK(D27),"",SUMPRODUCT((Materieel_overzicht=$C$25)*(Emissielabel_overzicht=D27)*Waarde_emissielabel))</f>
        <v/>
      </c>
      <c r="G27" s="41"/>
      <c r="H27" s="45" t="str">
        <f>IF(ISBLANK(G27),"",SUMPRODUCT((Materieel_overzicht=$C$25)*(Emissielabel_overzicht=G27)*Waarde_emissielabel))</f>
        <v/>
      </c>
      <c r="J27" s="41"/>
      <c r="K27" s="45" t="str">
        <f>IF(ISBLANK(J27),"",SUMPRODUCT((Materieel_overzicht=$C$25)*(Emissielabel_overzicht=J27)*Waarde_emissielabel))</f>
        <v/>
      </c>
      <c r="M27" s="41"/>
      <c r="N27" s="45" t="str">
        <f>IF(ISBLANK(M27),"",SUMPRODUCT((Materieel_overzicht=$C$25)*(Emissielabel_overzicht=M27)*Waarde_emissielabel))</f>
        <v/>
      </c>
      <c r="P27" s="41"/>
      <c r="Q27" s="45" t="str">
        <f>IF(ISBLANK(P27),"",SUMPRODUCT((Materieel_overzicht=$C$25)*(Emissielabel_overzicht=P27)*Waarde_emissielabel))</f>
        <v/>
      </c>
      <c r="U27" s="96">
        <f>totaalgewogen4</f>
        <v>0</v>
      </c>
      <c r="V27" s="27" t="s">
        <v>29</v>
      </c>
    </row>
    <row r="28" spans="1:27" ht="15" customHeight="1" thickBot="1" x14ac:dyDescent="0.3">
      <c r="A28" s="92"/>
      <c r="C28" t="s">
        <v>30</v>
      </c>
      <c r="D28" s="41"/>
      <c r="E28" s="42" t="str">
        <f>IF(ISBLANK(D28),"",IF(D28="Waterstof",SUMPRODUCT((Waterstof=D28)*(Waarde_waterstof)),IF(D28="Waterstof/Diesel",SUMPRODUCT(("Waterstof/Diesel"=D28)*(Waarde_waterstofdiesel)),IF(D28="Elektrisch",SUMPRODUCT((Elektrisch=D28)*(Waarde_elektrisch)),SUMPRODUCT((Brandstoffen=D28)*(Waarde_brandstoffen))))))</f>
        <v/>
      </c>
      <c r="F28" s="27"/>
      <c r="G28" s="41"/>
      <c r="H28" s="42" t="str">
        <f>IF(ISBLANK(G28),"",IF(G28="Waterstof",SUMPRODUCT((Waterstof=G28)*(Waarde_waterstof)),IF(G28="Waterstof/Diesel",SUMPRODUCT(("Waterstof/Diesel"=G28)*(Waarde_waterstofdiesel)),IF(G28="Elektrisch",SUMPRODUCT((Elektrisch=G28)*(Waarde_elektrisch)),SUMPRODUCT((Brandstoffen=G28)*(Waarde_brandstoffen))))))</f>
        <v/>
      </c>
      <c r="J28" s="41"/>
      <c r="K28" s="42" t="str">
        <f>IF(ISBLANK(J28),"",IF(J28="Waterstof",SUMPRODUCT((Waterstof=J28)*(Waarde_waterstof)),IF(J28="Waterstof/Diesel",SUMPRODUCT(("Waterstof/Diesel"=J28)*(Waarde_waterstofdiesel)),IF(J28="Elektrisch",SUMPRODUCT((Elektrisch=J28)*(Waarde_elektrisch)),SUMPRODUCT((Brandstoffen=J28)*(Waarde_brandstoffen))))))</f>
        <v/>
      </c>
      <c r="M28" s="41"/>
      <c r="N28" s="42" t="str">
        <f>IF(ISBLANK(M28),"",IF(M28="Waterstof",SUMPRODUCT((Waterstof=M28)*(Waarde_waterstof)),IF(M28="Waterstof/Diesel",SUMPRODUCT(("Waterstof/Diesel"=M28)*(Waarde_waterstofdiesel)),IF(M28="Elektrisch",SUMPRODUCT((Elektrisch=M28)*(Waarde_elektrisch)),SUMPRODUCT((Brandstoffen=M28)*(Waarde_brandstoffen))))))</f>
        <v/>
      </c>
      <c r="P28" s="41"/>
      <c r="Q28" s="42" t="str">
        <f>IF(ISBLANK(P28),"",IF(P28="Waterstof",SUMPRODUCT((Waterstof=P28)*(Waarde_waterstof)),IF(P28="Waterstof/Diesel",SUMPRODUCT(("Waterstof/Diesel"=P28)*(Waarde_waterstofdiesel)),IF(P28="Elektrisch",SUMPRODUCT((Elektrisch=P28)*(Waarde_elektrisch)),SUMPRODUCT((Brandstoffen=P28)*(Waarde_brandstoffen))))))</f>
        <v/>
      </c>
      <c r="U28" s="98">
        <v>0.1</v>
      </c>
      <c r="V28" s="27" t="s">
        <v>51</v>
      </c>
    </row>
    <row r="29" spans="1:27" ht="15" customHeight="1" thickBot="1" x14ac:dyDescent="0.3">
      <c r="A29" s="92"/>
      <c r="C29" t="s">
        <v>52</v>
      </c>
      <c r="D29" t="str">
        <f>IF(SUM(E29+H29+K29+N29+Q29)=0,"",IF(SUM(E29+H29+K29+N29+Q29)&lt;&gt;1,"totaal &lt; &gt; 100%",""))</f>
        <v/>
      </c>
      <c r="E29" s="47"/>
      <c r="H29" s="47"/>
      <c r="K29" s="47"/>
      <c r="N29" s="47"/>
      <c r="Q29" s="47"/>
      <c r="S29" s="75" t="s">
        <v>33</v>
      </c>
      <c r="T29" s="62"/>
      <c r="U29" s="65">
        <f>U28*U27</f>
        <v>0</v>
      </c>
      <c r="V29" s="69" t="s">
        <v>35</v>
      </c>
      <c r="W29" s="62"/>
      <c r="X29" s="62"/>
      <c r="Y29" s="62"/>
    </row>
    <row r="30" spans="1:27" ht="15" customHeight="1" thickBot="1" x14ac:dyDescent="0.3">
      <c r="A30" s="92"/>
      <c r="C30" t="s">
        <v>34</v>
      </c>
      <c r="E30" s="43">
        <f>IF(ISBLANK(D28),0,(SUM(E27:E28)/COUNTA(aantalgroep4))*(E29*COUNTA(aantalgroep4)))</f>
        <v>0</v>
      </c>
      <c r="G30" s="28"/>
      <c r="H30" s="43">
        <f>IF(ISBLANK(G28),0,(SUM(H27:H28)/COUNTA(aantalgroep4))*(H29*COUNTA(aantalgroep4)))</f>
        <v>0</v>
      </c>
      <c r="J30" s="28"/>
      <c r="K30" s="43">
        <f>IF(ISBLANK(J28),0,(SUM(K27:K28)/COUNTA(aantalgroep4))*(K29*COUNTA(aantalgroep4)))</f>
        <v>0</v>
      </c>
      <c r="M30" s="28"/>
      <c r="N30" s="43">
        <f>IF(ISBLANK(M28),0,(SUM(N27:N28)/COUNTA(aantalgroep4))*(N29*COUNTA(aantalgroep4)))</f>
        <v>0</v>
      </c>
      <c r="P30" s="28"/>
      <c r="Q30" s="43">
        <f>IF(ISBLANK(P28),0,(SUM(Q27:Q28)/COUNTA(aantalgroep4))*(Q29*COUNTA(aantalgroep4)))</f>
        <v>0</v>
      </c>
      <c r="S30" s="44">
        <f>SUM(E30,H30,K30,N30,Q30)</f>
        <v>0</v>
      </c>
      <c r="T30" s="63"/>
      <c r="U30" s="63"/>
      <c r="V30" s="70"/>
      <c r="W30" s="63"/>
      <c r="X30" s="63"/>
      <c r="Y30" s="63"/>
    </row>
    <row r="31" spans="1:27" ht="15" customHeight="1" x14ac:dyDescent="0.25"/>
    <row r="32" spans="1:27" ht="15" customHeight="1" x14ac:dyDescent="0.3">
      <c r="A32" s="91" t="s">
        <v>59</v>
      </c>
      <c r="B32" s="77"/>
      <c r="C32" s="46" t="s">
        <v>54</v>
      </c>
      <c r="D32" s="50"/>
      <c r="E32" s="51" t="str">
        <f>IF(D34&gt;1,"nr. 1","")</f>
        <v/>
      </c>
      <c r="F32" s="52"/>
      <c r="G32" s="52"/>
      <c r="H32" s="51" t="str">
        <f>IF(G34&gt;1,"nr. 2","")</f>
        <v/>
      </c>
      <c r="I32" s="52"/>
      <c r="J32" s="52"/>
      <c r="K32" s="51" t="str">
        <f>IF(J34&gt;1,"nr. 3","")</f>
        <v/>
      </c>
      <c r="L32" s="52"/>
      <c r="M32" s="52"/>
      <c r="N32" s="51" t="str">
        <f>IF(M34&gt;1,"nr. 4","")</f>
        <v/>
      </c>
      <c r="O32" s="52"/>
      <c r="P32" s="52"/>
      <c r="Q32" s="51" t="str">
        <f>IF(P34&gt;1,"nr. 5","")</f>
        <v/>
      </c>
      <c r="R32" s="53"/>
      <c r="S32" s="55"/>
      <c r="T32" s="55"/>
      <c r="U32" s="55" t="s">
        <v>27</v>
      </c>
      <c r="V32" s="71"/>
      <c r="W32" s="64"/>
      <c r="X32" s="64"/>
      <c r="Y32" s="64"/>
      <c r="Z32" s="142"/>
      <c r="AA32" s="142"/>
    </row>
    <row r="33" spans="1:27" ht="15" customHeight="1" x14ac:dyDescent="0.25">
      <c r="A33" s="92"/>
      <c r="S33" s="38"/>
      <c r="T33" s="38"/>
      <c r="U33" s="38"/>
      <c r="V33" s="72"/>
      <c r="W33" s="38"/>
      <c r="X33" s="38"/>
      <c r="Y33" s="38"/>
    </row>
    <row r="34" spans="1:27" ht="15" customHeight="1" x14ac:dyDescent="0.25">
      <c r="A34" s="92"/>
      <c r="C34" t="s">
        <v>28</v>
      </c>
      <c r="D34" s="41"/>
      <c r="E34" s="45" t="str">
        <f>IF(ISBLANK(D34),"",SUMPRODUCT((Materieel_overzicht=$C$32)*(Emissielabel_overzicht=D34)*Waarde_emissielabel))</f>
        <v/>
      </c>
      <c r="G34" s="41"/>
      <c r="H34" s="45" t="str">
        <f>IF(ISBLANK(G34),"",SUMPRODUCT((Materieel_overzicht=$C$32)*(Emissielabel_overzicht=G34)*Waarde_emissielabel))</f>
        <v/>
      </c>
      <c r="J34" s="41"/>
      <c r="K34" s="45" t="str">
        <f>IF(ISBLANK(J34),"",SUMPRODUCT((Materieel_overzicht=$C$32)*(Emissielabel_overzicht=J34)*Waarde_emissielabel))</f>
        <v/>
      </c>
      <c r="M34" s="41"/>
      <c r="N34" s="45" t="str">
        <f>IF(ISBLANK(M34),"",SUMPRODUCT((Materieel_overzicht=$C$32)*(Emissielabel_overzicht=M34)*Waarde_emissielabel))</f>
        <v/>
      </c>
      <c r="P34" s="41"/>
      <c r="Q34" s="45" t="str">
        <f>IF(ISBLANK(P34),"",SUMPRODUCT((Materieel_overzicht=$C$32)*(Emissielabel_overzicht=P34)*Waarde_emissielabel))</f>
        <v/>
      </c>
      <c r="U34" s="96">
        <f>totaalgewogen5</f>
        <v>0</v>
      </c>
      <c r="V34" s="27" t="s">
        <v>29</v>
      </c>
    </row>
    <row r="35" spans="1:27" ht="15" customHeight="1" thickBot="1" x14ac:dyDescent="0.3">
      <c r="A35" s="92"/>
      <c r="C35" t="s">
        <v>30</v>
      </c>
      <c r="D35" s="41"/>
      <c r="E35" s="42" t="str">
        <f>IF(ISBLANK(D35),"",IF(D35="Waterstof",SUMPRODUCT((Waterstof=D35)*(Waarde_waterstof)),IF(D35="Waterstof/Diesel",SUMPRODUCT(("Waterstof/Diesel"=D35)*(Waarde_waterstofdiesel)),IF(D35="Elektrisch",SUMPRODUCT((Elektrisch=D35)*(Waarde_elektrisch)),SUMPRODUCT((Brandstoffen=D35)*(Waarde_brandstoffen))))))</f>
        <v/>
      </c>
      <c r="F35" s="27"/>
      <c r="G35" s="41"/>
      <c r="H35" s="42" t="str">
        <f>IF(ISBLANK(G35),"",IF(G35="Waterstof",SUMPRODUCT((Waterstof=G35)*(Waarde_waterstof)),IF(G35="Waterstof/Diesel",SUMPRODUCT(("Waterstof/Diesel"=G35)*(Waarde_waterstofdiesel)),IF(G35="Elektrisch",SUMPRODUCT((Elektrisch=G35)*(Waarde_elektrisch)),SUMPRODUCT((Brandstoffen=G35)*(Waarde_brandstoffen))))))</f>
        <v/>
      </c>
      <c r="J35" s="41"/>
      <c r="K35" s="42" t="str">
        <f>IF(ISBLANK(J35),"",IF(J35="Waterstof",SUMPRODUCT((Waterstof=J35)*(Waarde_waterstof)),IF(J35="Waterstof/Diesel",SUMPRODUCT(("Waterstof/Diesel"=J35)*(Waarde_waterstofdiesel)),IF(J35="Elektrisch",SUMPRODUCT((Elektrisch=J35)*(Waarde_elektrisch)),SUMPRODUCT((Brandstoffen=J35)*(Waarde_brandstoffen))))))</f>
        <v/>
      </c>
      <c r="M35" s="41"/>
      <c r="N35" s="42" t="str">
        <f>IF(ISBLANK(M35),"",IF(M35="Waterstof",SUMPRODUCT((Waterstof=M35)*(Waarde_waterstof)),IF(M35="Waterstof/Diesel",SUMPRODUCT(("Waterstof/Diesel"=M35)*(Waarde_waterstofdiesel)),IF(M35="Elektrisch",SUMPRODUCT((Elektrisch=M35)*(Waarde_elektrisch)),SUMPRODUCT((Brandstoffen=M35)*(Waarde_brandstoffen))))))</f>
        <v/>
      </c>
      <c r="P35" s="41"/>
      <c r="Q35" s="42" t="str">
        <f>IF(ISBLANK(P35),"",IF(P35="Waterstof",SUMPRODUCT((Waterstof=P35)*(Waarde_waterstof)),IF(P35="Waterstof/Diesel",SUMPRODUCT(("Waterstof/Diesel"=P35)*(Waarde_waterstofdiesel)),IF(P35="Elektrisch",SUMPRODUCT((Elektrisch=P35)*(Waarde_elektrisch)),SUMPRODUCT((Brandstoffen=P35)*(Waarde_brandstoffen))))))</f>
        <v/>
      </c>
      <c r="U35" s="98">
        <v>0.05</v>
      </c>
      <c r="V35" s="27" t="s">
        <v>51</v>
      </c>
    </row>
    <row r="36" spans="1:27" ht="15" customHeight="1" thickBot="1" x14ac:dyDescent="0.3">
      <c r="A36" s="92"/>
      <c r="C36" t="s">
        <v>52</v>
      </c>
      <c r="D36" t="str">
        <f>IF(SUM(E36+H36+K36+N36+Q36)=0,"",IF(SUM(E36+H36+K36+N36+Q36)&lt;&gt;1,"totaal &lt; &gt; 100%",""))</f>
        <v/>
      </c>
      <c r="E36" s="47"/>
      <c r="H36" s="47"/>
      <c r="K36" s="47"/>
      <c r="N36" s="47"/>
      <c r="Q36" s="47"/>
      <c r="S36" s="75" t="s">
        <v>33</v>
      </c>
      <c r="T36" s="62"/>
      <c r="U36" s="65">
        <f>U35*U34</f>
        <v>0</v>
      </c>
      <c r="V36" s="69" t="s">
        <v>35</v>
      </c>
      <c r="W36" s="62"/>
      <c r="X36" s="62"/>
      <c r="Y36" s="62"/>
    </row>
    <row r="37" spans="1:27" ht="15" customHeight="1" thickBot="1" x14ac:dyDescent="0.3">
      <c r="A37" s="92"/>
      <c r="C37" t="s">
        <v>34</v>
      </c>
      <c r="E37" s="43">
        <f>IF(ISBLANK(D35),0,(SUM(E34:E35)/COUNTA(aantalgroep5))*(E36*COUNTA(aantalgroep5)))</f>
        <v>0</v>
      </c>
      <c r="G37" s="28"/>
      <c r="H37" s="43">
        <f>IF(ISBLANK(G35),0,(SUM(H34:H35)/COUNTA(aantalgroep5))*(H36*COUNTA(aantalgroep5)))</f>
        <v>0</v>
      </c>
      <c r="J37" s="28"/>
      <c r="K37" s="43">
        <f>IF(ISBLANK(J35),0,(SUM(K34:K35)/COUNTA(aantalgroep5))*(K36*COUNTA(aantalgroep5)))</f>
        <v>0</v>
      </c>
      <c r="M37" s="28"/>
      <c r="N37" s="43">
        <f>IF(ISBLANK(M35),0,(SUM(N34:N35)/COUNTA(aantalgroep5))*(N36*COUNTA(aantalgroep5)))</f>
        <v>0</v>
      </c>
      <c r="P37" s="28"/>
      <c r="Q37" s="43">
        <f>IF(ISBLANK(P35),0,(SUM(Q34:Q35)/COUNTA(aantalgroep5))*(Q36*COUNTA(aantalgroep5)))</f>
        <v>0</v>
      </c>
      <c r="S37" s="44">
        <f>SUM(E37,H37,K37,N37,Q37)</f>
        <v>0</v>
      </c>
      <c r="T37" s="63"/>
      <c r="U37" s="63"/>
      <c r="V37" s="70"/>
      <c r="W37" s="63"/>
      <c r="X37" s="63"/>
      <c r="Y37" s="63"/>
    </row>
    <row r="38" spans="1:27" ht="15" customHeight="1" x14ac:dyDescent="0.25"/>
    <row r="39" spans="1:27" ht="15" customHeight="1" x14ac:dyDescent="0.25"/>
    <row r="40" spans="1:27" ht="15" customHeight="1" x14ac:dyDescent="0.3">
      <c r="A40" s="91" t="s">
        <v>61</v>
      </c>
      <c r="B40" s="77"/>
      <c r="C40" s="46"/>
      <c r="D40" s="50"/>
      <c r="E40" s="51" t="str">
        <f>IF(D42&gt;1,"nr. 1","")</f>
        <v/>
      </c>
      <c r="F40" s="52"/>
      <c r="G40" s="52"/>
      <c r="H40" s="51" t="str">
        <f>IF(G42&gt;1,"nr. 2","")</f>
        <v/>
      </c>
      <c r="I40" s="52"/>
      <c r="J40" s="52"/>
      <c r="K40" s="51" t="str">
        <f>IF(J42&gt;1,"nr. 3","")</f>
        <v/>
      </c>
      <c r="L40" s="52"/>
      <c r="M40" s="52"/>
      <c r="N40" s="51" t="str">
        <f>IF(M42&gt;1,"nr. 4","")</f>
        <v/>
      </c>
      <c r="O40" s="52"/>
      <c r="P40" s="52"/>
      <c r="Q40" s="51" t="str">
        <f>IF(P42&gt;1,"nr. 5","")</f>
        <v/>
      </c>
      <c r="R40" s="53"/>
      <c r="S40" s="55"/>
      <c r="T40" s="55"/>
      <c r="U40" s="55" t="s">
        <v>27</v>
      </c>
      <c r="V40" s="71"/>
      <c r="W40" s="64"/>
      <c r="X40" s="64"/>
      <c r="Y40" s="64"/>
      <c r="Z40" s="142"/>
      <c r="AA40" s="142"/>
    </row>
    <row r="41" spans="1:27" ht="15" customHeight="1" x14ac:dyDescent="0.25">
      <c r="A41" s="92"/>
      <c r="S41" s="38"/>
      <c r="T41" s="38"/>
      <c r="U41" s="38"/>
      <c r="V41" s="72"/>
      <c r="W41" s="38"/>
      <c r="X41" s="38"/>
      <c r="Y41" s="38"/>
    </row>
    <row r="42" spans="1:27" ht="15" customHeight="1" x14ac:dyDescent="0.25">
      <c r="A42" s="92"/>
      <c r="C42" t="s">
        <v>28</v>
      </c>
      <c r="D42" s="41"/>
      <c r="E42" s="45" t="str">
        <f>IF(ISBLANK(D42),"",SUMPRODUCT((Materieel_overzicht=$C$40)*(Emissielabel_overzicht=D42)*Waarde_emissielabel))</f>
        <v/>
      </c>
      <c r="G42" s="41"/>
      <c r="H42" s="45" t="str">
        <f>IF(ISBLANK(G42),"",SUMPRODUCT((Materieel_overzicht=$C$40)*(Emissielabel_overzicht=G42)*Waarde_emissielabel))</f>
        <v/>
      </c>
      <c r="J42" s="41"/>
      <c r="K42" s="45" t="str">
        <f>IF(ISBLANK(J42),"",SUMPRODUCT((Materieel_overzicht=$C$40)*(Emissielabel_overzicht=J42)*Waarde_emissielabel))</f>
        <v/>
      </c>
      <c r="M42" s="41"/>
      <c r="N42" s="45" t="str">
        <f>IF(ISBLANK(M42),"",SUMPRODUCT((Materieel_overzicht=$C$40)*(Emissielabel_overzicht=M42)*Waarde_emissielabel))</f>
        <v/>
      </c>
      <c r="P42" s="41"/>
      <c r="Q42" s="45" t="str">
        <f>IF(ISBLANK(P42),"",SUMPRODUCT((Materieel_overzicht=$C$40)*(Emissielabel_overzicht=P42)*Waarde_emissielabel))</f>
        <v/>
      </c>
      <c r="U42" s="96">
        <f>totaalgewogen8</f>
        <v>0</v>
      </c>
      <c r="V42" s="27" t="s">
        <v>29</v>
      </c>
    </row>
    <row r="43" spans="1:27" ht="15" customHeight="1" thickBot="1" x14ac:dyDescent="0.3">
      <c r="A43" s="92"/>
      <c r="C43" t="s">
        <v>30</v>
      </c>
      <c r="D43" s="41"/>
      <c r="E43" s="42" t="str">
        <f>IF(ISBLANK(D43),"",IF(D43="Waterstof",SUMPRODUCT((Waterstof=D43)*(Waarde_waterstof)),IF(D43="Waterstof/Diesel",SUMPRODUCT(("Waterstof/Diesel"=D43)*(Waarde_waterstofdiesel)),IF(D43="Elektrisch",SUMPRODUCT((Elektrisch=D43)*(Waarde_elektrisch)),SUMPRODUCT((Brandstoffen=D43)*(Waarde_brandstoffen))))))</f>
        <v/>
      </c>
      <c r="F43" s="27"/>
      <c r="G43" s="41"/>
      <c r="H43" s="42" t="str">
        <f>IF(ISBLANK(G43),"",IF(G43="Waterstof",SUMPRODUCT((Waterstof=G43)*(Waarde_waterstof)),IF(G43="Waterstof/Diesel",SUMPRODUCT(("Waterstof/Diesel"=G43)*(Waarde_waterstofdiesel)),IF(G43="Elektrisch",SUMPRODUCT((Elektrisch=G43)*(Waarde_elektrisch)),SUMPRODUCT((Brandstoffen=G43)*(Waarde_brandstoffen))))))</f>
        <v/>
      </c>
      <c r="J43" s="41"/>
      <c r="K43" s="42" t="str">
        <f>IF(ISBLANK(J43),"",IF(J43="Waterstof",SUMPRODUCT((Waterstof=J43)*(Waarde_waterstof)),IF(J43="Waterstof/Diesel",SUMPRODUCT(("Waterstof/Diesel"=J43)*(Waarde_waterstofdiesel)),IF(J43="Elektrisch",SUMPRODUCT((Elektrisch=J43)*(Waarde_elektrisch)),SUMPRODUCT((Brandstoffen=J43)*(Waarde_brandstoffen))))))</f>
        <v/>
      </c>
      <c r="M43" s="41"/>
      <c r="N43" s="42" t="str">
        <f>IF(ISBLANK(M43),"",IF(M43="Waterstof",SUMPRODUCT((Waterstof=M43)*(Waarde_waterstof)),IF(M43="Waterstof/Diesel",SUMPRODUCT(("Waterstof/Diesel"=M43)*(Waarde_waterstofdiesel)),IF(M43="Elektrisch",SUMPRODUCT((Elektrisch=M43)*(Waarde_elektrisch)),SUMPRODUCT((Brandstoffen=M43)*(Waarde_brandstoffen))))))</f>
        <v/>
      </c>
      <c r="P43" s="41"/>
      <c r="Q43" s="42" t="str">
        <f>IF(ISBLANK(P43),"",IF(P43="Waterstof",SUMPRODUCT((Waterstof=P43)*(Waarde_waterstof)),IF(P43="Waterstof/Diesel",SUMPRODUCT(("Waterstof/Diesel"=P43)*(Waarde_waterstofdiesel)),IF(P43="Elektrisch",SUMPRODUCT((Elektrisch=P43)*(Waarde_elektrisch)),SUMPRODUCT((Brandstoffen=P43)*(Waarde_brandstoffen))))))</f>
        <v/>
      </c>
      <c r="U43" s="98"/>
      <c r="V43" s="27" t="s">
        <v>51</v>
      </c>
    </row>
    <row r="44" spans="1:27" ht="15" customHeight="1" thickBot="1" x14ac:dyDescent="0.3">
      <c r="A44" s="92"/>
      <c r="C44" t="s">
        <v>52</v>
      </c>
      <c r="D44" t="str">
        <f>IF(SUM(E44+H44+K44+N44+Q44)=0,"",IF(SUM(E44+H44+K44+N44+Q44)&lt;&gt;1,"totaal &lt; &gt; 100%",""))</f>
        <v/>
      </c>
      <c r="E44" s="47"/>
      <c r="H44" s="47"/>
      <c r="K44" s="47"/>
      <c r="N44" s="47"/>
      <c r="Q44" s="47"/>
      <c r="S44" s="75" t="s">
        <v>33</v>
      </c>
      <c r="T44" s="62"/>
      <c r="U44" s="65">
        <f>U43*U42</f>
        <v>0</v>
      </c>
      <c r="V44" s="69" t="s">
        <v>35</v>
      </c>
      <c r="W44" s="62"/>
      <c r="X44" s="62"/>
      <c r="Y44" s="62"/>
    </row>
    <row r="45" spans="1:27" ht="15" customHeight="1" thickBot="1" x14ac:dyDescent="0.3">
      <c r="A45" s="92"/>
      <c r="C45" t="s">
        <v>34</v>
      </c>
      <c r="E45" s="43">
        <f>IF(ISBLANK(D43),0,(SUM(E42:E43)/COUNTA(aantalgroep8))*(E44*COUNTA(aantalgroep8)))</f>
        <v>0</v>
      </c>
      <c r="G45" s="28"/>
      <c r="H45" s="43">
        <f>IF(ISBLANK(G43),0,(SUM(H42:H43)/COUNTA(aantalgroep8))*(H44*COUNTA(aantalgroep8)))</f>
        <v>0</v>
      </c>
      <c r="J45" s="28"/>
      <c r="K45" s="43">
        <f>IF(ISBLANK(J43),0,(SUM(K42:K43)/COUNTA(aantalgroep8))*(K44*COUNTA(aantalgroep8)))</f>
        <v>0</v>
      </c>
      <c r="M45" s="28"/>
      <c r="N45" s="43">
        <f>IF(ISBLANK(M43),0,(SUM(N42:N43)/COUNTA(aantalgroep8))*(N44*COUNTA(aantalgroep8)))</f>
        <v>0</v>
      </c>
      <c r="P45" s="28"/>
      <c r="Q45" s="43">
        <f>IF(ISBLANK(P43),0,(SUM(Q42:Q43)/COUNTA(aantalgroep8))*(Q44*COUNTA(aantalgroep8)))</f>
        <v>0</v>
      </c>
      <c r="S45" s="44">
        <f>SUM(E45,H45,K45,N45,Q45)</f>
        <v>0</v>
      </c>
      <c r="T45" s="63"/>
      <c r="U45" s="63"/>
      <c r="V45" s="70"/>
      <c r="W45" s="63"/>
      <c r="X45" s="63"/>
      <c r="Y45" s="63"/>
    </row>
    <row r="46" spans="1:27" ht="15" customHeight="1" x14ac:dyDescent="0.35">
      <c r="C46" s="37"/>
    </row>
    <row r="47" spans="1:27" ht="15" customHeight="1" x14ac:dyDescent="0.3">
      <c r="A47" s="91" t="s">
        <v>62</v>
      </c>
      <c r="B47" s="77"/>
      <c r="C47" s="46"/>
      <c r="D47" s="50"/>
      <c r="E47" s="51" t="str">
        <f>IF(D49&gt;1,"nr. 1","")</f>
        <v/>
      </c>
      <c r="F47" s="52"/>
      <c r="G47" s="52"/>
      <c r="H47" s="51" t="str">
        <f>IF(G49&gt;1,"nr. 2","")</f>
        <v/>
      </c>
      <c r="I47" s="52"/>
      <c r="J47" s="52"/>
      <c r="K47" s="51" t="str">
        <f>IF(J49&gt;1,"nr. 3","")</f>
        <v/>
      </c>
      <c r="L47" s="52"/>
      <c r="M47" s="52"/>
      <c r="N47" s="51" t="str">
        <f>IF(M49&gt;1,"nr. 4","")</f>
        <v/>
      </c>
      <c r="O47" s="52"/>
      <c r="P47" s="52"/>
      <c r="Q47" s="51" t="str">
        <f>IF(P49&gt;1,"nr. 5","")</f>
        <v/>
      </c>
      <c r="R47" s="53"/>
      <c r="S47" s="55"/>
      <c r="T47" s="55"/>
      <c r="U47" s="55" t="s">
        <v>27</v>
      </c>
      <c r="V47" s="71"/>
      <c r="W47" s="64"/>
      <c r="X47" s="64"/>
      <c r="Y47" s="64"/>
      <c r="Z47" s="142"/>
      <c r="AA47" s="142"/>
    </row>
    <row r="48" spans="1:27" ht="15" customHeight="1" x14ac:dyDescent="0.25">
      <c r="A48" s="92"/>
      <c r="S48" s="38"/>
      <c r="T48" s="38"/>
      <c r="U48" s="38"/>
      <c r="V48" s="72"/>
      <c r="W48" s="38"/>
      <c r="X48" s="38"/>
      <c r="Y48" s="38"/>
    </row>
    <row r="49" spans="1:27" ht="15" customHeight="1" x14ac:dyDescent="0.25">
      <c r="A49" s="92"/>
      <c r="C49" t="s">
        <v>28</v>
      </c>
      <c r="D49" s="41"/>
      <c r="E49" s="45" t="str">
        <f>IF(ISBLANK(D49),"",SUMPRODUCT((Materieel_overzicht=$C$40)*(Emissielabel_overzicht=D49)*Waarde_emissielabel))</f>
        <v/>
      </c>
      <c r="G49" s="41"/>
      <c r="H49" s="45" t="str">
        <f>IF(ISBLANK(G49),"",SUMPRODUCT((Materieel_overzicht=$C$40)*(Emissielabel_overzicht=G49)*Waarde_emissielabel))</f>
        <v/>
      </c>
      <c r="J49" s="41"/>
      <c r="K49" s="45" t="str">
        <f>IF(ISBLANK(J49),"",SUMPRODUCT((Materieel_overzicht=$C$40)*(Emissielabel_overzicht=J49)*Waarde_emissielabel))</f>
        <v/>
      </c>
      <c r="M49" s="41"/>
      <c r="N49" s="45" t="str">
        <f>IF(ISBLANK(M49),"",SUMPRODUCT((Materieel_overzicht=$C$40)*(Emissielabel_overzicht=M49)*Waarde_emissielabel))</f>
        <v/>
      </c>
      <c r="P49" s="41"/>
      <c r="Q49" s="45" t="str">
        <f>IF(ISBLANK(P49),"",SUMPRODUCT((Materieel_overzicht=$C$40)*(Emissielabel_overzicht=P49)*Waarde_emissielabel))</f>
        <v/>
      </c>
      <c r="U49" s="96">
        <f>totaalgewogen9</f>
        <v>0</v>
      </c>
      <c r="V49" s="27" t="s">
        <v>29</v>
      </c>
    </row>
    <row r="50" spans="1:27" ht="15" customHeight="1" thickBot="1" x14ac:dyDescent="0.3">
      <c r="A50" s="92"/>
      <c r="C50" t="s">
        <v>30</v>
      </c>
      <c r="D50" s="41"/>
      <c r="E50" s="42" t="str">
        <f>IF(ISBLANK(D50),"",IF(D50="Waterstof",SUMPRODUCT((Waterstof=D50)*(Waarde_waterstof)),IF(D50="Waterstof/Diesel",SUMPRODUCT(("Waterstof/Diesel"=D50)*(Waarde_waterstofdiesel)),IF(D50="Elektrisch",SUMPRODUCT((Elektrisch=D50)*(Waarde_elektrisch)),SUMPRODUCT((Brandstoffen=D50)*(Waarde_brandstoffen))))))</f>
        <v/>
      </c>
      <c r="F50" s="27"/>
      <c r="G50" s="41"/>
      <c r="H50" s="42" t="str">
        <f>IF(ISBLANK(G50),"",IF(G50="Waterstof",SUMPRODUCT((Waterstof=G50)*(Waarde_waterstof)),IF(G50="Waterstof/Diesel",SUMPRODUCT(("Waterstof/Diesel"=G50)*(Waarde_waterstofdiesel)),IF(G50="Elektrisch",SUMPRODUCT((Elektrisch=G50)*(Waarde_elektrisch)),SUMPRODUCT((Brandstoffen=G50)*(Waarde_brandstoffen))))))</f>
        <v/>
      </c>
      <c r="J50" s="41"/>
      <c r="K50" s="42" t="str">
        <f>IF(ISBLANK(J50),"",IF(J50="Waterstof",SUMPRODUCT((Waterstof=J50)*(Waarde_waterstof)),IF(J50="Waterstof/Diesel",SUMPRODUCT(("Waterstof/Diesel"=J50)*(Waarde_waterstofdiesel)),IF(J50="Elektrisch",SUMPRODUCT((Elektrisch=J50)*(Waarde_elektrisch)),SUMPRODUCT((Brandstoffen=J50)*(Waarde_brandstoffen))))))</f>
        <v/>
      </c>
      <c r="M50" s="41"/>
      <c r="N50" s="42" t="str">
        <f>IF(ISBLANK(M50),"",IF(M50="Waterstof",SUMPRODUCT((Waterstof=M50)*(Waarde_waterstof)),IF(M50="Waterstof/Diesel",SUMPRODUCT(("Waterstof/Diesel"=M50)*(Waarde_waterstofdiesel)),IF(M50="Elektrisch",SUMPRODUCT((Elektrisch=M50)*(Waarde_elektrisch)),SUMPRODUCT((Brandstoffen=M50)*(Waarde_brandstoffen))))))</f>
        <v/>
      </c>
      <c r="P50" s="41"/>
      <c r="Q50" s="42" t="str">
        <f>IF(ISBLANK(P50),"",IF(P50="Waterstof",SUMPRODUCT((Waterstof=P50)*(Waarde_waterstof)),IF(P50="Waterstof/Diesel",SUMPRODUCT(("Waterstof/Diesel"=P50)*(Waarde_waterstofdiesel)),IF(P50="Elektrisch",SUMPRODUCT((Elektrisch=P50)*(Waarde_elektrisch)),SUMPRODUCT((Brandstoffen=P50)*(Waarde_brandstoffen))))))</f>
        <v/>
      </c>
      <c r="U50" s="98"/>
      <c r="V50" s="27" t="s">
        <v>51</v>
      </c>
    </row>
    <row r="51" spans="1:27" ht="15" customHeight="1" thickBot="1" x14ac:dyDescent="0.3">
      <c r="A51" s="92"/>
      <c r="C51" t="s">
        <v>52</v>
      </c>
      <c r="D51" t="str">
        <f>IF(SUM(E51+H51+K51+N51+Q51)=0,"",IF(SUM(E51+H51+K51+N51+Q51)&lt;&gt;1,"totaal &lt; &gt; 100%",""))</f>
        <v/>
      </c>
      <c r="E51" s="47"/>
      <c r="H51" s="47"/>
      <c r="K51" s="47"/>
      <c r="N51" s="47"/>
      <c r="Q51" s="47"/>
      <c r="S51" s="75" t="s">
        <v>33</v>
      </c>
      <c r="T51" s="62"/>
      <c r="U51" s="65">
        <f>U50*U49</f>
        <v>0</v>
      </c>
      <c r="V51" s="69" t="s">
        <v>35</v>
      </c>
      <c r="W51" s="62"/>
      <c r="X51" s="62"/>
      <c r="Y51" s="62"/>
    </row>
    <row r="52" spans="1:27" ht="15" customHeight="1" thickBot="1" x14ac:dyDescent="0.3">
      <c r="A52" s="92"/>
      <c r="C52" t="s">
        <v>34</v>
      </c>
      <c r="E52" s="43">
        <f>IF(ISBLANK(D50),0,(SUM(E49:E50)/COUNTA(aantalgroep9))*(E51*COUNTA(aantalgroep9)))</f>
        <v>0</v>
      </c>
      <c r="G52" s="28"/>
      <c r="H52" s="43">
        <f>IF(ISBLANK(G50),0,(SUM(H49:H50)/COUNTA(aantalgroep9))*(H51*COUNTA(aantalgroep9)))</f>
        <v>0</v>
      </c>
      <c r="J52" s="28"/>
      <c r="K52" s="43">
        <f>IF(ISBLANK(J50),0,(SUM(K49:K50)/COUNTA(aantalgroep9))*(K51*COUNTA(aantalgroep9)))</f>
        <v>0</v>
      </c>
      <c r="M52" s="28"/>
      <c r="N52" s="43">
        <f>IF(ISBLANK(M50),0,(SUM(N49:N50)/COUNTA(aantalgroep9))*(N51*COUNTA(aantalgroep9)))</f>
        <v>0</v>
      </c>
      <c r="P52" s="28"/>
      <c r="Q52" s="43">
        <f>IF(ISBLANK(P50),0,(SUM(Q49:Q50)/COUNTA(aantalgroep9))*(Q51*COUNTA(aantalgroep9)))</f>
        <v>0</v>
      </c>
      <c r="S52" s="44">
        <f>SUM(E52,H52,K52,N52,Q52)</f>
        <v>0</v>
      </c>
      <c r="T52" s="63"/>
      <c r="U52" s="63"/>
      <c r="V52" s="70"/>
      <c r="W52" s="63"/>
      <c r="X52" s="63"/>
      <c r="Y52" s="63"/>
    </row>
    <row r="53" spans="1:27" ht="15" customHeight="1" x14ac:dyDescent="0.35">
      <c r="C53" s="37"/>
    </row>
    <row r="54" spans="1:27" ht="15" customHeight="1" x14ac:dyDescent="0.3">
      <c r="A54" s="91" t="s">
        <v>63</v>
      </c>
      <c r="B54" s="77"/>
      <c r="C54" s="46"/>
      <c r="D54" s="50"/>
      <c r="E54" s="51" t="str">
        <f>IF(D56&gt;1,"nr. 1","")</f>
        <v/>
      </c>
      <c r="F54" s="52"/>
      <c r="G54" s="52"/>
      <c r="H54" s="51" t="str">
        <f>IF(G56&gt;1,"nr. 2","")</f>
        <v/>
      </c>
      <c r="I54" s="52"/>
      <c r="J54" s="52"/>
      <c r="K54" s="51" t="str">
        <f>IF(J56&gt;1,"nr. 3","")</f>
        <v/>
      </c>
      <c r="L54" s="52"/>
      <c r="M54" s="52"/>
      <c r="N54" s="51" t="str">
        <f>IF(M56&gt;1,"nr. 4","")</f>
        <v/>
      </c>
      <c r="O54" s="52"/>
      <c r="P54" s="52"/>
      <c r="Q54" s="51" t="str">
        <f>IF(P56&gt;1,"nr. 5","")</f>
        <v/>
      </c>
      <c r="R54" s="53"/>
      <c r="S54" s="55"/>
      <c r="T54" s="55"/>
      <c r="U54" s="55" t="s">
        <v>27</v>
      </c>
      <c r="V54" s="71"/>
      <c r="W54" s="64"/>
      <c r="X54" s="64"/>
      <c r="Y54" s="64"/>
      <c r="Z54" s="142"/>
      <c r="AA54" s="142"/>
    </row>
    <row r="55" spans="1:27" ht="15" customHeight="1" x14ac:dyDescent="0.25">
      <c r="A55" s="92"/>
      <c r="S55" s="38"/>
      <c r="T55" s="38"/>
      <c r="U55" s="38"/>
      <c r="V55" s="72"/>
      <c r="W55" s="38"/>
      <c r="X55" s="38"/>
      <c r="Y55" s="38"/>
    </row>
    <row r="56" spans="1:27" ht="15" customHeight="1" x14ac:dyDescent="0.25">
      <c r="A56" s="92"/>
      <c r="C56" t="s">
        <v>28</v>
      </c>
      <c r="D56" s="41"/>
      <c r="E56" s="45" t="str">
        <f>IF(ISBLANK(D56),"",SUMPRODUCT((Materieel_overzicht=$C$54)*(Emissielabel_overzicht=D56)*Waarde_emissielabel))</f>
        <v/>
      </c>
      <c r="G56" s="41"/>
      <c r="H56" s="45" t="str">
        <f>IF(ISBLANK(G56),"",SUMPRODUCT((Materieel_overzicht=$C$54)*(Emissielabel_overzicht=G56)*Waarde_emissielabel))</f>
        <v/>
      </c>
      <c r="J56" s="41"/>
      <c r="K56" s="45" t="str">
        <f>IF(ISBLANK(J56),"",SUMPRODUCT((Materieel_overzicht=$C$54)*(Emissielabel_overzicht=J56)*Waarde_emissielabel))</f>
        <v/>
      </c>
      <c r="M56" s="41"/>
      <c r="N56" s="45" t="str">
        <f>IF(ISBLANK(M56),"",SUMPRODUCT((Materieel_overzicht=$C$54)*(Emissielabel_overzicht=M56)*Waarde_emissielabel))</f>
        <v/>
      </c>
      <c r="P56" s="41"/>
      <c r="Q56" s="45" t="str">
        <f>IF(ISBLANK(P56),"",SUMPRODUCT((Materieel_overzicht=$C$54)*(Emissielabel_overzicht=P56)*Waarde_emissielabel))</f>
        <v/>
      </c>
      <c r="U56" s="96">
        <f>totaalgewongen10</f>
        <v>0</v>
      </c>
      <c r="V56" s="27" t="s">
        <v>29</v>
      </c>
    </row>
    <row r="57" spans="1:27" ht="15" customHeight="1" thickBot="1" x14ac:dyDescent="0.3">
      <c r="A57" s="92"/>
      <c r="C57" t="s">
        <v>30</v>
      </c>
      <c r="D57" s="41"/>
      <c r="E57" s="42" t="str">
        <f>IF(ISBLANK(D57),"",IF(D57="Waterstof",SUMPRODUCT((Waterstof=D57)*(Waarde_waterstof)),IF(D57="Waterstof/Diesel",SUMPRODUCT(("Waterstof/Diesel"=D57)*(Waarde_waterstofdiesel)),IF(D57="Elektrisch",SUMPRODUCT((Elektrisch=D57)*(Waarde_elektrisch)),SUMPRODUCT((Brandstoffen=D57)*(Waarde_brandstoffen))))))</f>
        <v/>
      </c>
      <c r="F57" s="27"/>
      <c r="G57" s="41"/>
      <c r="H57" s="42" t="str">
        <f>IF(ISBLANK(G57),"",IF(G57="Waterstof",SUMPRODUCT((Waterstof=G57)*(Waarde_waterstof)),IF(G57="Waterstof/Diesel",SUMPRODUCT(("Waterstof/Diesel"=G57)*(Waarde_waterstofdiesel)),IF(G57="Elektrisch",SUMPRODUCT((Elektrisch=G57)*(Waarde_elektrisch)),SUMPRODUCT((Brandstoffen=G57)*(Waarde_brandstoffen))))))</f>
        <v/>
      </c>
      <c r="J57" s="41"/>
      <c r="K57" s="42" t="str">
        <f>IF(ISBLANK(J57),"",IF(J57="Waterstof",SUMPRODUCT((Waterstof=J57)*(Waarde_waterstof)),IF(J57="Waterstof/Diesel",SUMPRODUCT(("Waterstof/Diesel"=J57)*(Waarde_waterstofdiesel)),IF(J57="Elektrisch",SUMPRODUCT((Elektrisch=J57)*(Waarde_elektrisch)),SUMPRODUCT((Brandstoffen=J57)*(Waarde_brandstoffen))))))</f>
        <v/>
      </c>
      <c r="M57" s="41"/>
      <c r="N57" s="42" t="str">
        <f>IF(ISBLANK(M57),"",IF(M57="Waterstof",SUMPRODUCT((Waterstof=M57)*(Waarde_waterstof)),IF(M57="Waterstof/Diesel",SUMPRODUCT(("Waterstof/Diesel"=M57)*(Waarde_waterstofdiesel)),IF(M57="Elektrisch",SUMPRODUCT((Elektrisch=M57)*(Waarde_elektrisch)),SUMPRODUCT((Brandstoffen=M57)*(Waarde_brandstoffen))))))</f>
        <v/>
      </c>
      <c r="P57" s="41"/>
      <c r="Q57" s="42" t="str">
        <f>IF(ISBLANK(P57),"",IF(P57="Waterstof",SUMPRODUCT((Waterstof=P57)*(Waarde_waterstof)),IF(P57="Waterstof/Diesel",SUMPRODUCT(("Waterstof/Diesel"=P57)*(Waarde_waterstofdiesel)),IF(P57="Elektrisch",SUMPRODUCT((Elektrisch=P57)*(Waarde_elektrisch)),SUMPRODUCT((Brandstoffen=P57)*(Waarde_brandstoffen))))))</f>
        <v/>
      </c>
      <c r="U57" s="98"/>
      <c r="V57" s="27" t="s">
        <v>51</v>
      </c>
    </row>
    <row r="58" spans="1:27" ht="15" customHeight="1" thickBot="1" x14ac:dyDescent="0.3">
      <c r="A58" s="92"/>
      <c r="C58" t="s">
        <v>52</v>
      </c>
      <c r="D58" t="str">
        <f>IF(SUM(E58+H58+K58+N58+Q58)=0,"",IF(SUM(E58+H58+K58+N58+Q58)&lt;&gt;1,"totaal &lt; &gt; 100%",""))</f>
        <v/>
      </c>
      <c r="E58" s="47"/>
      <c r="H58" s="47"/>
      <c r="K58" s="47"/>
      <c r="N58" s="47"/>
      <c r="Q58" s="47"/>
      <c r="S58" s="75" t="s">
        <v>33</v>
      </c>
      <c r="T58" s="62"/>
      <c r="U58" s="65">
        <f>U57*U56</f>
        <v>0</v>
      </c>
      <c r="V58" s="69" t="s">
        <v>35</v>
      </c>
      <c r="W58" s="62"/>
      <c r="X58" s="62"/>
      <c r="Y58" s="62"/>
    </row>
    <row r="59" spans="1:27" ht="15" customHeight="1" thickBot="1" x14ac:dyDescent="0.3">
      <c r="A59" s="92"/>
      <c r="C59" t="s">
        <v>34</v>
      </c>
      <c r="E59" s="43">
        <f>IF(ISBLANK(D57),0,(SUM(E56:E57)/COUNTA(aantalgroep10))*(E58*COUNTA(aantalgroep10)))</f>
        <v>0</v>
      </c>
      <c r="G59" s="28"/>
      <c r="H59" s="43">
        <f>IF(ISBLANK(G57),0,(SUM(H56:H57)/COUNTA(aantalgroep10))*(H58*COUNTA(aantalgroep10)))</f>
        <v>0</v>
      </c>
      <c r="J59" s="28"/>
      <c r="K59" s="43">
        <f>IF(ISBLANK(J57),0,(SUM(K56:K57)/COUNTA(aantalgroep10))*(K58*COUNTA(aantalgroep10)))</f>
        <v>0</v>
      </c>
      <c r="M59" s="28"/>
      <c r="N59" s="43">
        <f>IF(ISBLANK(M57),0,(SUM(N56:N57)/COUNTA(aantalgroep10))*(N58*COUNTA(aantalgroep10)))</f>
        <v>0</v>
      </c>
      <c r="P59" s="28"/>
      <c r="Q59" s="43">
        <f>IF(ISBLANK(P57),0,(SUM(Q56:Q57)/COUNTA(aantalgroep10))*(Q58*COUNTA(aantalgroep10)))</f>
        <v>0</v>
      </c>
      <c r="S59" s="44">
        <f>SUM(E59,H59,K59,N59,Q59)</f>
        <v>0</v>
      </c>
      <c r="T59" s="63"/>
      <c r="U59" s="63"/>
      <c r="V59" s="70"/>
      <c r="W59" s="63"/>
      <c r="X59" s="63"/>
      <c r="Y59" s="63"/>
    </row>
    <row r="60" spans="1:27" ht="15" customHeight="1" x14ac:dyDescent="0.25"/>
    <row r="61" spans="1:27" ht="15" customHeight="1" x14ac:dyDescent="0.25"/>
    <row r="62" spans="1:27" ht="15" customHeight="1" x14ac:dyDescent="0.25"/>
    <row r="63" spans="1:27" ht="15" customHeight="1" x14ac:dyDescent="0.25">
      <c r="C63" s="32"/>
      <c r="S63" s="38"/>
      <c r="T63" s="38"/>
      <c r="U63" s="38"/>
      <c r="V63" s="72"/>
      <c r="W63" s="38"/>
      <c r="X63" s="38"/>
      <c r="Y63" s="38"/>
    </row>
    <row r="64" spans="1:27" ht="15" customHeight="1" thickBot="1" x14ac:dyDescent="0.3">
      <c r="S64" s="38"/>
      <c r="T64" s="38"/>
      <c r="U64" s="144" t="e">
        <f>IF(SUM(percentage_totale_werk)=0,"",IF(SUM(percentage_totale_werk)&lt;&gt;1,"totaal &lt; &gt; 100%",""))</f>
        <v>#REF!</v>
      </c>
      <c r="V64"/>
      <c r="W64" s="38"/>
      <c r="X64" s="38"/>
      <c r="Y64" s="38"/>
    </row>
    <row r="65" spans="3:27" ht="15" customHeight="1" x14ac:dyDescent="0.5">
      <c r="Q65" s="145" t="s">
        <v>27</v>
      </c>
      <c r="R65" s="145"/>
      <c r="S65" s="145"/>
      <c r="T65" s="89"/>
      <c r="U65" s="146">
        <f>SUM($U$8,$U$15,$U$22,$U$29,$U$36,$U$44,$U$51,$U$58)</f>
        <v>0</v>
      </c>
      <c r="V65" s="73"/>
      <c r="W65" s="89"/>
      <c r="X65" s="89"/>
      <c r="Y65" s="89"/>
      <c r="Z65" s="143"/>
      <c r="AA65" s="143"/>
    </row>
    <row r="66" spans="3:27" ht="15" customHeight="1" thickBot="1" x14ac:dyDescent="0.55000000000000004">
      <c r="C66" s="27"/>
      <c r="Q66" s="145"/>
      <c r="R66" s="145"/>
      <c r="S66" s="145"/>
      <c r="T66" s="89"/>
      <c r="U66" s="147"/>
      <c r="V66" s="73"/>
      <c r="W66" s="89"/>
      <c r="X66" s="89"/>
      <c r="Y66" s="89"/>
      <c r="Z66" s="143"/>
      <c r="AA66" s="143"/>
    </row>
    <row r="67" spans="3:27" ht="15" customHeight="1" x14ac:dyDescent="0.25"/>
    <row r="68" spans="3:27" ht="15" customHeight="1" x14ac:dyDescent="0.25">
      <c r="C68" s="32"/>
    </row>
    <row r="121" spans="1:7" x14ac:dyDescent="0.25">
      <c r="C121" s="32"/>
    </row>
    <row r="122" spans="1:7" x14ac:dyDescent="0.25">
      <c r="A122" s="28" t="s">
        <v>64</v>
      </c>
    </row>
    <row r="123" spans="1:7" x14ac:dyDescent="0.25">
      <c r="A123" s="28" t="s">
        <v>65</v>
      </c>
    </row>
    <row r="124" spans="1:7" x14ac:dyDescent="0.25">
      <c r="A124" s="28" t="s">
        <v>30</v>
      </c>
      <c r="C124" s="27"/>
      <c r="F124" s="27"/>
    </row>
    <row r="125" spans="1:7" x14ac:dyDescent="0.25">
      <c r="G125" s="28"/>
    </row>
    <row r="126" spans="1:7" x14ac:dyDescent="0.25">
      <c r="C126" s="32"/>
    </row>
    <row r="127" spans="1:7" x14ac:dyDescent="0.25">
      <c r="A127" s="28" t="s">
        <v>66</v>
      </c>
    </row>
    <row r="128" spans="1:7" x14ac:dyDescent="0.25">
      <c r="A128" s="28" t="s">
        <v>67</v>
      </c>
    </row>
    <row r="129" spans="1:1" x14ac:dyDescent="0.25">
      <c r="A129" s="28" t="s">
        <v>68</v>
      </c>
    </row>
    <row r="130" spans="1:1" x14ac:dyDescent="0.25">
      <c r="A130" s="28" t="s">
        <v>34</v>
      </c>
    </row>
  </sheetData>
  <mergeCells count="2">
    <mergeCell ref="Q65:S66"/>
    <mergeCell ref="U65:U66"/>
  </mergeCells>
  <conditionalFormatting sqref="H8 K8 N8 Q8 E8">
    <cfRule type="containsBlanks" priority="338" stopIfTrue="1">
      <formula>LEN(TRIM(E8))=0</formula>
    </cfRule>
    <cfRule type="expression" dxfId="66" priority="340">
      <formula>SUM($E$8+$H$8+$K$8+$N$8+$Q$8)&lt;&gt;1</formula>
    </cfRule>
  </conditionalFormatting>
  <conditionalFormatting sqref="D8">
    <cfRule type="cellIs" dxfId="65" priority="336" stopIfTrue="1" operator="equal">
      <formula>"totaal &lt; &gt; 100%"</formula>
    </cfRule>
  </conditionalFormatting>
  <conditionalFormatting sqref="U7 U14 U28 U35 U43 U50 U57 U64 U21">
    <cfRule type="containsBlanks" priority="252" stopIfTrue="1">
      <formula>LEN(TRIM(U7))=0</formula>
    </cfRule>
    <cfRule type="expression" dxfId="64" priority="253">
      <formula>SUM(percentage_totale_werk)&lt;&gt;1</formula>
    </cfRule>
  </conditionalFormatting>
  <conditionalFormatting sqref="U14">
    <cfRule type="expression" dxfId="63" priority="251">
      <formula>SUM(percentage_totale_werk)&lt;&gt;1</formula>
    </cfRule>
  </conditionalFormatting>
  <conditionalFormatting sqref="U14">
    <cfRule type="containsBlanks" priority="250" stopIfTrue="1">
      <formula>LEN(TRIM(U14))=0</formula>
    </cfRule>
  </conditionalFormatting>
  <conditionalFormatting sqref="U21">
    <cfRule type="expression" dxfId="62" priority="249">
      <formula>SUM(percentage_totale_werk)&lt;&gt;1</formula>
    </cfRule>
  </conditionalFormatting>
  <conditionalFormatting sqref="U21">
    <cfRule type="containsBlanks" priority="248" stopIfTrue="1">
      <formula>LEN(TRIM(U21))=0</formula>
    </cfRule>
  </conditionalFormatting>
  <conditionalFormatting sqref="U57">
    <cfRule type="containsBlanks" priority="234" stopIfTrue="1">
      <formula>LEN(TRIM(U57))=0</formula>
    </cfRule>
  </conditionalFormatting>
  <conditionalFormatting sqref="U28">
    <cfRule type="expression" dxfId="61" priority="247">
      <formula>SUM(percentage_totale_werk)&lt;&gt;1</formula>
    </cfRule>
  </conditionalFormatting>
  <conditionalFormatting sqref="U28">
    <cfRule type="containsBlanks" priority="246" stopIfTrue="1">
      <formula>LEN(TRIM(U28))=0</formula>
    </cfRule>
  </conditionalFormatting>
  <conditionalFormatting sqref="U35">
    <cfRule type="expression" dxfId="60" priority="245">
      <formula>SUM(percentage_totale_werk)&lt;&gt;1</formula>
    </cfRule>
  </conditionalFormatting>
  <conditionalFormatting sqref="U35">
    <cfRule type="containsBlanks" priority="244" stopIfTrue="1">
      <formula>LEN(TRIM(U35))=0</formula>
    </cfRule>
  </conditionalFormatting>
  <conditionalFormatting sqref="U43">
    <cfRule type="expression" dxfId="59" priority="239">
      <formula>SUM(percentage_totale_werk)&lt;&gt;1</formula>
    </cfRule>
  </conditionalFormatting>
  <conditionalFormatting sqref="U43">
    <cfRule type="containsBlanks" priority="238" stopIfTrue="1">
      <formula>LEN(TRIM(U43))=0</formula>
    </cfRule>
  </conditionalFormatting>
  <conditionalFormatting sqref="U50">
    <cfRule type="expression" dxfId="58" priority="237">
      <formula>SUM(percentage_totale_werk)&lt;&gt;1</formula>
    </cfRule>
  </conditionalFormatting>
  <conditionalFormatting sqref="U50">
    <cfRule type="containsBlanks" priority="236" stopIfTrue="1">
      <formula>LEN(TRIM(U50))=0</formula>
    </cfRule>
  </conditionalFormatting>
  <conditionalFormatting sqref="U57">
    <cfRule type="expression" dxfId="57" priority="235">
      <formula>SUM(percentage_totale_werk)&lt;&gt;1</formula>
    </cfRule>
  </conditionalFormatting>
  <conditionalFormatting sqref="U21">
    <cfRule type="expression" dxfId="56" priority="233">
      <formula>SUM(percentage_totale_werk)&lt;&gt;1</formula>
    </cfRule>
  </conditionalFormatting>
  <conditionalFormatting sqref="U21">
    <cfRule type="containsBlanks" priority="232" stopIfTrue="1">
      <formula>LEN(TRIM(U21))=0</formula>
    </cfRule>
  </conditionalFormatting>
  <conditionalFormatting sqref="H15 K15 N15 Q15 E15">
    <cfRule type="containsBlanks" priority="230" stopIfTrue="1">
      <formula>LEN(TRIM(E15))=0</formula>
    </cfRule>
    <cfRule type="expression" dxfId="55" priority="231">
      <formula>SUM($E$8+$H$8+$K$8+$N$8+$Q$8)&lt;&gt;1</formula>
    </cfRule>
  </conditionalFormatting>
  <conditionalFormatting sqref="D15">
    <cfRule type="cellIs" dxfId="54" priority="229" stopIfTrue="1" operator="equal">
      <formula>"totaal &lt; &gt; 100%"</formula>
    </cfRule>
  </conditionalFormatting>
  <conditionalFormatting sqref="H22 K22 N22 Q22 E22">
    <cfRule type="containsBlanks" priority="227" stopIfTrue="1">
      <formula>LEN(TRIM(E22))=0</formula>
    </cfRule>
    <cfRule type="expression" dxfId="53" priority="228">
      <formula>SUM($E$8+$H$8+$K$8+$N$8+$Q$8)&lt;&gt;1</formula>
    </cfRule>
  </conditionalFormatting>
  <conditionalFormatting sqref="D22">
    <cfRule type="cellIs" dxfId="52" priority="226" stopIfTrue="1" operator="equal">
      <formula>"totaal &lt; &gt; 100%"</formula>
    </cfRule>
  </conditionalFormatting>
  <conditionalFormatting sqref="H29 K29 N29 Q29 E29">
    <cfRule type="containsBlanks" priority="224" stopIfTrue="1">
      <formula>LEN(TRIM(E29))=0</formula>
    </cfRule>
    <cfRule type="expression" dxfId="51" priority="225">
      <formula>SUM($E$8+$H$8+$K$8+$N$8+$Q$8)&lt;&gt;1</formula>
    </cfRule>
  </conditionalFormatting>
  <conditionalFormatting sqref="D29">
    <cfRule type="cellIs" dxfId="50" priority="223" stopIfTrue="1" operator="equal">
      <formula>"totaal &lt; &gt; 100%"</formula>
    </cfRule>
  </conditionalFormatting>
  <conditionalFormatting sqref="H36 K36 N36 Q36 E36">
    <cfRule type="containsBlanks" priority="221" stopIfTrue="1">
      <formula>LEN(TRIM(E36))=0</formula>
    </cfRule>
    <cfRule type="expression" dxfId="49" priority="222">
      <formula>SUM($E$8+$H$8+$K$8+$N$8+$Q$8)&lt;&gt;1</formula>
    </cfRule>
  </conditionalFormatting>
  <conditionalFormatting sqref="D36">
    <cfRule type="cellIs" dxfId="48" priority="220" stopIfTrue="1" operator="equal">
      <formula>"totaal &lt; &gt; 100%"</formula>
    </cfRule>
  </conditionalFormatting>
  <conditionalFormatting sqref="H44 K44 N44 Q44 E44">
    <cfRule type="containsBlanks" priority="212" stopIfTrue="1">
      <formula>LEN(TRIM(E44))=0</formula>
    </cfRule>
    <cfRule type="expression" dxfId="47" priority="213">
      <formula>SUM($E$8+$H$8+$K$8+$N$8+$Q$8)&lt;&gt;1</formula>
    </cfRule>
  </conditionalFormatting>
  <conditionalFormatting sqref="D44">
    <cfRule type="cellIs" dxfId="46" priority="211" stopIfTrue="1" operator="equal">
      <formula>"totaal &lt; &gt; 100%"</formula>
    </cfRule>
  </conditionalFormatting>
  <conditionalFormatting sqref="H51 K51 N51 Q51 E51">
    <cfRule type="containsBlanks" priority="209" stopIfTrue="1">
      <formula>LEN(TRIM(E51))=0</formula>
    </cfRule>
    <cfRule type="expression" dxfId="45" priority="210">
      <formula>SUM($E$8+$H$8+$K$8+$N$8+$Q$8)&lt;&gt;1</formula>
    </cfRule>
  </conditionalFormatting>
  <conditionalFormatting sqref="D51">
    <cfRule type="cellIs" dxfId="44" priority="208" stopIfTrue="1" operator="equal">
      <formula>"totaal &lt; &gt; 100%"</formula>
    </cfRule>
  </conditionalFormatting>
  <conditionalFormatting sqref="H58 K58 N58 Q58 E58">
    <cfRule type="containsBlanks" priority="206" stopIfTrue="1">
      <formula>LEN(TRIM(E58))=0</formula>
    </cfRule>
    <cfRule type="expression" dxfId="43" priority="207">
      <formula>SUM($E$8+$H$8+$K$8+$N$8+$Q$8)&lt;&gt;1</formula>
    </cfRule>
  </conditionalFormatting>
  <conditionalFormatting sqref="D58">
    <cfRule type="cellIs" dxfId="42" priority="205" stopIfTrue="1" operator="equal">
      <formula>"totaal &lt; &gt; 100%"</formula>
    </cfRule>
  </conditionalFormatting>
  <conditionalFormatting sqref="D6:D7">
    <cfRule type="notContainsBlanks" priority="197" stopIfTrue="1">
      <formula>LEN(TRIM(D6))&gt;0</formula>
    </cfRule>
    <cfRule type="expression" dxfId="41" priority="198">
      <formula>$E$8&gt;0</formula>
    </cfRule>
  </conditionalFormatting>
  <conditionalFormatting sqref="D56:D57">
    <cfRule type="expression" dxfId="40" priority="110">
      <formula>$E$58&gt;0</formula>
    </cfRule>
  </conditionalFormatting>
  <conditionalFormatting sqref="G6:G7">
    <cfRule type="notContainsBlanks" priority="195" stopIfTrue="1">
      <formula>LEN(TRIM(G6))&gt;0</formula>
    </cfRule>
    <cfRule type="expression" dxfId="39" priority="196">
      <formula>$H$8&gt;0</formula>
    </cfRule>
  </conditionalFormatting>
  <conditionalFormatting sqref="J6:J7">
    <cfRule type="notContainsBlanks" priority="200" stopIfTrue="1">
      <formula>LEN(TRIM(J6))&gt;0</formula>
    </cfRule>
    <cfRule type="expression" dxfId="38" priority="341">
      <formula>$K$8&gt;0</formula>
    </cfRule>
  </conditionalFormatting>
  <conditionalFormatting sqref="M6:M7">
    <cfRule type="notContainsBlanks" priority="193" stopIfTrue="1">
      <formula>LEN(TRIM(M6))&gt;0</formula>
    </cfRule>
    <cfRule type="expression" dxfId="37" priority="194">
      <formula>$N$8&gt;0</formula>
    </cfRule>
  </conditionalFormatting>
  <conditionalFormatting sqref="P6:P7">
    <cfRule type="notContainsBlanks" priority="191" stopIfTrue="1">
      <formula>LEN(TRIM(P6))&gt;0</formula>
    </cfRule>
    <cfRule type="expression" dxfId="36" priority="192">
      <formula>$Q$8&gt;0</formula>
    </cfRule>
  </conditionalFormatting>
  <conditionalFormatting sqref="D13:D14">
    <cfRule type="notContainsBlanks" priority="189" stopIfTrue="1">
      <formula>LEN(TRIM(D13))&gt;0</formula>
    </cfRule>
    <cfRule type="expression" dxfId="35" priority="190">
      <formula>$E$15&gt;0</formula>
    </cfRule>
  </conditionalFormatting>
  <conditionalFormatting sqref="G13:G14">
    <cfRule type="notContainsBlanks" priority="187" stopIfTrue="1">
      <formula>LEN(TRIM(G13))&gt;0</formula>
    </cfRule>
    <cfRule type="expression" dxfId="34" priority="188">
      <formula>$H$15&gt;0</formula>
    </cfRule>
  </conditionalFormatting>
  <conditionalFormatting sqref="J13:J14">
    <cfRule type="notContainsBlanks" priority="185" stopIfTrue="1">
      <formula>LEN(TRIM(J13))&gt;0</formula>
    </cfRule>
    <cfRule type="expression" dxfId="33" priority="186">
      <formula>$K$15&gt;0</formula>
    </cfRule>
  </conditionalFormatting>
  <conditionalFormatting sqref="M13:M14">
    <cfRule type="notContainsBlanks" priority="183" stopIfTrue="1">
      <formula>LEN(TRIM(M13))&gt;0</formula>
    </cfRule>
    <cfRule type="expression" dxfId="32" priority="184">
      <formula>$N$15&gt;0</formula>
    </cfRule>
  </conditionalFormatting>
  <conditionalFormatting sqref="P13:P14">
    <cfRule type="notContainsBlanks" priority="181" stopIfTrue="1">
      <formula>LEN(TRIM(P13))&gt;0</formula>
    </cfRule>
    <cfRule type="expression" dxfId="31" priority="182">
      <formula>$Q$15&gt;0</formula>
    </cfRule>
  </conditionalFormatting>
  <conditionalFormatting sqref="D20:D21">
    <cfRule type="notContainsBlanks" priority="179" stopIfTrue="1">
      <formula>LEN(TRIM(D20))&gt;0</formula>
    </cfRule>
    <cfRule type="expression" dxfId="30" priority="180">
      <formula>$E$22&gt;0</formula>
    </cfRule>
  </conditionalFormatting>
  <conditionalFormatting sqref="G20:G21">
    <cfRule type="notContainsBlanks" priority="177" stopIfTrue="1">
      <formula>LEN(TRIM(G20))&gt;0</formula>
    </cfRule>
    <cfRule type="expression" dxfId="29" priority="178">
      <formula>$H$22&gt;0</formula>
    </cfRule>
  </conditionalFormatting>
  <conditionalFormatting sqref="J20:J21">
    <cfRule type="notContainsBlanks" priority="175" stopIfTrue="1">
      <formula>LEN(TRIM(J20))&gt;0</formula>
    </cfRule>
    <cfRule type="expression" dxfId="28" priority="176">
      <formula>$K$22&gt;0</formula>
    </cfRule>
  </conditionalFormatting>
  <conditionalFormatting sqref="M20:M21">
    <cfRule type="notContainsBlanks" priority="173" stopIfTrue="1">
      <formula>LEN(TRIM(M20))&gt;0</formula>
    </cfRule>
    <cfRule type="expression" dxfId="27" priority="174">
      <formula>$N$22&gt;0</formula>
    </cfRule>
  </conditionalFormatting>
  <conditionalFormatting sqref="P20:P21">
    <cfRule type="notContainsBlanks" priority="171" stopIfTrue="1">
      <formula>LEN(TRIM(P20))&gt;0</formula>
    </cfRule>
    <cfRule type="expression" dxfId="26" priority="172">
      <formula>$Q$22&gt;0</formula>
    </cfRule>
  </conditionalFormatting>
  <conditionalFormatting sqref="D27:D28">
    <cfRule type="notContainsBlanks" priority="169" stopIfTrue="1">
      <formula>LEN(TRIM(D27))&gt;0</formula>
    </cfRule>
    <cfRule type="expression" dxfId="25" priority="170">
      <formula>$E$29&gt;0</formula>
    </cfRule>
  </conditionalFormatting>
  <conditionalFormatting sqref="G27:G28">
    <cfRule type="notContainsBlanks" priority="167" stopIfTrue="1">
      <formula>LEN(TRIM(G27))&gt;0</formula>
    </cfRule>
    <cfRule type="expression" dxfId="24" priority="168">
      <formula>$H$29&gt;0</formula>
    </cfRule>
  </conditionalFormatting>
  <conditionalFormatting sqref="J27:J28">
    <cfRule type="notContainsBlanks" priority="165" stopIfTrue="1">
      <formula>LEN(TRIM(J27))&gt;0</formula>
    </cfRule>
    <cfRule type="expression" dxfId="23" priority="166">
      <formula>$K$29&gt;0</formula>
    </cfRule>
  </conditionalFormatting>
  <conditionalFormatting sqref="M27:M28">
    <cfRule type="notContainsBlanks" priority="163" stopIfTrue="1">
      <formula>LEN(TRIM(M27))&gt;0</formula>
    </cfRule>
    <cfRule type="expression" dxfId="22" priority="164">
      <formula>$N$29&gt;0</formula>
    </cfRule>
  </conditionalFormatting>
  <conditionalFormatting sqref="P27:P28">
    <cfRule type="notContainsBlanks" priority="161" stopIfTrue="1">
      <formula>LEN(TRIM(P27))&gt;0</formula>
    </cfRule>
    <cfRule type="expression" dxfId="21" priority="162">
      <formula>$Q$29&gt;0</formula>
    </cfRule>
  </conditionalFormatting>
  <conditionalFormatting sqref="D34:D35">
    <cfRule type="notContainsBlanks" priority="159" stopIfTrue="1">
      <formula>LEN(TRIM(D34))&gt;0</formula>
    </cfRule>
    <cfRule type="expression" dxfId="20" priority="160">
      <formula>$E$36&gt;0</formula>
    </cfRule>
  </conditionalFormatting>
  <conditionalFormatting sqref="G34:G35">
    <cfRule type="notContainsBlanks" priority="157" stopIfTrue="1">
      <formula>LEN(TRIM(G34))&gt;0</formula>
    </cfRule>
    <cfRule type="expression" dxfId="19" priority="158">
      <formula>$H$36&gt;0</formula>
    </cfRule>
  </conditionalFormatting>
  <conditionalFormatting sqref="J34:J35">
    <cfRule type="notContainsBlanks" priority="155" stopIfTrue="1">
      <formula>LEN(TRIM(J34))&gt;0</formula>
    </cfRule>
    <cfRule type="expression" dxfId="18" priority="156">
      <formula>$K$36&gt;0</formula>
    </cfRule>
  </conditionalFormatting>
  <conditionalFormatting sqref="M34:M35">
    <cfRule type="notContainsBlanks" priority="153" stopIfTrue="1">
      <formula>LEN(TRIM(M34))&gt;0</formula>
    </cfRule>
    <cfRule type="expression" dxfId="17" priority="154">
      <formula>$N$36&gt;0</formula>
    </cfRule>
  </conditionalFormatting>
  <conditionalFormatting sqref="P34:P35">
    <cfRule type="notContainsBlanks" priority="151" stopIfTrue="1">
      <formula>LEN(TRIM(P34))&gt;0</formula>
    </cfRule>
    <cfRule type="expression" dxfId="16" priority="152">
      <formula>$Q$36&gt;0</formula>
    </cfRule>
  </conditionalFormatting>
  <conditionalFormatting sqref="D42:D43">
    <cfRule type="notContainsBlanks" priority="129" stopIfTrue="1">
      <formula>LEN(TRIM(D42))&gt;0</formula>
    </cfRule>
    <cfRule type="expression" dxfId="15" priority="130">
      <formula>$E$44&gt;0</formula>
    </cfRule>
  </conditionalFormatting>
  <conditionalFormatting sqref="G42:G43">
    <cfRule type="notContainsBlanks" priority="127" stopIfTrue="1">
      <formula>LEN(TRIM(G42))&gt;0</formula>
    </cfRule>
    <cfRule type="expression" dxfId="14" priority="128">
      <formula>$H$44&gt;0</formula>
    </cfRule>
  </conditionalFormatting>
  <conditionalFormatting sqref="J42:J43">
    <cfRule type="notContainsBlanks" priority="125" stopIfTrue="1">
      <formula>LEN(TRIM(J42))&gt;0</formula>
    </cfRule>
    <cfRule type="expression" dxfId="13" priority="126">
      <formula>$K$44&gt;0</formula>
    </cfRule>
  </conditionalFormatting>
  <conditionalFormatting sqref="M42:M43">
    <cfRule type="notContainsBlanks" priority="123" stopIfTrue="1">
      <formula>LEN(TRIM(M42))&gt;0</formula>
    </cfRule>
    <cfRule type="expression" dxfId="12" priority="124">
      <formula>$N$44&gt;0</formula>
    </cfRule>
  </conditionalFormatting>
  <conditionalFormatting sqref="P42:P43">
    <cfRule type="notContainsBlanks" priority="121" stopIfTrue="1">
      <formula>LEN(TRIM(P42))&gt;0</formula>
    </cfRule>
    <cfRule type="expression" dxfId="11" priority="122">
      <formula>$Q$44&gt;0</formula>
    </cfRule>
  </conditionalFormatting>
  <conditionalFormatting sqref="D49:D50">
    <cfRule type="notContainsBlanks" priority="119" stopIfTrue="1">
      <formula>LEN(TRIM(D49))&gt;0</formula>
    </cfRule>
    <cfRule type="expression" dxfId="10" priority="120">
      <formula>$E$51&gt;0</formula>
    </cfRule>
  </conditionalFormatting>
  <conditionalFormatting sqref="G49:G50">
    <cfRule type="notContainsBlanks" priority="117" stopIfTrue="1">
      <formula>LEN(TRIM(G49))&gt;0</formula>
    </cfRule>
    <cfRule type="expression" dxfId="9" priority="118">
      <formula>$H$51&gt;0</formula>
    </cfRule>
  </conditionalFormatting>
  <conditionalFormatting sqref="J49:J50">
    <cfRule type="notContainsBlanks" priority="115" stopIfTrue="1">
      <formula>LEN(TRIM(J49))&gt;0</formula>
    </cfRule>
    <cfRule type="expression" dxfId="8" priority="116">
      <formula>$K$51&gt;0</formula>
    </cfRule>
  </conditionalFormatting>
  <conditionalFormatting sqref="M49:M50">
    <cfRule type="notContainsBlanks" priority="113" stopIfTrue="1">
      <formula>LEN(TRIM(M49))&gt;0</formula>
    </cfRule>
    <cfRule type="expression" dxfId="7" priority="114">
      <formula>$N$51&gt;0</formula>
    </cfRule>
  </conditionalFormatting>
  <conditionalFormatting sqref="P49:P50">
    <cfRule type="notContainsBlanks" priority="111" stopIfTrue="1">
      <formula>LEN(TRIM(P49))&gt;0</formula>
    </cfRule>
    <cfRule type="expression" dxfId="6" priority="112">
      <formula>$Q$51&gt;0</formula>
    </cfRule>
  </conditionalFormatting>
  <conditionalFormatting sqref="D56:D58">
    <cfRule type="notContainsBlanks" priority="109" stopIfTrue="1">
      <formula>LEN(TRIM(D56))&gt;0</formula>
    </cfRule>
  </conditionalFormatting>
  <conditionalFormatting sqref="G56:G57">
    <cfRule type="notContainsBlanks" priority="107" stopIfTrue="1">
      <formula>LEN(TRIM(G56))&gt;0</formula>
    </cfRule>
    <cfRule type="expression" dxfId="5" priority="108">
      <formula>$H$58&gt;0</formula>
    </cfRule>
  </conditionalFormatting>
  <conditionalFormatting sqref="J56:J57">
    <cfRule type="notContainsBlanks" priority="105" stopIfTrue="1">
      <formula>LEN(TRIM(J56))&gt;0</formula>
    </cfRule>
    <cfRule type="expression" dxfId="4" priority="106">
      <formula>$K$58&gt;0</formula>
    </cfRule>
  </conditionalFormatting>
  <conditionalFormatting sqref="M56:M57">
    <cfRule type="notContainsBlanks" priority="103" stopIfTrue="1">
      <formula>LEN(TRIM(M56))&gt;0</formula>
    </cfRule>
    <cfRule type="expression" dxfId="3" priority="104">
      <formula>$N$58&gt;0</formula>
    </cfRule>
  </conditionalFormatting>
  <conditionalFormatting sqref="P56:P57">
    <cfRule type="notContainsBlanks" priority="101" stopIfTrue="1">
      <formula>LEN(TRIM(P56))&gt;0</formula>
    </cfRule>
    <cfRule type="expression" dxfId="2" priority="102">
      <formula>$Q$58&gt;0</formula>
    </cfRule>
  </conditionalFormatting>
  <dataValidations xWindow="339" yWindow="342" count="5">
    <dataValidation allowBlank="1" showErrorMessage="1" sqref="W9:AA9 T44:AA44 T15:AA15 T22:AA22 T29:AA29 T36:AA36 T51:AA51 S16 S23 S30 S37 S45 S52 S59 U8:V8 S9:T9 T58:AA58" xr:uid="{00000000-0002-0000-0100-000000000000}"/>
    <dataValidation type="whole" errorStyle="warning" operator="equal" showInputMessage="1" showErrorMessage="1" errorTitle="Wijzigen aandeel materieelgroep" error="LET OP: deze waarde wordt vooraf door de aanbestedende dienst ingegeven. Wijzigen kan gevolgen hebben voor de berekening van de score!_x000a__x000a_Deze cel kleurt rood als de som van alle categorieën &lt;&gt;100%" sqref="U21 U28 U35 U43 U50 U57 U14 U7" xr:uid="{00000000-0002-0000-0100-000001000000}">
      <formula1>0</formula1>
    </dataValidation>
    <dataValidation type="decimal" showInputMessage="1" showErrorMessage="1" errorTitle="Ongeldige invoer" error="Invoer is beperkt tot gehele getallen tussen 0 en 100." sqref="H51 H8 K8 N8 Q8 K51 N51 Q51 E51 E8 H15 K15 N15 Q15 E15 H22 K22 N22 Q22 E22 H29 K29 N29 Q29 E29 H36 K36 N36 Q36 E36 H44 K44 N44 Q44 E44 H58 K58 N58 Q58 E58" xr:uid="{00000000-0002-0000-0100-000002000000}">
      <formula1>0.01</formula1>
      <formula2>1</formula2>
    </dataValidation>
    <dataValidation type="custom" allowBlank="1" showInputMessage="1" showErrorMessage="1" sqref="P1" xr:uid="{00000000-0002-0000-0100-000004000000}">
      <formula1>Q1&lt;10</formula1>
    </dataValidation>
    <dataValidation type="list" showInputMessage="1" showErrorMessage="1" errorTitle="Ongeldige invoer" error="Selecteer een van de beschikbare opties uit het keuzemenu." sqref="D7 G7 J7 M7 P7 D14 G14 J14 M14 P14 D21 G21 J21 M21 P21 D28 G28 J28 M28 P28 D35 G35 J35 M35 P35 D43 G43 J43 M43 P43 D50 G50 J50 M50 P50 D57 G57 J57 M57 P57" xr:uid="{00000000-0002-0000-0100-000005000000}">
      <formula1>IF(D6=0,"",IF(D6="Elektrisch",Elektrisch,IF(D6="Waterstof",Waterstof,IF(D6="Waterstof/Diesel hybride",waterstofdiesel,OFFSET(Brandstoffen,0,0,COUNTA(Brandstoffen),1)))))</formula1>
    </dataValidation>
  </dataValidations>
  <pageMargins left="0.7" right="0.7" top="0.75" bottom="0.75" header="0.3" footer="0.3"/>
  <pageSetup paperSize="8" scale="66" orientation="portrait" horizontalDpi="300" verticalDpi="0" r:id="rId1"/>
  <ignoredErrors>
    <ignoredError sqref="U64" evalError="1"/>
  </ignoredErrors>
  <drawing r:id="rId2"/>
  <legacyDrawing r:id="rId3"/>
  <mc:AlternateContent xmlns:mc="http://schemas.openxmlformats.org/markup-compatibility/2006">
    <mc:Choice Requires="x14">
      <controls>
        <mc:AlternateContent xmlns:mc="http://schemas.openxmlformats.org/markup-compatibility/2006">
          <mc:Choice Requires="x14">
            <control shapeId="2057" r:id="rId4" name="Button 9">
              <controlPr defaultSize="0" print="0" autoFill="0" autoPict="0" macro="[0]!Blad1.MessageBox_vbInformation_Emissielabel">
                <anchor moveWithCells="1" sizeWithCells="1">
                  <from>
                    <xdr:col>1</xdr:col>
                    <xdr:colOff>152400</xdr:colOff>
                    <xdr:row>5</xdr:row>
                    <xdr:rowOff>9525</xdr:rowOff>
                  </from>
                  <to>
                    <xdr:col>1</xdr:col>
                    <xdr:colOff>695325</xdr:colOff>
                    <xdr:row>5</xdr:row>
                    <xdr:rowOff>190500</xdr:rowOff>
                  </to>
                </anchor>
              </controlPr>
            </control>
          </mc:Choice>
        </mc:AlternateContent>
        <mc:AlternateContent xmlns:mc="http://schemas.openxmlformats.org/markup-compatibility/2006">
          <mc:Choice Requires="x14">
            <control shapeId="2059" r:id="rId5" name="Button 11">
              <controlPr defaultSize="0" print="0" autoFill="0" autoPict="0" macro="[0]!Blad1.MessageBox_vbInformation_Brandstofenergiebron">
                <anchor moveWithCells="1" sizeWithCells="1">
                  <from>
                    <xdr:col>1</xdr:col>
                    <xdr:colOff>152400</xdr:colOff>
                    <xdr:row>6</xdr:row>
                    <xdr:rowOff>9525</xdr:rowOff>
                  </from>
                  <to>
                    <xdr:col>1</xdr:col>
                    <xdr:colOff>695325</xdr:colOff>
                    <xdr:row>6</xdr:row>
                    <xdr:rowOff>190500</xdr:rowOff>
                  </to>
                </anchor>
              </controlPr>
            </control>
          </mc:Choice>
        </mc:AlternateContent>
        <mc:AlternateContent xmlns:mc="http://schemas.openxmlformats.org/markup-compatibility/2006">
          <mc:Choice Requires="x14">
            <control shapeId="2063" r:id="rId6" name="Button 15">
              <controlPr defaultSize="0" print="0" autoFill="0" autoPict="0" macro="[0]!Blad1.MessageBox_vbInformation_scoregewogen">
                <anchor moveWithCells="1" sizeWithCells="1">
                  <from>
                    <xdr:col>1</xdr:col>
                    <xdr:colOff>152400</xdr:colOff>
                    <xdr:row>8</xdr:row>
                    <xdr:rowOff>9525</xdr:rowOff>
                  </from>
                  <to>
                    <xdr:col>1</xdr:col>
                    <xdr:colOff>695325</xdr:colOff>
                    <xdr:row>8</xdr:row>
                    <xdr:rowOff>190500</xdr:rowOff>
                  </to>
                </anchor>
              </controlPr>
            </control>
          </mc:Choice>
        </mc:AlternateContent>
        <mc:AlternateContent xmlns:mc="http://schemas.openxmlformats.org/markup-compatibility/2006">
          <mc:Choice Requires="x14">
            <control shapeId="2064" r:id="rId7" name="Button 16">
              <controlPr defaultSize="0" print="0" autoFill="0" autoPict="0" macro="[0]!Blad1.MessageBox_vbInformation_aandeelinzet">
                <anchor moveWithCells="1" sizeWithCells="1">
                  <from>
                    <xdr:col>1</xdr:col>
                    <xdr:colOff>152400</xdr:colOff>
                    <xdr:row>7</xdr:row>
                    <xdr:rowOff>9525</xdr:rowOff>
                  </from>
                  <to>
                    <xdr:col>1</xdr:col>
                    <xdr:colOff>695325</xdr:colOff>
                    <xdr:row>7</xdr:row>
                    <xdr:rowOff>190500</xdr:rowOff>
                  </to>
                </anchor>
              </controlPr>
            </control>
          </mc:Choice>
        </mc:AlternateContent>
        <mc:AlternateContent xmlns:mc="http://schemas.openxmlformats.org/markup-compatibility/2006">
          <mc:Choice Requires="x14">
            <control shapeId="2144" r:id="rId8" name="Button 96">
              <controlPr defaultSize="0" print="0" autoFill="0" autoPict="0" macro="[0]!Blad1.MessageBox_vbInformation_materieelcategorie">
                <anchor moveWithCells="1" sizeWithCells="1">
                  <from>
                    <xdr:col>1</xdr:col>
                    <xdr:colOff>152400</xdr:colOff>
                    <xdr:row>3</xdr:row>
                    <xdr:rowOff>0</xdr:rowOff>
                  </from>
                  <to>
                    <xdr:col>1</xdr:col>
                    <xdr:colOff>695325</xdr:colOff>
                    <xdr:row>3</xdr:row>
                    <xdr:rowOff>180975</xdr:rowOff>
                  </to>
                </anchor>
              </controlPr>
            </control>
          </mc:Choice>
        </mc:AlternateContent>
        <mc:AlternateContent xmlns:mc="http://schemas.openxmlformats.org/markup-compatibility/2006">
          <mc:Choice Requires="x14">
            <control shapeId="2146" r:id="rId9" name="Button 98">
              <controlPr defaultSize="0" print="0" autoFill="0" autoPict="0" macro="[0]!Blad1.MessageBox_vbInformation_Emissielabel">
                <anchor moveWithCells="1" sizeWithCells="1">
                  <from>
                    <xdr:col>1</xdr:col>
                    <xdr:colOff>161925</xdr:colOff>
                    <xdr:row>12</xdr:row>
                    <xdr:rowOff>19050</xdr:rowOff>
                  </from>
                  <to>
                    <xdr:col>1</xdr:col>
                    <xdr:colOff>695325</xdr:colOff>
                    <xdr:row>13</xdr:row>
                    <xdr:rowOff>9525</xdr:rowOff>
                  </to>
                </anchor>
              </controlPr>
            </control>
          </mc:Choice>
        </mc:AlternateContent>
        <mc:AlternateContent xmlns:mc="http://schemas.openxmlformats.org/markup-compatibility/2006">
          <mc:Choice Requires="x14">
            <control shapeId="2147" r:id="rId10" name="Button 99">
              <controlPr defaultSize="0" print="0" autoFill="0" autoPict="0" macro="[0]!Blad1.MessageBox_vbInformation_Brandstofenergiebron">
                <anchor moveWithCells="1" sizeWithCells="1">
                  <from>
                    <xdr:col>1</xdr:col>
                    <xdr:colOff>161925</xdr:colOff>
                    <xdr:row>13</xdr:row>
                    <xdr:rowOff>19050</xdr:rowOff>
                  </from>
                  <to>
                    <xdr:col>1</xdr:col>
                    <xdr:colOff>695325</xdr:colOff>
                    <xdr:row>14</xdr:row>
                    <xdr:rowOff>9525</xdr:rowOff>
                  </to>
                </anchor>
              </controlPr>
            </control>
          </mc:Choice>
        </mc:AlternateContent>
        <mc:AlternateContent xmlns:mc="http://schemas.openxmlformats.org/markup-compatibility/2006">
          <mc:Choice Requires="x14">
            <control shapeId="2148" r:id="rId11" name="Button 100">
              <controlPr defaultSize="0" print="0" autoFill="0" autoPict="0" macro="[0]!Blad1.MessageBox_vbInformation_scoregewogen">
                <anchor moveWithCells="1" sizeWithCells="1">
                  <from>
                    <xdr:col>1</xdr:col>
                    <xdr:colOff>161925</xdr:colOff>
                    <xdr:row>15</xdr:row>
                    <xdr:rowOff>19050</xdr:rowOff>
                  </from>
                  <to>
                    <xdr:col>1</xdr:col>
                    <xdr:colOff>695325</xdr:colOff>
                    <xdr:row>16</xdr:row>
                    <xdr:rowOff>9525</xdr:rowOff>
                  </to>
                </anchor>
              </controlPr>
            </control>
          </mc:Choice>
        </mc:AlternateContent>
        <mc:AlternateContent xmlns:mc="http://schemas.openxmlformats.org/markup-compatibility/2006">
          <mc:Choice Requires="x14">
            <control shapeId="2149" r:id="rId12" name="Button 101">
              <controlPr defaultSize="0" print="0" autoFill="0" autoPict="0" macro="[0]!Blad1.MessageBox_vbInformation_aandeelinzet">
                <anchor moveWithCells="1" sizeWithCells="1">
                  <from>
                    <xdr:col>1</xdr:col>
                    <xdr:colOff>161925</xdr:colOff>
                    <xdr:row>14</xdr:row>
                    <xdr:rowOff>19050</xdr:rowOff>
                  </from>
                  <to>
                    <xdr:col>1</xdr:col>
                    <xdr:colOff>695325</xdr:colOff>
                    <xdr:row>15</xdr:row>
                    <xdr:rowOff>9525</xdr:rowOff>
                  </to>
                </anchor>
              </controlPr>
            </control>
          </mc:Choice>
        </mc:AlternateContent>
        <mc:AlternateContent xmlns:mc="http://schemas.openxmlformats.org/markup-compatibility/2006">
          <mc:Choice Requires="x14">
            <control shapeId="2150" r:id="rId13" name="Button 102">
              <controlPr defaultSize="0" print="0" autoFill="0" autoPict="0" macro="[0]!Blad1.MessageBox_vbInformation_materieelcategorie">
                <anchor moveWithCells="1" sizeWithCells="1">
                  <from>
                    <xdr:col>1</xdr:col>
                    <xdr:colOff>161925</xdr:colOff>
                    <xdr:row>10</xdr:row>
                    <xdr:rowOff>9525</xdr:rowOff>
                  </from>
                  <to>
                    <xdr:col>1</xdr:col>
                    <xdr:colOff>695325</xdr:colOff>
                    <xdr:row>11</xdr:row>
                    <xdr:rowOff>0</xdr:rowOff>
                  </to>
                </anchor>
              </controlPr>
            </control>
          </mc:Choice>
        </mc:AlternateContent>
        <mc:AlternateContent xmlns:mc="http://schemas.openxmlformats.org/markup-compatibility/2006">
          <mc:Choice Requires="x14">
            <control shapeId="2156" r:id="rId14" name="Button 108">
              <controlPr defaultSize="0" print="0" autoFill="0" autoPict="0" macro="[0]!Blad1.MessageBox_vbInformation_Emissielabel">
                <anchor moveWithCells="1" sizeWithCells="1">
                  <from>
                    <xdr:col>1</xdr:col>
                    <xdr:colOff>161925</xdr:colOff>
                    <xdr:row>19</xdr:row>
                    <xdr:rowOff>28575</xdr:rowOff>
                  </from>
                  <to>
                    <xdr:col>1</xdr:col>
                    <xdr:colOff>704850</xdr:colOff>
                    <xdr:row>20</xdr:row>
                    <xdr:rowOff>19050</xdr:rowOff>
                  </to>
                </anchor>
              </controlPr>
            </control>
          </mc:Choice>
        </mc:AlternateContent>
        <mc:AlternateContent xmlns:mc="http://schemas.openxmlformats.org/markup-compatibility/2006">
          <mc:Choice Requires="x14">
            <control shapeId="2157" r:id="rId15" name="Button 109">
              <controlPr defaultSize="0" print="0" autoFill="0" autoPict="0" macro="[0]!Blad1.MessageBox_vbInformation_Brandstofenergiebron">
                <anchor moveWithCells="1" sizeWithCells="1">
                  <from>
                    <xdr:col>1</xdr:col>
                    <xdr:colOff>161925</xdr:colOff>
                    <xdr:row>20</xdr:row>
                    <xdr:rowOff>28575</xdr:rowOff>
                  </from>
                  <to>
                    <xdr:col>1</xdr:col>
                    <xdr:colOff>704850</xdr:colOff>
                    <xdr:row>21</xdr:row>
                    <xdr:rowOff>19050</xdr:rowOff>
                  </to>
                </anchor>
              </controlPr>
            </control>
          </mc:Choice>
        </mc:AlternateContent>
        <mc:AlternateContent xmlns:mc="http://schemas.openxmlformats.org/markup-compatibility/2006">
          <mc:Choice Requires="x14">
            <control shapeId="2158" r:id="rId16" name="Button 110">
              <controlPr defaultSize="0" print="0" autoFill="0" autoPict="0" macro="[0]!Blad1.MessageBox_vbInformation_scoregewogen">
                <anchor moveWithCells="1" sizeWithCells="1">
                  <from>
                    <xdr:col>1</xdr:col>
                    <xdr:colOff>161925</xdr:colOff>
                    <xdr:row>22</xdr:row>
                    <xdr:rowOff>28575</xdr:rowOff>
                  </from>
                  <to>
                    <xdr:col>1</xdr:col>
                    <xdr:colOff>704850</xdr:colOff>
                    <xdr:row>23</xdr:row>
                    <xdr:rowOff>19050</xdr:rowOff>
                  </to>
                </anchor>
              </controlPr>
            </control>
          </mc:Choice>
        </mc:AlternateContent>
        <mc:AlternateContent xmlns:mc="http://schemas.openxmlformats.org/markup-compatibility/2006">
          <mc:Choice Requires="x14">
            <control shapeId="2159" r:id="rId17" name="Button 111">
              <controlPr defaultSize="0" print="0" autoFill="0" autoPict="0" macro="[0]!Blad1.MessageBox_vbInformation_aandeelinzet">
                <anchor moveWithCells="1" sizeWithCells="1">
                  <from>
                    <xdr:col>1</xdr:col>
                    <xdr:colOff>161925</xdr:colOff>
                    <xdr:row>21</xdr:row>
                    <xdr:rowOff>28575</xdr:rowOff>
                  </from>
                  <to>
                    <xdr:col>1</xdr:col>
                    <xdr:colOff>704850</xdr:colOff>
                    <xdr:row>22</xdr:row>
                    <xdr:rowOff>19050</xdr:rowOff>
                  </to>
                </anchor>
              </controlPr>
            </control>
          </mc:Choice>
        </mc:AlternateContent>
        <mc:AlternateContent xmlns:mc="http://schemas.openxmlformats.org/markup-compatibility/2006">
          <mc:Choice Requires="x14">
            <control shapeId="2160" r:id="rId18" name="Button 112">
              <controlPr defaultSize="0" print="0" autoFill="0" autoPict="0" macro="[0]!Blad1.MessageBox_vbInformation_materieelcategorie">
                <anchor moveWithCells="1" sizeWithCells="1">
                  <from>
                    <xdr:col>1</xdr:col>
                    <xdr:colOff>161925</xdr:colOff>
                    <xdr:row>17</xdr:row>
                    <xdr:rowOff>19050</xdr:rowOff>
                  </from>
                  <to>
                    <xdr:col>1</xdr:col>
                    <xdr:colOff>704850</xdr:colOff>
                    <xdr:row>18</xdr:row>
                    <xdr:rowOff>9525</xdr:rowOff>
                  </to>
                </anchor>
              </controlPr>
            </control>
          </mc:Choice>
        </mc:AlternateContent>
        <mc:AlternateContent xmlns:mc="http://schemas.openxmlformats.org/markup-compatibility/2006">
          <mc:Choice Requires="x14">
            <control shapeId="2166" r:id="rId19" name="Button 118">
              <controlPr defaultSize="0" print="0" autoFill="0" autoPict="0" macro="[0]!Blad1.MessageBox_vbInformation_Emissielabel">
                <anchor moveWithCells="1" sizeWithCells="1">
                  <from>
                    <xdr:col>1</xdr:col>
                    <xdr:colOff>161925</xdr:colOff>
                    <xdr:row>26</xdr:row>
                    <xdr:rowOff>19050</xdr:rowOff>
                  </from>
                  <to>
                    <xdr:col>1</xdr:col>
                    <xdr:colOff>704850</xdr:colOff>
                    <xdr:row>27</xdr:row>
                    <xdr:rowOff>9525</xdr:rowOff>
                  </to>
                </anchor>
              </controlPr>
            </control>
          </mc:Choice>
        </mc:AlternateContent>
        <mc:AlternateContent xmlns:mc="http://schemas.openxmlformats.org/markup-compatibility/2006">
          <mc:Choice Requires="x14">
            <control shapeId="2167" r:id="rId20" name="Button 119">
              <controlPr defaultSize="0" print="0" autoFill="0" autoPict="0" macro="[0]!Blad1.MessageBox_vbInformation_Brandstofenergiebron">
                <anchor moveWithCells="1" sizeWithCells="1">
                  <from>
                    <xdr:col>1</xdr:col>
                    <xdr:colOff>161925</xdr:colOff>
                    <xdr:row>27</xdr:row>
                    <xdr:rowOff>19050</xdr:rowOff>
                  </from>
                  <to>
                    <xdr:col>1</xdr:col>
                    <xdr:colOff>704850</xdr:colOff>
                    <xdr:row>28</xdr:row>
                    <xdr:rowOff>9525</xdr:rowOff>
                  </to>
                </anchor>
              </controlPr>
            </control>
          </mc:Choice>
        </mc:AlternateContent>
        <mc:AlternateContent xmlns:mc="http://schemas.openxmlformats.org/markup-compatibility/2006">
          <mc:Choice Requires="x14">
            <control shapeId="2168" r:id="rId21" name="Button 120">
              <controlPr defaultSize="0" print="0" autoFill="0" autoPict="0" macro="[0]!Blad1.MessageBox_vbInformation_scoregewogen">
                <anchor moveWithCells="1" sizeWithCells="1">
                  <from>
                    <xdr:col>1</xdr:col>
                    <xdr:colOff>161925</xdr:colOff>
                    <xdr:row>29</xdr:row>
                    <xdr:rowOff>19050</xdr:rowOff>
                  </from>
                  <to>
                    <xdr:col>1</xdr:col>
                    <xdr:colOff>704850</xdr:colOff>
                    <xdr:row>30</xdr:row>
                    <xdr:rowOff>9525</xdr:rowOff>
                  </to>
                </anchor>
              </controlPr>
            </control>
          </mc:Choice>
        </mc:AlternateContent>
        <mc:AlternateContent xmlns:mc="http://schemas.openxmlformats.org/markup-compatibility/2006">
          <mc:Choice Requires="x14">
            <control shapeId="2169" r:id="rId22" name="Button 121">
              <controlPr defaultSize="0" print="0" autoFill="0" autoPict="0" macro="[0]!Blad1.MessageBox_vbInformation_aandeelinzet">
                <anchor moveWithCells="1" sizeWithCells="1">
                  <from>
                    <xdr:col>1</xdr:col>
                    <xdr:colOff>161925</xdr:colOff>
                    <xdr:row>28</xdr:row>
                    <xdr:rowOff>19050</xdr:rowOff>
                  </from>
                  <to>
                    <xdr:col>1</xdr:col>
                    <xdr:colOff>704850</xdr:colOff>
                    <xdr:row>29</xdr:row>
                    <xdr:rowOff>9525</xdr:rowOff>
                  </to>
                </anchor>
              </controlPr>
            </control>
          </mc:Choice>
        </mc:AlternateContent>
        <mc:AlternateContent xmlns:mc="http://schemas.openxmlformats.org/markup-compatibility/2006">
          <mc:Choice Requires="x14">
            <control shapeId="2170" r:id="rId23" name="Button 122">
              <controlPr defaultSize="0" print="0" autoFill="0" autoPict="0" macro="[0]!Blad1.MessageBox_vbInformation_materieelcategorie">
                <anchor moveWithCells="1" sizeWithCells="1">
                  <from>
                    <xdr:col>1</xdr:col>
                    <xdr:colOff>161925</xdr:colOff>
                    <xdr:row>24</xdr:row>
                    <xdr:rowOff>9525</xdr:rowOff>
                  </from>
                  <to>
                    <xdr:col>1</xdr:col>
                    <xdr:colOff>704850</xdr:colOff>
                    <xdr:row>24</xdr:row>
                    <xdr:rowOff>190500</xdr:rowOff>
                  </to>
                </anchor>
              </controlPr>
            </control>
          </mc:Choice>
        </mc:AlternateContent>
        <mc:AlternateContent xmlns:mc="http://schemas.openxmlformats.org/markup-compatibility/2006">
          <mc:Choice Requires="x14">
            <control shapeId="2176" r:id="rId24" name="Button 128">
              <controlPr defaultSize="0" print="0" autoFill="0" autoPict="0" macro="[0]!Blad1.MessageBox_vbInformation_Emissielabel">
                <anchor moveWithCells="1" sizeWithCells="1">
                  <from>
                    <xdr:col>1</xdr:col>
                    <xdr:colOff>161925</xdr:colOff>
                    <xdr:row>33</xdr:row>
                    <xdr:rowOff>28575</xdr:rowOff>
                  </from>
                  <to>
                    <xdr:col>1</xdr:col>
                    <xdr:colOff>695325</xdr:colOff>
                    <xdr:row>34</xdr:row>
                    <xdr:rowOff>19050</xdr:rowOff>
                  </to>
                </anchor>
              </controlPr>
            </control>
          </mc:Choice>
        </mc:AlternateContent>
        <mc:AlternateContent xmlns:mc="http://schemas.openxmlformats.org/markup-compatibility/2006">
          <mc:Choice Requires="x14">
            <control shapeId="2177" r:id="rId25" name="Button 129">
              <controlPr defaultSize="0" print="0" autoFill="0" autoPict="0" macro="[0]!Blad1.MessageBox_vbInformation_Brandstofenergiebron">
                <anchor moveWithCells="1" sizeWithCells="1">
                  <from>
                    <xdr:col>1</xdr:col>
                    <xdr:colOff>161925</xdr:colOff>
                    <xdr:row>34</xdr:row>
                    <xdr:rowOff>28575</xdr:rowOff>
                  </from>
                  <to>
                    <xdr:col>1</xdr:col>
                    <xdr:colOff>695325</xdr:colOff>
                    <xdr:row>35</xdr:row>
                    <xdr:rowOff>19050</xdr:rowOff>
                  </to>
                </anchor>
              </controlPr>
            </control>
          </mc:Choice>
        </mc:AlternateContent>
        <mc:AlternateContent xmlns:mc="http://schemas.openxmlformats.org/markup-compatibility/2006">
          <mc:Choice Requires="x14">
            <control shapeId="2178" r:id="rId26" name="Button 130">
              <controlPr defaultSize="0" print="0" autoFill="0" autoPict="0" macro="[0]!Blad1.MessageBox_vbInformation_scoregewogen">
                <anchor moveWithCells="1" sizeWithCells="1">
                  <from>
                    <xdr:col>1</xdr:col>
                    <xdr:colOff>161925</xdr:colOff>
                    <xdr:row>36</xdr:row>
                    <xdr:rowOff>28575</xdr:rowOff>
                  </from>
                  <to>
                    <xdr:col>1</xdr:col>
                    <xdr:colOff>695325</xdr:colOff>
                    <xdr:row>37</xdr:row>
                    <xdr:rowOff>19050</xdr:rowOff>
                  </to>
                </anchor>
              </controlPr>
            </control>
          </mc:Choice>
        </mc:AlternateContent>
        <mc:AlternateContent xmlns:mc="http://schemas.openxmlformats.org/markup-compatibility/2006">
          <mc:Choice Requires="x14">
            <control shapeId="2179" r:id="rId27" name="Button 131">
              <controlPr defaultSize="0" print="0" autoFill="0" autoPict="0" macro="[0]!Blad1.MessageBox_vbInformation_aandeelinzet">
                <anchor moveWithCells="1" sizeWithCells="1">
                  <from>
                    <xdr:col>1</xdr:col>
                    <xdr:colOff>161925</xdr:colOff>
                    <xdr:row>35</xdr:row>
                    <xdr:rowOff>28575</xdr:rowOff>
                  </from>
                  <to>
                    <xdr:col>1</xdr:col>
                    <xdr:colOff>695325</xdr:colOff>
                    <xdr:row>36</xdr:row>
                    <xdr:rowOff>19050</xdr:rowOff>
                  </to>
                </anchor>
              </controlPr>
            </control>
          </mc:Choice>
        </mc:AlternateContent>
        <mc:AlternateContent xmlns:mc="http://schemas.openxmlformats.org/markup-compatibility/2006">
          <mc:Choice Requires="x14">
            <control shapeId="2180" r:id="rId28" name="Button 132">
              <controlPr defaultSize="0" print="0" autoFill="0" autoPict="0" macro="[0]!Blad1.MessageBox_vbInformation_materieelcategorie">
                <anchor moveWithCells="1" sizeWithCells="1">
                  <from>
                    <xdr:col>1</xdr:col>
                    <xdr:colOff>161925</xdr:colOff>
                    <xdr:row>31</xdr:row>
                    <xdr:rowOff>19050</xdr:rowOff>
                  </from>
                  <to>
                    <xdr:col>1</xdr:col>
                    <xdr:colOff>695325</xdr:colOff>
                    <xdr:row>32</xdr:row>
                    <xdr:rowOff>9525</xdr:rowOff>
                  </to>
                </anchor>
              </controlPr>
            </control>
          </mc:Choice>
        </mc:AlternateContent>
        <mc:AlternateContent xmlns:mc="http://schemas.openxmlformats.org/markup-compatibility/2006">
          <mc:Choice Requires="x14">
            <control shapeId="2195" r:id="rId29" name="Button 147">
              <controlPr defaultSize="0" print="0" autoFill="0" autoPict="0" macro="[0]!Blad1.MessageBox_vbInformation_materieelcategorie">
                <anchor moveWithCells="1" sizeWithCells="1">
                  <from>
                    <xdr:col>1</xdr:col>
                    <xdr:colOff>152400</xdr:colOff>
                    <xdr:row>37</xdr:row>
                    <xdr:rowOff>180975</xdr:rowOff>
                  </from>
                  <to>
                    <xdr:col>1</xdr:col>
                    <xdr:colOff>695325</xdr:colOff>
                    <xdr:row>38</xdr:row>
                    <xdr:rowOff>0</xdr:rowOff>
                  </to>
                </anchor>
              </controlPr>
            </control>
          </mc:Choice>
        </mc:AlternateContent>
        <mc:AlternateContent xmlns:mc="http://schemas.openxmlformats.org/markup-compatibility/2006">
          <mc:Choice Requires="x14">
            <control shapeId="2201" r:id="rId30" name="Button 153">
              <controlPr defaultSize="0" print="0" autoFill="0" autoPict="0" macro="[0]!Blad1.MessageBox_vbInformation_Emissielabel">
                <anchor moveWithCells="1" sizeWithCells="1">
                  <from>
                    <xdr:col>1</xdr:col>
                    <xdr:colOff>161925</xdr:colOff>
                    <xdr:row>41</xdr:row>
                    <xdr:rowOff>19050</xdr:rowOff>
                  </from>
                  <to>
                    <xdr:col>1</xdr:col>
                    <xdr:colOff>704850</xdr:colOff>
                    <xdr:row>42</xdr:row>
                    <xdr:rowOff>9525</xdr:rowOff>
                  </to>
                </anchor>
              </controlPr>
            </control>
          </mc:Choice>
        </mc:AlternateContent>
        <mc:AlternateContent xmlns:mc="http://schemas.openxmlformats.org/markup-compatibility/2006">
          <mc:Choice Requires="x14">
            <control shapeId="2202" r:id="rId31" name="Button 154">
              <controlPr defaultSize="0" print="0" autoFill="0" autoPict="0" macro="[0]!Blad1.MessageBox_vbInformation_Brandstofenergiebron">
                <anchor moveWithCells="1" sizeWithCells="1">
                  <from>
                    <xdr:col>1</xdr:col>
                    <xdr:colOff>161925</xdr:colOff>
                    <xdr:row>42</xdr:row>
                    <xdr:rowOff>19050</xdr:rowOff>
                  </from>
                  <to>
                    <xdr:col>1</xdr:col>
                    <xdr:colOff>704850</xdr:colOff>
                    <xdr:row>43</xdr:row>
                    <xdr:rowOff>9525</xdr:rowOff>
                  </to>
                </anchor>
              </controlPr>
            </control>
          </mc:Choice>
        </mc:AlternateContent>
        <mc:AlternateContent xmlns:mc="http://schemas.openxmlformats.org/markup-compatibility/2006">
          <mc:Choice Requires="x14">
            <control shapeId="2203" r:id="rId32" name="Button 155">
              <controlPr defaultSize="0" print="0" autoFill="0" autoPict="0" macro="[0]!Blad1.MessageBox_vbInformation_scoregewogen">
                <anchor moveWithCells="1" sizeWithCells="1">
                  <from>
                    <xdr:col>1</xdr:col>
                    <xdr:colOff>161925</xdr:colOff>
                    <xdr:row>44</xdr:row>
                    <xdr:rowOff>19050</xdr:rowOff>
                  </from>
                  <to>
                    <xdr:col>1</xdr:col>
                    <xdr:colOff>704850</xdr:colOff>
                    <xdr:row>45</xdr:row>
                    <xdr:rowOff>9525</xdr:rowOff>
                  </to>
                </anchor>
              </controlPr>
            </control>
          </mc:Choice>
        </mc:AlternateContent>
        <mc:AlternateContent xmlns:mc="http://schemas.openxmlformats.org/markup-compatibility/2006">
          <mc:Choice Requires="x14">
            <control shapeId="2204" r:id="rId33" name="Button 156">
              <controlPr defaultSize="0" print="0" autoFill="0" autoPict="0" macro="[0]!Blad1.MessageBox_vbInformation_aandeelinzet">
                <anchor moveWithCells="1" sizeWithCells="1">
                  <from>
                    <xdr:col>1</xdr:col>
                    <xdr:colOff>161925</xdr:colOff>
                    <xdr:row>43</xdr:row>
                    <xdr:rowOff>19050</xdr:rowOff>
                  </from>
                  <to>
                    <xdr:col>1</xdr:col>
                    <xdr:colOff>704850</xdr:colOff>
                    <xdr:row>44</xdr:row>
                    <xdr:rowOff>9525</xdr:rowOff>
                  </to>
                </anchor>
              </controlPr>
            </control>
          </mc:Choice>
        </mc:AlternateContent>
        <mc:AlternateContent xmlns:mc="http://schemas.openxmlformats.org/markup-compatibility/2006">
          <mc:Choice Requires="x14">
            <control shapeId="2205" r:id="rId34" name="Button 157">
              <controlPr defaultSize="0" print="0" autoFill="0" autoPict="0" macro="[0]!Blad1.MessageBox_vbInformation_materieelcategorie">
                <anchor moveWithCells="1" sizeWithCells="1">
                  <from>
                    <xdr:col>1</xdr:col>
                    <xdr:colOff>161925</xdr:colOff>
                    <xdr:row>39</xdr:row>
                    <xdr:rowOff>9525</xdr:rowOff>
                  </from>
                  <to>
                    <xdr:col>1</xdr:col>
                    <xdr:colOff>704850</xdr:colOff>
                    <xdr:row>40</xdr:row>
                    <xdr:rowOff>0</xdr:rowOff>
                  </to>
                </anchor>
              </controlPr>
            </control>
          </mc:Choice>
        </mc:AlternateContent>
        <mc:AlternateContent xmlns:mc="http://schemas.openxmlformats.org/markup-compatibility/2006">
          <mc:Choice Requires="x14">
            <control shapeId="2206" r:id="rId35" name="Button 158">
              <controlPr defaultSize="0" print="0" autoFill="0" autoPict="0" macro="[0]!Blad1.MessageBox_vbInformation_Emissielabel">
                <anchor moveWithCells="1" sizeWithCells="1">
                  <from>
                    <xdr:col>1</xdr:col>
                    <xdr:colOff>161925</xdr:colOff>
                    <xdr:row>48</xdr:row>
                    <xdr:rowOff>9525</xdr:rowOff>
                  </from>
                  <to>
                    <xdr:col>1</xdr:col>
                    <xdr:colOff>704850</xdr:colOff>
                    <xdr:row>49</xdr:row>
                    <xdr:rowOff>0</xdr:rowOff>
                  </to>
                </anchor>
              </controlPr>
            </control>
          </mc:Choice>
        </mc:AlternateContent>
        <mc:AlternateContent xmlns:mc="http://schemas.openxmlformats.org/markup-compatibility/2006">
          <mc:Choice Requires="x14">
            <control shapeId="2207" r:id="rId36" name="Button 159">
              <controlPr defaultSize="0" print="0" autoFill="0" autoPict="0" macro="[0]!Blad1.MessageBox_vbInformation_Brandstofenergiebron">
                <anchor moveWithCells="1" sizeWithCells="1">
                  <from>
                    <xdr:col>1</xdr:col>
                    <xdr:colOff>161925</xdr:colOff>
                    <xdr:row>49</xdr:row>
                    <xdr:rowOff>9525</xdr:rowOff>
                  </from>
                  <to>
                    <xdr:col>1</xdr:col>
                    <xdr:colOff>704850</xdr:colOff>
                    <xdr:row>50</xdr:row>
                    <xdr:rowOff>0</xdr:rowOff>
                  </to>
                </anchor>
              </controlPr>
            </control>
          </mc:Choice>
        </mc:AlternateContent>
        <mc:AlternateContent xmlns:mc="http://schemas.openxmlformats.org/markup-compatibility/2006">
          <mc:Choice Requires="x14">
            <control shapeId="2208" r:id="rId37" name="Button 160">
              <controlPr defaultSize="0" print="0" autoFill="0" autoPict="0" macro="[0]!Blad1.MessageBox_vbInformation_scoregewogen">
                <anchor moveWithCells="1" sizeWithCells="1">
                  <from>
                    <xdr:col>1</xdr:col>
                    <xdr:colOff>161925</xdr:colOff>
                    <xdr:row>51</xdr:row>
                    <xdr:rowOff>9525</xdr:rowOff>
                  </from>
                  <to>
                    <xdr:col>1</xdr:col>
                    <xdr:colOff>704850</xdr:colOff>
                    <xdr:row>52</xdr:row>
                    <xdr:rowOff>0</xdr:rowOff>
                  </to>
                </anchor>
              </controlPr>
            </control>
          </mc:Choice>
        </mc:AlternateContent>
        <mc:AlternateContent xmlns:mc="http://schemas.openxmlformats.org/markup-compatibility/2006">
          <mc:Choice Requires="x14">
            <control shapeId="2209" r:id="rId38" name="Button 161">
              <controlPr defaultSize="0" print="0" autoFill="0" autoPict="0" macro="[0]!Blad1.MessageBox_vbInformation_aandeelinzet">
                <anchor moveWithCells="1" sizeWithCells="1">
                  <from>
                    <xdr:col>1</xdr:col>
                    <xdr:colOff>161925</xdr:colOff>
                    <xdr:row>50</xdr:row>
                    <xdr:rowOff>9525</xdr:rowOff>
                  </from>
                  <to>
                    <xdr:col>1</xdr:col>
                    <xdr:colOff>704850</xdr:colOff>
                    <xdr:row>51</xdr:row>
                    <xdr:rowOff>0</xdr:rowOff>
                  </to>
                </anchor>
              </controlPr>
            </control>
          </mc:Choice>
        </mc:AlternateContent>
        <mc:AlternateContent xmlns:mc="http://schemas.openxmlformats.org/markup-compatibility/2006">
          <mc:Choice Requires="x14">
            <control shapeId="2210" r:id="rId39" name="Button 162">
              <controlPr defaultSize="0" print="0" autoFill="0" autoPict="0" macro="[0]!Blad1.MessageBox_vbInformation_materieelcategorie">
                <anchor moveWithCells="1" sizeWithCells="1">
                  <from>
                    <xdr:col>1</xdr:col>
                    <xdr:colOff>161925</xdr:colOff>
                    <xdr:row>46</xdr:row>
                    <xdr:rowOff>0</xdr:rowOff>
                  </from>
                  <to>
                    <xdr:col>1</xdr:col>
                    <xdr:colOff>704850</xdr:colOff>
                    <xdr:row>46</xdr:row>
                    <xdr:rowOff>180975</xdr:rowOff>
                  </to>
                </anchor>
              </controlPr>
            </control>
          </mc:Choice>
        </mc:AlternateContent>
        <mc:AlternateContent xmlns:mc="http://schemas.openxmlformats.org/markup-compatibility/2006">
          <mc:Choice Requires="x14">
            <control shapeId="2211" r:id="rId40" name="Button 163">
              <controlPr defaultSize="0" print="0" autoFill="0" autoPict="0" macro="[0]!Blad1.MessageBox_vbInformation_Emissielabel">
                <anchor moveWithCells="1" sizeWithCells="1">
                  <from>
                    <xdr:col>1</xdr:col>
                    <xdr:colOff>161925</xdr:colOff>
                    <xdr:row>55</xdr:row>
                    <xdr:rowOff>19050</xdr:rowOff>
                  </from>
                  <to>
                    <xdr:col>1</xdr:col>
                    <xdr:colOff>695325</xdr:colOff>
                    <xdr:row>56</xdr:row>
                    <xdr:rowOff>9525</xdr:rowOff>
                  </to>
                </anchor>
              </controlPr>
            </control>
          </mc:Choice>
        </mc:AlternateContent>
        <mc:AlternateContent xmlns:mc="http://schemas.openxmlformats.org/markup-compatibility/2006">
          <mc:Choice Requires="x14">
            <control shapeId="2212" r:id="rId41" name="Button 164">
              <controlPr defaultSize="0" print="0" autoFill="0" autoPict="0" macro="[0]!Blad1.MessageBox_vbInformation_Brandstofenergiebron">
                <anchor moveWithCells="1" sizeWithCells="1">
                  <from>
                    <xdr:col>1</xdr:col>
                    <xdr:colOff>161925</xdr:colOff>
                    <xdr:row>56</xdr:row>
                    <xdr:rowOff>19050</xdr:rowOff>
                  </from>
                  <to>
                    <xdr:col>1</xdr:col>
                    <xdr:colOff>695325</xdr:colOff>
                    <xdr:row>57</xdr:row>
                    <xdr:rowOff>9525</xdr:rowOff>
                  </to>
                </anchor>
              </controlPr>
            </control>
          </mc:Choice>
        </mc:AlternateContent>
        <mc:AlternateContent xmlns:mc="http://schemas.openxmlformats.org/markup-compatibility/2006">
          <mc:Choice Requires="x14">
            <control shapeId="2213" r:id="rId42" name="Button 165">
              <controlPr defaultSize="0" print="0" autoFill="0" autoPict="0" macro="[0]!Blad1.MessageBox_vbInformation_scoregewogen">
                <anchor moveWithCells="1" sizeWithCells="1">
                  <from>
                    <xdr:col>1</xdr:col>
                    <xdr:colOff>161925</xdr:colOff>
                    <xdr:row>58</xdr:row>
                    <xdr:rowOff>19050</xdr:rowOff>
                  </from>
                  <to>
                    <xdr:col>1</xdr:col>
                    <xdr:colOff>695325</xdr:colOff>
                    <xdr:row>59</xdr:row>
                    <xdr:rowOff>9525</xdr:rowOff>
                  </to>
                </anchor>
              </controlPr>
            </control>
          </mc:Choice>
        </mc:AlternateContent>
        <mc:AlternateContent xmlns:mc="http://schemas.openxmlformats.org/markup-compatibility/2006">
          <mc:Choice Requires="x14">
            <control shapeId="2214" r:id="rId43" name="Button 166">
              <controlPr defaultSize="0" print="0" autoFill="0" autoPict="0" macro="[0]!Blad1.MessageBox_vbInformation_aandeelinzet">
                <anchor moveWithCells="1" sizeWithCells="1">
                  <from>
                    <xdr:col>1</xdr:col>
                    <xdr:colOff>161925</xdr:colOff>
                    <xdr:row>57</xdr:row>
                    <xdr:rowOff>19050</xdr:rowOff>
                  </from>
                  <to>
                    <xdr:col>1</xdr:col>
                    <xdr:colOff>695325</xdr:colOff>
                    <xdr:row>58</xdr:row>
                    <xdr:rowOff>9525</xdr:rowOff>
                  </to>
                </anchor>
              </controlPr>
            </control>
          </mc:Choice>
        </mc:AlternateContent>
        <mc:AlternateContent xmlns:mc="http://schemas.openxmlformats.org/markup-compatibility/2006">
          <mc:Choice Requires="x14">
            <control shapeId="2215" r:id="rId44" name="Button 167">
              <controlPr defaultSize="0" print="0" autoFill="0" autoPict="0" macro="[0]!Blad1.MessageBox_vbInformation_materieelcategorie">
                <anchor moveWithCells="1" sizeWithCells="1">
                  <from>
                    <xdr:col>1</xdr:col>
                    <xdr:colOff>161925</xdr:colOff>
                    <xdr:row>53</xdr:row>
                    <xdr:rowOff>9525</xdr:rowOff>
                  </from>
                  <to>
                    <xdr:col>1</xdr:col>
                    <xdr:colOff>695325</xdr:colOff>
                    <xdr:row>54</xdr:row>
                    <xdr:rowOff>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xWindow="339" yWindow="342" count="9">
        <x14:dataValidation type="list" showInputMessage="1" showErrorMessage="1" errorTitle="Ongeldige invoer" error="Selecteer een van de beschikbare opties uit het keuzemenu." xr:uid="{00000000-0002-0000-0100-000006000000}">
          <x14:formula1>
            <xm:f>IF(D7&gt;0,"",OFFSET(BRONDATA!$B$5,MATCH($C$4,Materieel_overzicht,0),1,COUNTIF(Materieel_overzicht,$C$4)))</xm:f>
          </x14:formula1>
          <xm:sqref>D6 G6 J6 M6 P6</xm:sqref>
        </x14:dataValidation>
        <x14:dataValidation type="list" showInputMessage="1" showErrorMessage="1" errorTitle="Ongeldige invoer" error="Selecteer een van de beschikbare opties uit het keuzemenu." xr:uid="{00000000-0002-0000-0100-000007000000}">
          <x14:formula1>
            <xm:f>IF(D14&gt;0,"",OFFSET(BRONDATA!$B$5,MATCH($C$11,Materieel_overzicht,0),1,COUNTIF(Materieel_overzicht,$C$11)))</xm:f>
          </x14:formula1>
          <xm:sqref>D13 P13 M13 J13 G13</xm:sqref>
        </x14:dataValidation>
        <x14:dataValidation type="list" showInputMessage="1" showErrorMessage="1" errorTitle="Ongeldige invoer" error="Selecteer een van de beschikbare opties uit het keuzemenu." xr:uid="{00000000-0002-0000-0100-000008000000}">
          <x14:formula1>
            <xm:f>IF(D21&gt;0,"",OFFSET(BRONDATA!$B$5,MATCH($C$18,Materieel_overzicht,0),1,COUNTIF(Materieel_overzicht,$C$18)))</xm:f>
          </x14:formula1>
          <xm:sqref>D20 P20 M20 J20 G20</xm:sqref>
        </x14:dataValidation>
        <x14:dataValidation type="list" showInputMessage="1" showErrorMessage="1" errorTitle="Ongeldige invoer" error="Selecteer een van de beschikbare opties uit het keuzemenu." xr:uid="{00000000-0002-0000-0100-000009000000}">
          <x14:formula1>
            <xm:f>IF(D28&gt;0,"",OFFSET(BRONDATA!$B$5,MATCH($C$25,Materieel_overzicht,0),1,COUNTIF(Materieel_overzicht,$C$25)))</xm:f>
          </x14:formula1>
          <xm:sqref>D27 P27 M27 J27 G27</xm:sqref>
        </x14:dataValidation>
        <x14:dataValidation type="list" showInputMessage="1" showErrorMessage="1" errorTitle="Ongeldige invoer" error="Selecteer een van de beschikbare opties uit het keuzemenu." xr:uid="{00000000-0002-0000-0100-00000A000000}">
          <x14:formula1>
            <xm:f>IF(D35&gt;0,"",OFFSET(BRONDATA!$B$5,MATCH($C$32,Materieel_overzicht,0),1,COUNTIF(Materieel_overzicht,$C$32)))</xm:f>
          </x14:formula1>
          <xm:sqref>D34 P34 M34 J34 G34</xm:sqref>
        </x14:dataValidation>
        <x14:dataValidation type="list" showInputMessage="1" showErrorMessage="1" errorTitle="Ongeldige invoer" error="Selecteer een van de beschikbare opties uit het keuzemenu." xr:uid="{00000000-0002-0000-0100-00000D000000}">
          <x14:formula1>
            <xm:f>IF(D43&gt;0,"",OFFSET(BRONDATA!$B$5,MATCH($C$40,Materieel_overzicht,0),1,COUNTIF(Materieel_overzicht,$C$40)))</xm:f>
          </x14:formula1>
          <xm:sqref>D42 P42 M42 J42 G42</xm:sqref>
        </x14:dataValidation>
        <x14:dataValidation type="list" showInputMessage="1" showErrorMessage="1" errorTitle="Ongeldige invoer" error="Selecteer een van de beschikbare opties uit het keuzemenu." xr:uid="{00000000-0002-0000-0100-00000E000000}">
          <x14:formula1>
            <xm:f>IF(D50&gt;0,"",OFFSET(BRONDATA!$B$5,MATCH($C$47,Materieel_overzicht,0),1,COUNTIF(Materieel_overzicht,$C$47)))</xm:f>
          </x14:formula1>
          <xm:sqref>D49 P49 M49 J49 G49</xm:sqref>
        </x14:dataValidation>
        <x14:dataValidation type="list" showInputMessage="1" showErrorMessage="1" errorTitle="Ongeldige invoer" error="Selecteer een van de beschikbare opties uit het keuzemenu." xr:uid="{00000000-0002-0000-0100-00000F000000}">
          <x14:formula1>
            <xm:f>IF(D57&gt;0,"",OFFSET(BRONDATA!$B$5,MATCH($C$54,Materieel_overzicht,0),1,COUNTIF(Materieel_overzicht,$C$54)))</xm:f>
          </x14:formula1>
          <xm:sqref>D56 P56 J56 G56 M56</xm:sqref>
        </x14:dataValidation>
        <x14:dataValidation type="list" errorStyle="warning" showInputMessage="1" showErrorMessage="1" errorTitle="Materieelcategorie" error="LET OP: deze waarde wordt vooraf door de aanbestedende dienst ingegeven. Wijzigen kan gevolgen hebben voor de berekening van de score!_x000a_" xr:uid="{53B80CC6-2530-4322-9971-BF3B7AFCD8FF}">
          <x14:formula1>
            <xm:f>BRONDATA!$F$6:$F$11</xm:f>
          </x14:formula1>
          <xm:sqref>C4 C11 C18 C25 C32 C40 C47 C54</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Blad3"/>
  <dimension ref="B2:F9"/>
  <sheetViews>
    <sheetView workbookViewId="0">
      <selection activeCell="D6" sqref="D6"/>
    </sheetView>
  </sheetViews>
  <sheetFormatPr defaultRowHeight="15" x14ac:dyDescent="0.25"/>
  <cols>
    <col min="2" max="2" width="64.7109375" customWidth="1"/>
    <col min="3" max="3" width="11.28515625" customWidth="1"/>
    <col min="4" max="4" width="28.28515625" customWidth="1"/>
  </cols>
  <sheetData>
    <row r="2" spans="2:6" ht="18.75" x14ac:dyDescent="0.3">
      <c r="B2" s="148" t="s">
        <v>69</v>
      </c>
      <c r="C2" s="148"/>
      <c r="D2" s="148"/>
    </row>
    <row r="3" spans="2:6" x14ac:dyDescent="0.25">
      <c r="B3" s="79" t="s">
        <v>70</v>
      </c>
      <c r="C3" s="80" t="s">
        <v>71</v>
      </c>
      <c r="D3" s="84">
        <v>500000</v>
      </c>
      <c r="F3" t="s">
        <v>72</v>
      </c>
    </row>
    <row r="4" spans="2:6" x14ac:dyDescent="0.25">
      <c r="B4" s="79" t="s">
        <v>73</v>
      </c>
      <c r="C4" s="80" t="s">
        <v>74</v>
      </c>
      <c r="D4" s="86">
        <v>100</v>
      </c>
      <c r="F4" t="s">
        <v>75</v>
      </c>
    </row>
    <row r="5" spans="2:6" x14ac:dyDescent="0.25">
      <c r="B5" s="79" t="s">
        <v>76</v>
      </c>
      <c r="C5" s="80" t="s">
        <v>77</v>
      </c>
      <c r="D5" s="81">
        <f>D3/D4</f>
        <v>5000</v>
      </c>
    </row>
    <row r="6" spans="2:6" ht="15.75" thickBot="1" x14ac:dyDescent="0.3">
      <c r="B6" s="79" t="s">
        <v>78</v>
      </c>
      <c r="C6" s="80" t="s">
        <v>79</v>
      </c>
      <c r="D6" s="83">
        <f>SCORETABEL!U65</f>
        <v>0</v>
      </c>
      <c r="F6" t="s">
        <v>80</v>
      </c>
    </row>
    <row r="7" spans="2:6" ht="34.5" thickBot="1" x14ac:dyDescent="0.55000000000000004">
      <c r="B7" s="85" t="str">
        <f>IF(D6&gt;=0,"Behaalde fictieve korting","Behaalde fictieve bijtelling")</f>
        <v>Behaalde fictieve korting</v>
      </c>
      <c r="C7" s="82" t="s">
        <v>81</v>
      </c>
      <c r="D7" s="87">
        <f>IF(D6&gt;=0,_xlfn.CEILING.MATH(D5*D6,100),_xlfn.CEILING.MATH(D5*D6,100)*-1)</f>
        <v>0</v>
      </c>
      <c r="F7" t="s">
        <v>82</v>
      </c>
    </row>
    <row r="8" spans="2:6" x14ac:dyDescent="0.25">
      <c r="F8" t="s">
        <v>83</v>
      </c>
    </row>
    <row r="9" spans="2:6" x14ac:dyDescent="0.25">
      <c r="D9" s="88"/>
    </row>
  </sheetData>
  <sheetProtection algorithmName="SHA-512" hashValue="5ohsBj4akWRGx69T+BgVkA+u9GiHvFlijDGsiY9mkcgg0Pz165J6u3k/ELFdowbbNq23GvFIwtlDsul2lqgt8Q==" saltValue="T3XMbi2du1XAJ+WP1sSr7A==" spinCount="100000" sheet="1" objects="1" scenarios="1"/>
  <mergeCells count="1">
    <mergeCell ref="B2:D2"/>
  </mergeCells>
  <conditionalFormatting sqref="B7">
    <cfRule type="expression" dxfId="1" priority="2">
      <formula>$D$6&lt;0</formula>
    </cfRule>
  </conditionalFormatting>
  <conditionalFormatting sqref="D7">
    <cfRule type="expression" dxfId="0" priority="1">
      <formula>$D$6&lt;0</formula>
    </cfRule>
  </conditionalFormatting>
  <dataValidations count="2">
    <dataValidation type="whole" operator="equal" showInputMessage="1" showErrorMessage="1" errorTitle="Maximaal te behalen punten" error="LET OP: deze waarde wordt vooraf door de aanbestedende dienst ingegeven. Wijzigen kan gevolgen hebben voor de berekening van de score!" sqref="D4" xr:uid="{00000000-0002-0000-0200-000000000000}">
      <formula1>0</formula1>
    </dataValidation>
    <dataValidation type="whole" errorStyle="warning" operator="equal" showInputMessage="1" showErrorMessage="1" errorTitle="Absolute waarde BPKV onderdeel" error="LET OP: deze waarde wordt vooraf door de aanbestedende dienst ingegeven. Wijzigen kan gevolgen hebben voor de berekening van de score!" sqref="D3" xr:uid="{00000000-0002-0000-0200-000001000000}">
      <formula1>0</formula1>
    </dataValidation>
  </dataValidations>
  <pageMargins left="0.7" right="0.7" top="0.75" bottom="0.75" header="0.3" footer="0.3"/>
  <pageSetup paperSize="9" orientation="portrait" horizontalDpi="300"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Blad4">
    <pageSetUpPr fitToPage="1"/>
  </sheetPr>
  <dimension ref="A1:AB35"/>
  <sheetViews>
    <sheetView workbookViewId="0">
      <selection activeCell="G7" sqref="G7:R7"/>
    </sheetView>
  </sheetViews>
  <sheetFormatPr defaultRowHeight="15" x14ac:dyDescent="0.25"/>
  <cols>
    <col min="1" max="1" width="32.85546875" customWidth="1"/>
  </cols>
  <sheetData>
    <row r="1" spans="1:28" ht="28.5" x14ac:dyDescent="0.45">
      <c r="A1" s="2" t="s">
        <v>84</v>
      </c>
      <c r="B1" s="2"/>
      <c r="C1" s="2"/>
      <c r="D1" s="2"/>
      <c r="E1" s="2"/>
      <c r="F1" s="2"/>
      <c r="G1" s="2"/>
      <c r="H1" s="2"/>
      <c r="I1" s="2"/>
      <c r="J1" s="3"/>
      <c r="K1" s="3"/>
      <c r="L1" s="3"/>
      <c r="M1" s="3"/>
      <c r="N1" s="3"/>
      <c r="O1" s="3"/>
      <c r="P1" s="3"/>
      <c r="Q1" s="3"/>
      <c r="R1" s="3"/>
      <c r="S1" s="3"/>
      <c r="T1" s="3"/>
      <c r="U1" s="3"/>
      <c r="V1" s="3"/>
      <c r="W1" s="3"/>
      <c r="X1" s="3"/>
      <c r="Y1" s="3"/>
      <c r="Z1" s="3"/>
      <c r="AA1" s="3"/>
      <c r="AB1" s="3"/>
    </row>
    <row r="3" spans="1:28" x14ac:dyDescent="0.25">
      <c r="A3" s="4" t="s">
        <v>85</v>
      </c>
      <c r="B3" s="5">
        <v>2002</v>
      </c>
      <c r="C3" s="6">
        <v>2003</v>
      </c>
      <c r="D3" s="5">
        <v>2004</v>
      </c>
      <c r="E3" s="6">
        <v>2005</v>
      </c>
      <c r="F3" s="5">
        <v>2006</v>
      </c>
      <c r="G3" s="6">
        <v>2007</v>
      </c>
      <c r="H3" s="5">
        <v>2008</v>
      </c>
      <c r="I3" s="6">
        <v>2009</v>
      </c>
      <c r="J3" s="5">
        <v>2010</v>
      </c>
      <c r="K3" s="6">
        <v>2011</v>
      </c>
      <c r="L3" s="5">
        <v>2012</v>
      </c>
      <c r="M3" s="6">
        <v>2013</v>
      </c>
      <c r="N3" s="5">
        <v>2014</v>
      </c>
      <c r="O3" s="6">
        <v>2015</v>
      </c>
      <c r="P3" s="5">
        <v>2016</v>
      </c>
      <c r="Q3" s="6">
        <v>2017</v>
      </c>
      <c r="R3" s="5">
        <v>2018</v>
      </c>
      <c r="S3" s="6">
        <v>2019</v>
      </c>
      <c r="T3" s="5">
        <v>2020</v>
      </c>
      <c r="U3" s="6">
        <v>2021</v>
      </c>
      <c r="V3" s="5">
        <v>2022</v>
      </c>
      <c r="W3" s="155" t="s">
        <v>86</v>
      </c>
      <c r="X3" s="155"/>
    </row>
    <row r="4" spans="1:28" ht="17.25" x14ac:dyDescent="0.25">
      <c r="A4" s="7" t="s">
        <v>87</v>
      </c>
      <c r="B4" s="149" t="s">
        <v>88</v>
      </c>
      <c r="C4" s="149"/>
      <c r="D4" s="149"/>
      <c r="E4" s="149"/>
      <c r="F4" s="153" t="s">
        <v>89</v>
      </c>
      <c r="G4" s="153"/>
      <c r="H4" s="153"/>
      <c r="I4" s="153"/>
      <c r="J4" s="153"/>
      <c r="K4" s="156" t="s">
        <v>90</v>
      </c>
      <c r="L4" s="156"/>
      <c r="M4" s="156"/>
      <c r="N4" s="150" t="s">
        <v>91</v>
      </c>
      <c r="O4" s="150"/>
      <c r="P4" s="150"/>
      <c r="Q4" s="150"/>
      <c r="R4" s="150"/>
      <c r="S4" s="151" t="s">
        <v>92</v>
      </c>
      <c r="T4" s="151"/>
      <c r="U4" s="151"/>
      <c r="V4" s="8"/>
      <c r="W4" s="154" t="s">
        <v>86</v>
      </c>
      <c r="X4" s="154"/>
      <c r="Y4" s="9"/>
      <c r="Z4" s="9"/>
      <c r="AA4" s="9"/>
      <c r="AB4" s="9"/>
    </row>
    <row r="5" spans="1:28" ht="17.25" x14ac:dyDescent="0.25">
      <c r="A5" s="7" t="s">
        <v>93</v>
      </c>
      <c r="B5" s="149" t="s">
        <v>94</v>
      </c>
      <c r="C5" s="149"/>
      <c r="D5" s="149"/>
      <c r="E5" s="149"/>
      <c r="F5" s="153" t="s">
        <v>95</v>
      </c>
      <c r="G5" s="153"/>
      <c r="H5" s="153"/>
      <c r="I5" s="153"/>
      <c r="J5" s="153"/>
      <c r="K5" s="156" t="s">
        <v>96</v>
      </c>
      <c r="L5" s="156"/>
      <c r="M5" s="156"/>
      <c r="N5" s="150" t="s">
        <v>97</v>
      </c>
      <c r="O5" s="150"/>
      <c r="P5" s="150"/>
      <c r="Q5" s="150"/>
      <c r="R5" s="150"/>
      <c r="S5" s="151"/>
      <c r="T5" s="151"/>
      <c r="U5" s="151"/>
      <c r="V5" s="8"/>
      <c r="W5" s="154"/>
      <c r="X5" s="154"/>
      <c r="Y5" s="9"/>
      <c r="Z5" s="9"/>
      <c r="AA5" s="9"/>
      <c r="AB5" s="9"/>
    </row>
    <row r="6" spans="1:28" x14ac:dyDescent="0.25">
      <c r="A6" s="7"/>
      <c r="B6" s="10"/>
      <c r="C6" s="10"/>
      <c r="D6" s="10"/>
      <c r="E6" s="10"/>
      <c r="F6" s="10"/>
      <c r="G6" s="10"/>
      <c r="H6" s="10"/>
      <c r="I6" s="10"/>
      <c r="J6" s="10"/>
      <c r="K6" s="10"/>
      <c r="L6" s="10"/>
      <c r="M6" s="10"/>
      <c r="N6" s="10"/>
      <c r="O6" s="10"/>
      <c r="P6" s="11"/>
      <c r="Q6" s="11"/>
      <c r="R6" s="11"/>
      <c r="S6" s="11"/>
      <c r="T6" s="11"/>
      <c r="U6" s="12"/>
      <c r="V6" s="12"/>
      <c r="W6" s="12"/>
      <c r="X6" s="12"/>
      <c r="Y6" s="9"/>
      <c r="Z6" s="9"/>
      <c r="AA6" s="9"/>
      <c r="AB6" s="9"/>
    </row>
    <row r="7" spans="1:28" ht="17.25" x14ac:dyDescent="0.25">
      <c r="A7" s="7" t="s">
        <v>98</v>
      </c>
      <c r="B7" s="152" t="s">
        <v>99</v>
      </c>
      <c r="C7" s="152"/>
      <c r="D7" s="152"/>
      <c r="E7" s="152"/>
      <c r="F7" s="152"/>
      <c r="G7" s="150" t="s">
        <v>100</v>
      </c>
      <c r="H7" s="150"/>
      <c r="I7" s="150"/>
      <c r="J7" s="150"/>
      <c r="K7" s="150"/>
      <c r="L7" s="150"/>
      <c r="M7" s="150"/>
      <c r="N7" s="150"/>
      <c r="O7" s="150"/>
      <c r="P7" s="150"/>
      <c r="Q7" s="150"/>
      <c r="R7" s="150"/>
      <c r="S7" s="157"/>
      <c r="T7" s="157"/>
      <c r="U7" s="13" t="s">
        <v>101</v>
      </c>
      <c r="V7" s="13"/>
      <c r="W7" s="154" t="s">
        <v>86</v>
      </c>
      <c r="X7" s="154"/>
      <c r="Y7" s="9"/>
      <c r="Z7" s="14"/>
      <c r="AA7" s="9"/>
      <c r="AB7" s="9"/>
    </row>
    <row r="8" spans="1:28" ht="17.25" x14ac:dyDescent="0.25">
      <c r="A8" s="7" t="s">
        <v>102</v>
      </c>
      <c r="B8" s="149" t="s">
        <v>103</v>
      </c>
      <c r="C8" s="149"/>
      <c r="D8" s="149"/>
      <c r="E8" s="149"/>
      <c r="F8" s="149"/>
      <c r="G8" s="149"/>
      <c r="H8" s="149"/>
      <c r="I8" s="149"/>
      <c r="J8" s="149"/>
      <c r="K8" s="150" t="s">
        <v>104</v>
      </c>
      <c r="L8" s="150"/>
      <c r="M8" s="150"/>
      <c r="N8" s="150"/>
      <c r="O8" s="150"/>
      <c r="P8" s="151" t="s">
        <v>105</v>
      </c>
      <c r="Q8" s="151"/>
      <c r="R8" s="151"/>
      <c r="S8" s="151"/>
      <c r="T8" s="151"/>
      <c r="U8" s="151"/>
      <c r="V8" s="8"/>
      <c r="W8" s="154" t="s">
        <v>86</v>
      </c>
      <c r="X8" s="154"/>
      <c r="Y8" s="9"/>
      <c r="Z8" s="14"/>
      <c r="AA8" s="9"/>
      <c r="AB8" s="9"/>
    </row>
    <row r="9" spans="1:28" x14ac:dyDescent="0.25">
      <c r="A9" s="7"/>
      <c r="B9" s="11"/>
      <c r="C9" s="11"/>
      <c r="D9" s="11"/>
      <c r="E9" s="11"/>
      <c r="F9" s="11"/>
      <c r="G9" s="11"/>
      <c r="H9" s="11"/>
      <c r="I9" s="11"/>
      <c r="J9" s="11"/>
      <c r="K9" s="11"/>
      <c r="L9" s="11"/>
      <c r="M9" s="11"/>
      <c r="N9" s="11"/>
      <c r="O9" s="11"/>
      <c r="P9" s="11"/>
      <c r="Q9" s="11"/>
      <c r="R9" s="11"/>
      <c r="S9" s="11"/>
      <c r="T9" s="11"/>
      <c r="U9" s="12"/>
      <c r="V9" s="12"/>
      <c r="W9" s="12"/>
      <c r="X9" s="12"/>
      <c r="Y9" s="9"/>
      <c r="Z9" s="14"/>
      <c r="AA9" s="9"/>
      <c r="AB9" s="9"/>
    </row>
    <row r="10" spans="1:28" ht="17.25" x14ac:dyDescent="0.25">
      <c r="A10" s="7" t="s">
        <v>106</v>
      </c>
      <c r="B10" s="152" t="s">
        <v>107</v>
      </c>
      <c r="C10" s="152"/>
      <c r="D10" s="152"/>
      <c r="E10" s="152"/>
      <c r="F10" s="153" t="s">
        <v>108</v>
      </c>
      <c r="G10" s="153"/>
      <c r="H10" s="153"/>
      <c r="I10" s="150" t="s">
        <v>109</v>
      </c>
      <c r="J10" s="150"/>
      <c r="K10" s="150"/>
      <c r="L10" s="150"/>
      <c r="M10" s="151" t="s">
        <v>110</v>
      </c>
      <c r="N10" s="151"/>
      <c r="O10" s="151"/>
      <c r="P10" s="151"/>
      <c r="Q10" s="151"/>
      <c r="R10" s="151"/>
      <c r="S10" s="151"/>
      <c r="T10" s="151"/>
      <c r="U10" s="15"/>
      <c r="V10" s="15"/>
      <c r="W10" s="154" t="s">
        <v>86</v>
      </c>
      <c r="X10" s="154"/>
      <c r="Y10" s="9"/>
      <c r="Z10" s="14"/>
      <c r="AA10" s="9"/>
      <c r="AB10" s="9"/>
    </row>
    <row r="11" spans="1:28" x14ac:dyDescent="0.25">
      <c r="A11" s="7"/>
      <c r="B11" s="16"/>
      <c r="C11" s="16"/>
      <c r="D11" s="16"/>
      <c r="E11" s="16"/>
      <c r="F11" s="11"/>
      <c r="G11" s="11"/>
      <c r="H11" s="11"/>
      <c r="I11" s="11"/>
      <c r="J11" s="11"/>
      <c r="K11" s="11"/>
      <c r="L11" s="11"/>
      <c r="M11" s="11"/>
      <c r="N11" s="11"/>
      <c r="O11" s="11"/>
      <c r="P11" s="11"/>
      <c r="Q11" s="11"/>
      <c r="R11" s="11"/>
      <c r="S11" s="11"/>
      <c r="T11" s="11"/>
      <c r="U11" s="12"/>
      <c r="V11" s="12"/>
      <c r="W11" s="12"/>
      <c r="X11" s="12"/>
      <c r="Y11" s="9"/>
      <c r="Z11" s="9"/>
      <c r="AA11" s="9"/>
      <c r="AB11" s="9"/>
    </row>
    <row r="12" spans="1:28" ht="17.25" x14ac:dyDescent="0.25">
      <c r="A12" s="7" t="s">
        <v>111</v>
      </c>
      <c r="B12" s="149" t="s">
        <v>107</v>
      </c>
      <c r="C12" s="149"/>
      <c r="D12" s="149"/>
      <c r="E12" s="153" t="s">
        <v>108</v>
      </c>
      <c r="F12" s="153"/>
      <c r="G12" s="153"/>
      <c r="H12" s="153"/>
      <c r="I12" s="150" t="s">
        <v>109</v>
      </c>
      <c r="J12" s="150"/>
      <c r="K12" s="150"/>
      <c r="L12" s="150"/>
      <c r="M12" s="150"/>
      <c r="N12" s="151" t="s">
        <v>110</v>
      </c>
      <c r="O12" s="151"/>
      <c r="P12" s="151"/>
      <c r="Q12" s="151"/>
      <c r="R12" s="151"/>
      <c r="S12" s="151"/>
      <c r="T12" s="151"/>
      <c r="U12" s="15"/>
      <c r="V12" s="15"/>
      <c r="W12" s="154" t="s">
        <v>86</v>
      </c>
      <c r="X12" s="154"/>
      <c r="Y12" s="9"/>
      <c r="Z12" s="9"/>
      <c r="AA12" s="9"/>
      <c r="AB12" s="9"/>
    </row>
    <row r="13" spans="1:28" x14ac:dyDescent="0.25">
      <c r="B13" s="1"/>
      <c r="C13" s="1"/>
      <c r="D13" s="1"/>
      <c r="E13" s="1"/>
      <c r="F13" s="1"/>
      <c r="G13" s="1"/>
      <c r="H13" s="1"/>
      <c r="I13" s="1"/>
      <c r="J13" s="1"/>
      <c r="K13" s="1"/>
      <c r="L13" s="1"/>
      <c r="M13" s="1"/>
      <c r="N13" s="1"/>
      <c r="O13" s="1"/>
      <c r="P13" s="1"/>
      <c r="Q13" s="1"/>
      <c r="R13" s="1"/>
      <c r="S13" s="1"/>
      <c r="T13" s="1"/>
      <c r="U13" s="1"/>
      <c r="V13" s="1"/>
      <c r="W13" s="1"/>
      <c r="X13" s="1"/>
    </row>
    <row r="16" spans="1:28" x14ac:dyDescent="0.25">
      <c r="A16" s="17"/>
      <c r="B16" s="18">
        <v>1</v>
      </c>
      <c r="C16" s="19" t="s">
        <v>112</v>
      </c>
      <c r="D16" s="19"/>
      <c r="E16" s="17"/>
      <c r="F16" s="17"/>
      <c r="G16" s="17"/>
      <c r="H16" s="17"/>
      <c r="I16" s="17"/>
      <c r="J16" s="17"/>
      <c r="K16" s="17"/>
      <c r="L16" s="17"/>
      <c r="M16" s="17"/>
      <c r="N16" s="17"/>
      <c r="O16" s="17"/>
      <c r="P16" s="17"/>
      <c r="Q16" s="17"/>
      <c r="R16" s="17"/>
      <c r="S16" s="17"/>
      <c r="T16" s="17"/>
      <c r="U16" s="17"/>
      <c r="V16" s="17"/>
      <c r="W16" s="17"/>
      <c r="X16" s="17"/>
      <c r="Y16" s="17"/>
      <c r="Z16" s="17"/>
      <c r="AA16" s="17"/>
      <c r="AB16" s="17"/>
    </row>
    <row r="17" spans="1:28" x14ac:dyDescent="0.25">
      <c r="A17" s="17"/>
      <c r="B17" s="18">
        <v>2</v>
      </c>
      <c r="C17" s="19" t="s">
        <v>113</v>
      </c>
      <c r="D17" s="19"/>
      <c r="E17" s="17"/>
      <c r="F17" s="17"/>
      <c r="G17" s="17"/>
      <c r="H17" s="17"/>
      <c r="I17" s="17"/>
      <c r="J17" s="17"/>
      <c r="K17" s="17"/>
      <c r="L17" s="17"/>
      <c r="M17" s="17"/>
      <c r="N17" s="17"/>
      <c r="O17" s="17"/>
      <c r="P17" s="17"/>
      <c r="Q17" s="17"/>
      <c r="R17" s="17"/>
      <c r="S17" s="17"/>
      <c r="T17" s="17"/>
      <c r="U17" s="17"/>
      <c r="V17" s="17"/>
      <c r="W17" s="17"/>
      <c r="X17" s="17"/>
      <c r="Y17" s="17"/>
      <c r="Z17" s="17"/>
      <c r="AA17" s="17"/>
      <c r="AB17" s="17"/>
    </row>
    <row r="18" spans="1:28" x14ac:dyDescent="0.25">
      <c r="A18" s="17"/>
      <c r="B18" s="18">
        <v>3</v>
      </c>
      <c r="C18" s="19" t="s">
        <v>114</v>
      </c>
      <c r="D18" s="19"/>
      <c r="E18" s="17"/>
      <c r="F18" s="17"/>
      <c r="G18" s="17"/>
      <c r="H18" s="17"/>
      <c r="I18" s="17"/>
      <c r="J18" s="17"/>
      <c r="K18" s="17"/>
      <c r="L18" s="17"/>
      <c r="M18" s="17"/>
      <c r="N18" s="17"/>
      <c r="O18" s="17"/>
      <c r="P18" s="17"/>
      <c r="Q18" s="17"/>
      <c r="R18" s="17"/>
      <c r="S18" s="17"/>
      <c r="T18" s="17"/>
      <c r="U18" s="17"/>
      <c r="V18" s="17"/>
      <c r="W18" s="17"/>
      <c r="X18" s="17"/>
      <c r="Y18" s="17"/>
      <c r="Z18" s="17"/>
      <c r="AA18" s="17"/>
      <c r="AB18" s="17"/>
    </row>
    <row r="19" spans="1:28" x14ac:dyDescent="0.25">
      <c r="A19" s="17"/>
      <c r="B19" s="18">
        <v>4</v>
      </c>
      <c r="C19" s="19" t="s">
        <v>115</v>
      </c>
      <c r="D19" s="19"/>
      <c r="E19" s="17"/>
      <c r="F19" s="17"/>
      <c r="G19" s="17"/>
      <c r="H19" s="17"/>
      <c r="I19" s="17"/>
      <c r="J19" s="17"/>
      <c r="K19" s="17"/>
      <c r="L19" s="17"/>
      <c r="M19" s="17"/>
      <c r="N19" s="17"/>
      <c r="O19" s="17"/>
      <c r="P19" s="17"/>
      <c r="Q19" s="17"/>
      <c r="R19" s="17"/>
      <c r="S19" s="17"/>
      <c r="T19" s="17"/>
      <c r="U19" s="17"/>
      <c r="V19" s="17"/>
      <c r="W19" s="17"/>
      <c r="X19" s="17"/>
      <c r="Y19" s="17"/>
      <c r="Z19" s="17"/>
      <c r="AA19" s="17"/>
      <c r="AB19" s="17"/>
    </row>
    <row r="20" spans="1:28" x14ac:dyDescent="0.25">
      <c r="A20" s="17"/>
      <c r="B20" s="18">
        <v>5</v>
      </c>
      <c r="C20" s="19" t="s">
        <v>116</v>
      </c>
      <c r="D20" s="19"/>
      <c r="E20" s="17"/>
      <c r="F20" s="17"/>
      <c r="G20" s="17"/>
      <c r="H20" s="17"/>
      <c r="I20" s="17"/>
      <c r="J20" s="17"/>
      <c r="K20" s="17"/>
      <c r="L20" s="17"/>
      <c r="M20" s="17"/>
      <c r="N20" s="17"/>
      <c r="O20" s="17"/>
      <c r="P20" s="17"/>
      <c r="Q20" s="17"/>
      <c r="R20" s="17"/>
      <c r="S20" s="17"/>
      <c r="T20" s="17"/>
      <c r="U20" s="17"/>
      <c r="V20" s="17"/>
      <c r="W20" s="17"/>
      <c r="X20" s="17"/>
      <c r="Y20" s="17"/>
      <c r="Z20" s="17"/>
      <c r="AA20" s="17"/>
      <c r="AB20" s="17"/>
    </row>
    <row r="21" spans="1:28" x14ac:dyDescent="0.25">
      <c r="A21" s="17"/>
      <c r="B21" s="18">
        <v>6</v>
      </c>
      <c r="C21" s="19" t="s">
        <v>117</v>
      </c>
      <c r="D21" s="19"/>
      <c r="E21" s="17"/>
      <c r="F21" s="17"/>
      <c r="G21" s="17"/>
      <c r="H21" s="17"/>
      <c r="I21" s="17"/>
      <c r="J21" s="17"/>
      <c r="K21" s="17"/>
      <c r="L21" s="17"/>
      <c r="M21" s="17"/>
      <c r="N21" s="17"/>
      <c r="O21" s="17"/>
      <c r="P21" s="17"/>
      <c r="Q21" s="17"/>
      <c r="R21" s="17"/>
      <c r="S21" s="17"/>
      <c r="T21" s="17"/>
      <c r="U21" s="17"/>
      <c r="V21" s="17"/>
      <c r="W21" s="17"/>
      <c r="X21" s="17"/>
      <c r="Y21" s="17"/>
      <c r="Z21" s="17"/>
      <c r="AA21" s="17"/>
      <c r="AB21" s="17"/>
    </row>
    <row r="22" spans="1:28" x14ac:dyDescent="0.25">
      <c r="A22" s="17"/>
      <c r="B22" s="18">
        <v>7</v>
      </c>
      <c r="C22" s="19" t="s">
        <v>118</v>
      </c>
      <c r="D22" s="19"/>
      <c r="E22" s="17"/>
      <c r="F22" s="17"/>
      <c r="G22" s="17"/>
      <c r="H22" s="17"/>
      <c r="I22" s="17"/>
      <c r="J22" s="17"/>
      <c r="K22" s="17"/>
      <c r="L22" s="17"/>
      <c r="M22" s="17"/>
      <c r="N22" s="17"/>
      <c r="O22" s="17"/>
      <c r="P22" s="17"/>
      <c r="Q22" s="17"/>
      <c r="R22" s="17"/>
      <c r="S22" s="17"/>
      <c r="T22" s="17"/>
      <c r="U22" s="17"/>
      <c r="V22" s="17"/>
      <c r="W22" s="17"/>
      <c r="X22" s="17"/>
      <c r="Y22" s="17"/>
      <c r="Z22" s="17"/>
      <c r="AA22" s="17"/>
      <c r="AB22" s="17"/>
    </row>
    <row r="23" spans="1:28" x14ac:dyDescent="0.25">
      <c r="B23" s="18">
        <v>8</v>
      </c>
      <c r="C23" s="19" t="s">
        <v>119</v>
      </c>
    </row>
    <row r="24" spans="1:28" x14ac:dyDescent="0.25">
      <c r="C24" s="19" t="s">
        <v>120</v>
      </c>
    </row>
    <row r="25" spans="1:28" x14ac:dyDescent="0.25">
      <c r="B25" s="18">
        <v>9</v>
      </c>
      <c r="C25" s="19" t="s">
        <v>121</v>
      </c>
    </row>
    <row r="32" spans="1:28" x14ac:dyDescent="0.25">
      <c r="A32" s="99" t="s">
        <v>122</v>
      </c>
    </row>
    <row r="33" spans="1:1" x14ac:dyDescent="0.25">
      <c r="A33" s="17" t="s">
        <v>123</v>
      </c>
    </row>
    <row r="34" spans="1:1" x14ac:dyDescent="0.25">
      <c r="A34" s="17" t="s">
        <v>124</v>
      </c>
    </row>
    <row r="35" spans="1:1" x14ac:dyDescent="0.25">
      <c r="A35" s="17"/>
    </row>
  </sheetData>
  <sheetProtection algorithmName="SHA-512" hashValue="HTXws8f3N3WbBao6zowBcOXGTVNatC8eYh0MDf8A5B8F7Gyth99ZjTUGB1B600hhjCGGB7SY5vMROvWjDqQsaA==" saltValue="aqqLv4K8No3kPS0fCbnMLw==" spinCount="100000" sheet="1" objects="1" scenarios="1"/>
  <mergeCells count="29">
    <mergeCell ref="W8:X8"/>
    <mergeCell ref="W3:X3"/>
    <mergeCell ref="B4:E4"/>
    <mergeCell ref="F4:J4"/>
    <mergeCell ref="K4:M4"/>
    <mergeCell ref="N4:R4"/>
    <mergeCell ref="S4:U5"/>
    <mergeCell ref="W4:X5"/>
    <mergeCell ref="B5:E5"/>
    <mergeCell ref="F5:J5"/>
    <mergeCell ref="K5:M5"/>
    <mergeCell ref="N5:R5"/>
    <mergeCell ref="B7:F7"/>
    <mergeCell ref="G7:R7"/>
    <mergeCell ref="S7:T7"/>
    <mergeCell ref="W7:X7"/>
    <mergeCell ref="W10:X10"/>
    <mergeCell ref="B12:D12"/>
    <mergeCell ref="E12:H12"/>
    <mergeCell ref="I12:M12"/>
    <mergeCell ref="N12:T12"/>
    <mergeCell ref="W12:X12"/>
    <mergeCell ref="B8:J8"/>
    <mergeCell ref="K8:O8"/>
    <mergeCell ref="P8:U8"/>
    <mergeCell ref="B10:E10"/>
    <mergeCell ref="F10:H10"/>
    <mergeCell ref="I10:L10"/>
    <mergeCell ref="M10:T10"/>
  </mergeCells>
  <pageMargins left="0.70866141732283472" right="0.70866141732283472" top="0.74803149606299213" bottom="0.74803149606299213" header="0.31496062992125984" footer="0.31496062992125984"/>
  <pageSetup paperSize="9" scale="50" orientation="landscape" verticalDpi="0" r:id="rId1"/>
  <headerFooter>
    <oddHeader>&amp;R&amp;G</oddHeader>
  </headerFooter>
  <drawing r:id="rId2"/>
  <legacyDrawingHF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Blad5"/>
  <dimension ref="B1:U117"/>
  <sheetViews>
    <sheetView workbookViewId="0">
      <selection activeCell="B39" sqref="B39"/>
    </sheetView>
  </sheetViews>
  <sheetFormatPr defaultRowHeight="15" x14ac:dyDescent="0.25"/>
  <cols>
    <col min="1" max="1" width="19.85546875" customWidth="1"/>
    <col min="2" max="2" width="15.42578125" customWidth="1"/>
    <col min="3" max="3" width="24" bestFit="1" customWidth="1"/>
    <col min="4" max="4" width="9.140625" style="1"/>
    <col min="6" max="6" width="24.140625" bestFit="1" customWidth="1"/>
    <col min="7" max="7" width="10.5703125" style="1" bestFit="1" customWidth="1"/>
  </cols>
  <sheetData>
    <row r="1" spans="2:21" ht="24" thickBot="1" x14ac:dyDescent="0.4">
      <c r="B1" s="95" t="s">
        <v>125</v>
      </c>
    </row>
    <row r="2" spans="2:21" x14ac:dyDescent="0.25">
      <c r="I2" s="100"/>
      <c r="J2" s="101" t="s">
        <v>126</v>
      </c>
      <c r="K2" s="101"/>
      <c r="L2" s="101"/>
      <c r="M2" s="101"/>
      <c r="N2" s="101"/>
      <c r="O2" s="101"/>
      <c r="P2" s="101"/>
      <c r="Q2" s="101"/>
      <c r="R2" s="101"/>
      <c r="S2" s="101"/>
      <c r="T2" s="101"/>
      <c r="U2" s="102"/>
    </row>
    <row r="3" spans="2:21" x14ac:dyDescent="0.25">
      <c r="I3" s="107"/>
      <c r="J3" s="106" t="s">
        <v>127</v>
      </c>
      <c r="K3" s="106"/>
      <c r="L3" s="106"/>
      <c r="M3" s="106"/>
      <c r="N3" s="106"/>
      <c r="O3" s="106"/>
      <c r="P3" s="106"/>
      <c r="Q3" s="106"/>
      <c r="R3" s="106"/>
      <c r="S3" s="106"/>
      <c r="T3" s="106"/>
      <c r="U3" s="108"/>
    </row>
    <row r="4" spans="2:21" ht="15.75" thickBot="1" x14ac:dyDescent="0.3">
      <c r="I4" s="103"/>
      <c r="J4" s="104" t="s">
        <v>128</v>
      </c>
      <c r="K4" s="104"/>
      <c r="L4" s="104"/>
      <c r="M4" s="104"/>
      <c r="N4" s="104"/>
      <c r="O4" s="104"/>
      <c r="P4" s="104"/>
      <c r="Q4" s="104"/>
      <c r="R4" s="104"/>
      <c r="S4" s="104"/>
      <c r="T4" s="104"/>
      <c r="U4" s="105"/>
    </row>
    <row r="5" spans="2:21" ht="15.75" thickBot="1" x14ac:dyDescent="0.3">
      <c r="B5" s="23" t="s">
        <v>25</v>
      </c>
      <c r="C5" s="24" t="s">
        <v>28</v>
      </c>
      <c r="D5" s="25" t="s">
        <v>129</v>
      </c>
      <c r="F5" s="26" t="s">
        <v>25</v>
      </c>
    </row>
    <row r="6" spans="2:21" x14ac:dyDescent="0.25">
      <c r="B6" s="112" t="s">
        <v>58</v>
      </c>
      <c r="C6" s="40" t="s">
        <v>130</v>
      </c>
      <c r="D6" s="113">
        <v>0</v>
      </c>
      <c r="F6" s="130" t="s">
        <v>58</v>
      </c>
    </row>
    <row r="7" spans="2:21" x14ac:dyDescent="0.25">
      <c r="B7" s="114" t="s">
        <v>58</v>
      </c>
      <c r="C7" s="115" t="s">
        <v>131</v>
      </c>
      <c r="D7" s="116">
        <v>20</v>
      </c>
      <c r="F7" s="131" t="s">
        <v>50</v>
      </c>
    </row>
    <row r="8" spans="2:21" x14ac:dyDescent="0.25">
      <c r="B8" s="112" t="s">
        <v>58</v>
      </c>
      <c r="C8" s="40" t="s">
        <v>132</v>
      </c>
      <c r="D8" s="113">
        <v>50</v>
      </c>
      <c r="F8" s="132" t="s">
        <v>60</v>
      </c>
    </row>
    <row r="9" spans="2:21" ht="15.75" thickBot="1" x14ac:dyDescent="0.3">
      <c r="B9" s="117" t="s">
        <v>58</v>
      </c>
      <c r="C9" s="118" t="s">
        <v>133</v>
      </c>
      <c r="D9" s="119">
        <v>50</v>
      </c>
      <c r="F9" s="131" t="s">
        <v>134</v>
      </c>
    </row>
    <row r="10" spans="2:21" x14ac:dyDescent="0.25">
      <c r="B10" s="40"/>
      <c r="C10" s="40"/>
      <c r="D10" s="139"/>
      <c r="F10" s="132" t="s">
        <v>56</v>
      </c>
    </row>
    <row r="11" spans="2:21" x14ac:dyDescent="0.25">
      <c r="B11" s="40"/>
      <c r="C11" s="40"/>
      <c r="D11" s="139"/>
      <c r="F11" s="131" t="s">
        <v>54</v>
      </c>
    </row>
    <row r="12" spans="2:21" x14ac:dyDescent="0.25">
      <c r="B12" s="40"/>
      <c r="C12" s="40"/>
      <c r="D12" s="139"/>
      <c r="F12" s="132"/>
      <c r="H12" s="29"/>
      <c r="I12" s="29" t="s">
        <v>135</v>
      </c>
      <c r="K12" s="29" t="s">
        <v>136</v>
      </c>
      <c r="L12" s="29"/>
      <c r="M12" s="29"/>
      <c r="N12" s="29"/>
    </row>
    <row r="13" spans="2:21" x14ac:dyDescent="0.25">
      <c r="F13" s="131"/>
      <c r="H13" s="29"/>
      <c r="I13" s="29" t="s">
        <v>137</v>
      </c>
      <c r="K13" s="29" t="s">
        <v>138</v>
      </c>
      <c r="L13" s="29"/>
      <c r="M13" s="29"/>
      <c r="N13" s="29"/>
    </row>
    <row r="14" spans="2:21" x14ac:dyDescent="0.25">
      <c r="B14" s="112" t="s">
        <v>50</v>
      </c>
      <c r="C14" s="40" t="s">
        <v>91</v>
      </c>
      <c r="D14" s="113">
        <v>0</v>
      </c>
      <c r="F14" s="132"/>
      <c r="H14" s="29"/>
      <c r="I14" s="29" t="s">
        <v>139</v>
      </c>
      <c r="K14" s="29" t="s">
        <v>140</v>
      </c>
    </row>
    <row r="15" spans="2:21" ht="15.75" thickBot="1" x14ac:dyDescent="0.3">
      <c r="B15" s="114" t="s">
        <v>50</v>
      </c>
      <c r="C15" s="115" t="s">
        <v>141</v>
      </c>
      <c r="D15" s="116">
        <v>30</v>
      </c>
      <c r="F15" s="133"/>
      <c r="H15" s="29"/>
      <c r="I15" s="29" t="s">
        <v>142</v>
      </c>
    </row>
    <row r="16" spans="2:21" x14ac:dyDescent="0.25">
      <c r="B16" s="114" t="s">
        <v>50</v>
      </c>
      <c r="C16" s="115" t="s">
        <v>131</v>
      </c>
      <c r="D16" s="116">
        <v>30</v>
      </c>
    </row>
    <row r="17" spans="2:13" ht="15.75" thickBot="1" x14ac:dyDescent="0.3">
      <c r="B17" s="112" t="s">
        <v>50</v>
      </c>
      <c r="C17" s="40" t="s">
        <v>143</v>
      </c>
      <c r="D17" s="113">
        <v>40</v>
      </c>
    </row>
    <row r="18" spans="2:13" x14ac:dyDescent="0.25">
      <c r="B18" s="114" t="s">
        <v>50</v>
      </c>
      <c r="C18" s="115" t="s">
        <v>132</v>
      </c>
      <c r="D18" s="116">
        <v>50</v>
      </c>
      <c r="F18" s="30" t="s">
        <v>144</v>
      </c>
      <c r="G18" s="31" t="s">
        <v>129</v>
      </c>
    </row>
    <row r="19" spans="2:13" ht="15.75" thickBot="1" x14ac:dyDescent="0.3">
      <c r="B19" s="122" t="s">
        <v>50</v>
      </c>
      <c r="C19" s="138" t="s">
        <v>133</v>
      </c>
      <c r="D19" s="123">
        <v>50</v>
      </c>
      <c r="F19" s="112" t="s">
        <v>145</v>
      </c>
      <c r="G19" s="113">
        <v>0</v>
      </c>
    </row>
    <row r="20" spans="2:13" x14ac:dyDescent="0.25">
      <c r="B20" s="40"/>
      <c r="C20" s="40"/>
      <c r="D20" s="139"/>
      <c r="F20" s="40"/>
      <c r="G20" s="139"/>
    </row>
    <row r="21" spans="2:13" x14ac:dyDescent="0.25">
      <c r="B21" s="40"/>
      <c r="C21" s="40"/>
      <c r="D21" s="139"/>
      <c r="F21" s="126"/>
      <c r="G21" s="127"/>
    </row>
    <row r="22" spans="2:13" x14ac:dyDescent="0.25">
      <c r="B22" s="40"/>
      <c r="C22" s="40"/>
      <c r="D22" s="139"/>
      <c r="F22" s="40"/>
      <c r="G22" s="139"/>
    </row>
    <row r="23" spans="2:13" x14ac:dyDescent="0.25">
      <c r="B23" s="40"/>
      <c r="C23" s="40"/>
      <c r="D23" s="139"/>
      <c r="F23" s="40"/>
      <c r="G23" s="139"/>
    </row>
    <row r="24" spans="2:13" x14ac:dyDescent="0.25">
      <c r="B24" s="40"/>
      <c r="C24" s="40"/>
      <c r="D24" s="139"/>
      <c r="F24" s="40"/>
      <c r="G24" s="139"/>
    </row>
    <row r="25" spans="2:13" x14ac:dyDescent="0.25">
      <c r="B25" s="40"/>
      <c r="C25" s="40"/>
      <c r="D25" s="139"/>
      <c r="F25" s="40"/>
      <c r="G25" s="139"/>
    </row>
    <row r="26" spans="2:13" x14ac:dyDescent="0.25">
      <c r="F26" s="112"/>
      <c r="G26" s="113"/>
    </row>
    <row r="27" spans="2:13" x14ac:dyDescent="0.25">
      <c r="B27" s="112" t="s">
        <v>60</v>
      </c>
      <c r="C27" s="40" t="s">
        <v>146</v>
      </c>
      <c r="D27" s="113">
        <v>0</v>
      </c>
      <c r="F27" s="126"/>
      <c r="G27" s="127"/>
    </row>
    <row r="28" spans="2:13" x14ac:dyDescent="0.25">
      <c r="B28" s="112" t="s">
        <v>60</v>
      </c>
      <c r="C28" s="40" t="s">
        <v>147</v>
      </c>
      <c r="D28" s="113">
        <v>0</v>
      </c>
      <c r="F28" s="112"/>
      <c r="G28" s="113"/>
      <c r="I28" s="29" t="s">
        <v>135</v>
      </c>
      <c r="K28" s="29" t="s">
        <v>136</v>
      </c>
      <c r="L28" s="29"/>
      <c r="M28" s="29"/>
    </row>
    <row r="29" spans="2:13" x14ac:dyDescent="0.25">
      <c r="B29" s="114" t="s">
        <v>60</v>
      </c>
      <c r="C29" s="115" t="s">
        <v>148</v>
      </c>
      <c r="D29" s="116">
        <v>30</v>
      </c>
      <c r="F29" s="126"/>
      <c r="G29" s="127"/>
      <c r="I29" s="29" t="s">
        <v>137</v>
      </c>
      <c r="K29" s="29" t="s">
        <v>149</v>
      </c>
      <c r="L29" s="29"/>
      <c r="M29" s="29"/>
    </row>
    <row r="30" spans="2:13" x14ac:dyDescent="0.25">
      <c r="B30" s="112" t="s">
        <v>60</v>
      </c>
      <c r="C30" s="40" t="s">
        <v>141</v>
      </c>
      <c r="D30" s="113">
        <v>30</v>
      </c>
      <c r="F30" s="112"/>
      <c r="G30" s="113"/>
      <c r="I30" s="29" t="s">
        <v>139</v>
      </c>
      <c r="K30" s="29" t="s">
        <v>140</v>
      </c>
    </row>
    <row r="31" spans="2:13" ht="15.75" thickBot="1" x14ac:dyDescent="0.3">
      <c r="B31" s="114" t="s">
        <v>60</v>
      </c>
      <c r="C31" s="115" t="s">
        <v>131</v>
      </c>
      <c r="D31" s="116">
        <v>20</v>
      </c>
      <c r="F31" s="128"/>
      <c r="G31" s="129"/>
      <c r="I31" s="29" t="s">
        <v>142</v>
      </c>
    </row>
    <row r="32" spans="2:13" x14ac:dyDescent="0.25">
      <c r="B32" s="112" t="s">
        <v>60</v>
      </c>
      <c r="C32" s="40" t="s">
        <v>143</v>
      </c>
      <c r="D32" s="113">
        <v>40</v>
      </c>
    </row>
    <row r="33" spans="2:7" ht="15.75" thickBot="1" x14ac:dyDescent="0.3">
      <c r="B33" s="114" t="s">
        <v>60</v>
      </c>
      <c r="C33" s="115" t="s">
        <v>132</v>
      </c>
      <c r="D33" s="116">
        <v>50</v>
      </c>
    </row>
    <row r="34" spans="2:7" ht="15.75" thickBot="1" x14ac:dyDescent="0.3">
      <c r="B34" s="122" t="s">
        <v>60</v>
      </c>
      <c r="C34" s="138" t="s">
        <v>133</v>
      </c>
      <c r="D34" s="123">
        <v>50</v>
      </c>
      <c r="F34" s="33" t="s">
        <v>133</v>
      </c>
      <c r="G34" s="34" t="s">
        <v>129</v>
      </c>
    </row>
    <row r="35" spans="2:7" x14ac:dyDescent="0.25">
      <c r="B35" s="40"/>
      <c r="C35" s="40"/>
      <c r="D35" s="139"/>
      <c r="F35" s="120" t="s">
        <v>133</v>
      </c>
      <c r="G35" s="121">
        <v>50</v>
      </c>
    </row>
    <row r="36" spans="2:7" ht="15.75" thickBot="1" x14ac:dyDescent="0.3">
      <c r="B36" s="40"/>
      <c r="C36" s="40"/>
      <c r="D36" s="139"/>
      <c r="F36" s="122"/>
      <c r="G36" s="123"/>
    </row>
    <row r="38" spans="2:7" ht="15.75" thickBot="1" x14ac:dyDescent="0.3">
      <c r="B38" s="112" t="s">
        <v>134</v>
      </c>
      <c r="C38" s="40" t="s">
        <v>146</v>
      </c>
      <c r="D38" s="113">
        <v>0</v>
      </c>
    </row>
    <row r="39" spans="2:7" ht="15.75" thickBot="1" x14ac:dyDescent="0.3">
      <c r="B39" s="112" t="s">
        <v>134</v>
      </c>
      <c r="C39" s="40" t="s">
        <v>147</v>
      </c>
      <c r="D39" s="113">
        <v>0</v>
      </c>
      <c r="F39" s="35" t="s">
        <v>132</v>
      </c>
      <c r="G39" s="36" t="s">
        <v>129</v>
      </c>
    </row>
    <row r="40" spans="2:7" x14ac:dyDescent="0.25">
      <c r="B40" s="114" t="s">
        <v>134</v>
      </c>
      <c r="C40" s="115" t="s">
        <v>148</v>
      </c>
      <c r="D40" s="116">
        <v>30</v>
      </c>
      <c r="F40" s="124" t="s">
        <v>132</v>
      </c>
      <c r="G40" s="125">
        <v>50</v>
      </c>
    </row>
    <row r="41" spans="2:7" ht="15.75" thickBot="1" x14ac:dyDescent="0.3">
      <c r="B41" s="112" t="s">
        <v>134</v>
      </c>
      <c r="C41" s="40" t="s">
        <v>141</v>
      </c>
      <c r="D41" s="113">
        <v>30</v>
      </c>
      <c r="F41" s="122"/>
      <c r="G41" s="123"/>
    </row>
    <row r="42" spans="2:7" x14ac:dyDescent="0.25">
      <c r="B42" s="114" t="s">
        <v>134</v>
      </c>
      <c r="C42" s="115" t="s">
        <v>131</v>
      </c>
      <c r="D42" s="116">
        <v>20</v>
      </c>
    </row>
    <row r="43" spans="2:7" ht="15.75" thickBot="1" x14ac:dyDescent="0.3">
      <c r="B43" s="112" t="s">
        <v>134</v>
      </c>
      <c r="C43" s="40" t="s">
        <v>143</v>
      </c>
      <c r="D43" s="113">
        <v>40</v>
      </c>
    </row>
    <row r="44" spans="2:7" ht="15.75" thickBot="1" x14ac:dyDescent="0.3">
      <c r="B44" s="114" t="s">
        <v>134</v>
      </c>
      <c r="C44" s="115" t="s">
        <v>132</v>
      </c>
      <c r="D44" s="116">
        <v>50</v>
      </c>
      <c r="F44" s="134" t="s">
        <v>143</v>
      </c>
      <c r="G44" s="135" t="s">
        <v>129</v>
      </c>
    </row>
    <row r="45" spans="2:7" ht="15.75" thickBot="1" x14ac:dyDescent="0.3">
      <c r="B45" s="122" t="s">
        <v>134</v>
      </c>
      <c r="C45" s="138" t="s">
        <v>133</v>
      </c>
      <c r="D45" s="123">
        <v>50</v>
      </c>
      <c r="F45" s="136" t="s">
        <v>150</v>
      </c>
      <c r="G45" s="137">
        <v>25</v>
      </c>
    </row>
    <row r="46" spans="2:7" ht="15.75" thickBot="1" x14ac:dyDescent="0.3">
      <c r="B46" s="40"/>
      <c r="C46" s="40"/>
      <c r="D46" s="139"/>
      <c r="F46" s="122"/>
      <c r="G46" s="123"/>
    </row>
    <row r="47" spans="2:7" x14ac:dyDescent="0.25">
      <c r="B47" s="40"/>
      <c r="C47" s="40"/>
      <c r="D47" s="139"/>
    </row>
    <row r="49" spans="2:4" x14ac:dyDescent="0.25">
      <c r="B49" s="112" t="s">
        <v>56</v>
      </c>
      <c r="C49" s="40" t="s">
        <v>91</v>
      </c>
      <c r="D49" s="113">
        <v>0</v>
      </c>
    </row>
    <row r="50" spans="2:4" x14ac:dyDescent="0.25">
      <c r="B50" s="114" t="s">
        <v>56</v>
      </c>
      <c r="C50" s="115" t="s">
        <v>141</v>
      </c>
      <c r="D50" s="116">
        <v>30</v>
      </c>
    </row>
    <row r="51" spans="2:4" x14ac:dyDescent="0.25">
      <c r="B51" s="114" t="s">
        <v>56</v>
      </c>
      <c r="C51" s="115" t="s">
        <v>131</v>
      </c>
      <c r="D51" s="116">
        <v>30</v>
      </c>
    </row>
    <row r="52" spans="2:4" x14ac:dyDescent="0.25">
      <c r="B52" s="112" t="s">
        <v>56</v>
      </c>
      <c r="C52" s="40" t="s">
        <v>143</v>
      </c>
      <c r="D52" s="113">
        <v>40</v>
      </c>
    </row>
    <row r="53" spans="2:4" x14ac:dyDescent="0.25">
      <c r="B53" s="114" t="s">
        <v>56</v>
      </c>
      <c r="C53" s="115" t="s">
        <v>132</v>
      </c>
      <c r="D53" s="116">
        <v>50</v>
      </c>
    </row>
    <row r="54" spans="2:4" ht="15.75" thickBot="1" x14ac:dyDescent="0.3">
      <c r="B54" s="122" t="s">
        <v>56</v>
      </c>
      <c r="C54" s="138" t="s">
        <v>133</v>
      </c>
      <c r="D54" s="123">
        <v>50</v>
      </c>
    </row>
    <row r="55" spans="2:4" x14ac:dyDescent="0.25">
      <c r="B55" s="114"/>
      <c r="C55" s="115"/>
      <c r="D55" s="116"/>
    </row>
    <row r="56" spans="2:4" x14ac:dyDescent="0.25">
      <c r="B56" s="112"/>
      <c r="C56" s="40"/>
      <c r="D56" s="113"/>
    </row>
    <row r="57" spans="2:4" x14ac:dyDescent="0.25">
      <c r="B57" s="40"/>
      <c r="C57" s="40"/>
      <c r="D57" s="139"/>
    </row>
    <row r="58" spans="2:4" x14ac:dyDescent="0.25">
      <c r="B58" s="40"/>
      <c r="C58" s="40"/>
      <c r="D58" s="139"/>
    </row>
    <row r="59" spans="2:4" x14ac:dyDescent="0.25">
      <c r="B59" s="40"/>
      <c r="C59" s="40"/>
      <c r="D59" s="139"/>
    </row>
    <row r="60" spans="2:4" x14ac:dyDescent="0.25">
      <c r="B60" s="40"/>
      <c r="C60" s="40"/>
      <c r="D60" s="139"/>
    </row>
    <row r="62" spans="2:4" x14ac:dyDescent="0.25">
      <c r="B62" s="112" t="s">
        <v>54</v>
      </c>
      <c r="C62" s="40" t="s">
        <v>130</v>
      </c>
      <c r="D62" s="113">
        <v>0</v>
      </c>
    </row>
    <row r="63" spans="2:4" x14ac:dyDescent="0.25">
      <c r="B63" s="114" t="s">
        <v>54</v>
      </c>
      <c r="C63" s="115" t="s">
        <v>131</v>
      </c>
      <c r="D63" s="116">
        <v>30</v>
      </c>
    </row>
    <row r="64" spans="2:4" x14ac:dyDescent="0.25">
      <c r="B64" s="112" t="s">
        <v>54</v>
      </c>
      <c r="C64" s="40" t="s">
        <v>143</v>
      </c>
      <c r="D64" s="113">
        <v>40</v>
      </c>
    </row>
    <row r="65" spans="2:9" x14ac:dyDescent="0.25">
      <c r="B65" s="114" t="s">
        <v>54</v>
      </c>
      <c r="C65" s="115" t="s">
        <v>132</v>
      </c>
      <c r="D65" s="116">
        <v>50</v>
      </c>
    </row>
    <row r="66" spans="2:9" ht="15.75" thickBot="1" x14ac:dyDescent="0.3">
      <c r="B66" s="122" t="s">
        <v>54</v>
      </c>
      <c r="C66" s="138" t="s">
        <v>133</v>
      </c>
      <c r="D66" s="123">
        <v>50</v>
      </c>
      <c r="E66" s="29"/>
      <c r="G66"/>
      <c r="I66" s="29" t="s">
        <v>151</v>
      </c>
    </row>
    <row r="67" spans="2:9" x14ac:dyDescent="0.25">
      <c r="B67" s="40"/>
      <c r="C67" s="40"/>
      <c r="D67" s="139"/>
      <c r="E67" s="29"/>
      <c r="G67"/>
      <c r="I67" s="29" t="s">
        <v>152</v>
      </c>
    </row>
    <row r="68" spans="2:9" x14ac:dyDescent="0.25">
      <c r="B68" s="40"/>
      <c r="C68" s="40"/>
      <c r="D68" s="139"/>
      <c r="E68" s="29"/>
      <c r="G68"/>
      <c r="I68" s="29" t="s">
        <v>140</v>
      </c>
    </row>
    <row r="69" spans="2:9" x14ac:dyDescent="0.25">
      <c r="B69" s="40"/>
      <c r="C69" s="40"/>
      <c r="D69" s="139"/>
      <c r="E69" s="29"/>
      <c r="G69"/>
      <c r="I69" s="29"/>
    </row>
    <row r="70" spans="2:9" ht="15.75" thickBot="1" x14ac:dyDescent="0.3">
      <c r="G70"/>
    </row>
    <row r="71" spans="2:9" x14ac:dyDescent="0.25">
      <c r="B71" s="109"/>
      <c r="C71" s="110"/>
      <c r="D71" s="111"/>
      <c r="G71"/>
    </row>
    <row r="72" spans="2:9" x14ac:dyDescent="0.25">
      <c r="B72" s="112"/>
      <c r="C72" s="40"/>
      <c r="D72" s="113"/>
      <c r="G72"/>
    </row>
    <row r="73" spans="2:9" x14ac:dyDescent="0.25">
      <c r="B73" s="114"/>
      <c r="C73" s="115"/>
      <c r="D73" s="116"/>
      <c r="G73"/>
    </row>
    <row r="74" spans="2:9" x14ac:dyDescent="0.25">
      <c r="B74" s="112"/>
      <c r="C74" s="40"/>
      <c r="D74" s="113"/>
      <c r="G74"/>
    </row>
    <row r="75" spans="2:9" x14ac:dyDescent="0.25">
      <c r="B75" s="114"/>
      <c r="C75" s="115"/>
      <c r="D75" s="116"/>
      <c r="G75"/>
    </row>
    <row r="76" spans="2:9" x14ac:dyDescent="0.25">
      <c r="B76" s="112"/>
      <c r="C76" s="40"/>
      <c r="D76" s="113"/>
      <c r="G76"/>
    </row>
    <row r="77" spans="2:9" x14ac:dyDescent="0.25">
      <c r="B77" s="114"/>
      <c r="C77" s="115"/>
      <c r="D77" s="116"/>
      <c r="G77"/>
    </row>
    <row r="78" spans="2:9" x14ac:dyDescent="0.25">
      <c r="B78" s="112"/>
      <c r="C78" s="40"/>
      <c r="D78" s="113"/>
      <c r="E78" s="29"/>
      <c r="G78"/>
      <c r="I78" s="29" t="s">
        <v>151</v>
      </c>
    </row>
    <row r="79" spans="2:9" x14ac:dyDescent="0.25">
      <c r="B79" s="114"/>
      <c r="C79" s="115"/>
      <c r="D79" s="116"/>
      <c r="E79" s="29"/>
      <c r="G79"/>
      <c r="I79" s="29" t="s">
        <v>152</v>
      </c>
    </row>
    <row r="80" spans="2:9" x14ac:dyDescent="0.25">
      <c r="B80" s="112"/>
      <c r="C80" s="40"/>
      <c r="D80" s="113"/>
      <c r="E80" s="29"/>
      <c r="G80"/>
      <c r="I80" s="29" t="s">
        <v>140</v>
      </c>
    </row>
    <row r="81" spans="2:9" ht="15.75" thickBot="1" x14ac:dyDescent="0.3">
      <c r="B81" s="117"/>
      <c r="C81" s="118"/>
      <c r="D81" s="119"/>
      <c r="G81"/>
    </row>
    <row r="82" spans="2:9" ht="15.75" thickBot="1" x14ac:dyDescent="0.3">
      <c r="G82"/>
    </row>
    <row r="83" spans="2:9" x14ac:dyDescent="0.25">
      <c r="B83" s="109"/>
      <c r="C83" s="110"/>
      <c r="D83" s="111"/>
      <c r="G83"/>
    </row>
    <row r="84" spans="2:9" x14ac:dyDescent="0.25">
      <c r="B84" s="112"/>
      <c r="C84" s="40"/>
      <c r="D84" s="113"/>
      <c r="G84"/>
    </row>
    <row r="85" spans="2:9" x14ac:dyDescent="0.25">
      <c r="B85" s="114"/>
      <c r="C85" s="115"/>
      <c r="D85" s="116"/>
      <c r="G85"/>
    </row>
    <row r="86" spans="2:9" x14ac:dyDescent="0.25">
      <c r="B86" s="112"/>
      <c r="C86" s="40"/>
      <c r="D86" s="113"/>
      <c r="G86"/>
    </row>
    <row r="87" spans="2:9" x14ac:dyDescent="0.25">
      <c r="B87" s="114"/>
      <c r="C87" s="115"/>
      <c r="D87" s="116"/>
      <c r="G87"/>
    </row>
    <row r="88" spans="2:9" x14ac:dyDescent="0.25">
      <c r="B88" s="112"/>
      <c r="C88" s="40"/>
      <c r="D88" s="113"/>
      <c r="G88"/>
    </row>
    <row r="89" spans="2:9" x14ac:dyDescent="0.25">
      <c r="B89" s="114"/>
      <c r="C89" s="115"/>
      <c r="D89" s="116"/>
      <c r="G89"/>
    </row>
    <row r="90" spans="2:9" x14ac:dyDescent="0.25">
      <c r="B90" s="112"/>
      <c r="C90" s="40"/>
      <c r="D90" s="113"/>
      <c r="E90" s="29"/>
      <c r="G90"/>
      <c r="I90" s="29" t="s">
        <v>151</v>
      </c>
    </row>
    <row r="91" spans="2:9" x14ac:dyDescent="0.25">
      <c r="B91" s="114"/>
      <c r="C91" s="115"/>
      <c r="D91" s="116"/>
      <c r="E91" s="29"/>
      <c r="G91"/>
      <c r="I91" s="29" t="s">
        <v>152</v>
      </c>
    </row>
    <row r="92" spans="2:9" x14ac:dyDescent="0.25">
      <c r="B92" s="112"/>
      <c r="C92" s="40"/>
      <c r="D92" s="113"/>
      <c r="E92" s="29"/>
      <c r="G92"/>
      <c r="I92" s="29" t="s">
        <v>140</v>
      </c>
    </row>
    <row r="93" spans="2:9" ht="15.75" thickBot="1" x14ac:dyDescent="0.3">
      <c r="B93" s="117"/>
      <c r="C93" s="118"/>
      <c r="D93" s="119"/>
      <c r="G93"/>
    </row>
    <row r="94" spans="2:9" ht="15.75" thickBot="1" x14ac:dyDescent="0.3">
      <c r="G94"/>
    </row>
    <row r="95" spans="2:9" x14ac:dyDescent="0.25">
      <c r="B95" s="109"/>
      <c r="C95" s="110"/>
      <c r="D95" s="111"/>
      <c r="G95"/>
    </row>
    <row r="96" spans="2:9" x14ac:dyDescent="0.25">
      <c r="B96" s="112"/>
      <c r="C96" s="40"/>
      <c r="D96" s="113"/>
      <c r="G96"/>
    </row>
    <row r="97" spans="2:9" x14ac:dyDescent="0.25">
      <c r="B97" s="114"/>
      <c r="C97" s="115"/>
      <c r="D97" s="116"/>
      <c r="G97"/>
    </row>
    <row r="98" spans="2:9" x14ac:dyDescent="0.25">
      <c r="B98" s="112"/>
      <c r="C98" s="40"/>
      <c r="D98" s="113"/>
      <c r="G98"/>
    </row>
    <row r="99" spans="2:9" x14ac:dyDescent="0.25">
      <c r="B99" s="114"/>
      <c r="C99" s="115"/>
      <c r="D99" s="116"/>
      <c r="G99"/>
    </row>
    <row r="100" spans="2:9" x14ac:dyDescent="0.25">
      <c r="B100" s="112"/>
      <c r="C100" s="40"/>
      <c r="D100" s="113"/>
      <c r="G100"/>
    </row>
    <row r="101" spans="2:9" x14ac:dyDescent="0.25">
      <c r="B101" s="114"/>
      <c r="C101" s="115"/>
      <c r="D101" s="116"/>
      <c r="G101"/>
    </row>
    <row r="102" spans="2:9" x14ac:dyDescent="0.25">
      <c r="B102" s="112"/>
      <c r="C102" s="40"/>
      <c r="D102" s="113"/>
      <c r="E102" s="29"/>
      <c r="G102"/>
      <c r="I102" s="29" t="s">
        <v>151</v>
      </c>
    </row>
    <row r="103" spans="2:9" x14ac:dyDescent="0.25">
      <c r="B103" s="114"/>
      <c r="C103" s="115"/>
      <c r="D103" s="116"/>
      <c r="E103" s="29"/>
      <c r="G103"/>
      <c r="I103" s="29" t="s">
        <v>153</v>
      </c>
    </row>
    <row r="104" spans="2:9" x14ac:dyDescent="0.25">
      <c r="B104" s="112"/>
      <c r="C104" s="40"/>
      <c r="D104" s="113"/>
      <c r="E104" s="29"/>
      <c r="G104"/>
      <c r="I104" s="29" t="s">
        <v>140</v>
      </c>
    </row>
    <row r="105" spans="2:9" ht="15.75" thickBot="1" x14ac:dyDescent="0.3">
      <c r="B105" s="117"/>
      <c r="C105" s="118"/>
      <c r="D105" s="119"/>
      <c r="G105"/>
    </row>
    <row r="106" spans="2:9" ht="15.75" thickBot="1" x14ac:dyDescent="0.3">
      <c r="G106"/>
    </row>
    <row r="107" spans="2:9" x14ac:dyDescent="0.25">
      <c r="B107" s="109"/>
      <c r="C107" s="110"/>
      <c r="D107" s="111"/>
      <c r="G107"/>
    </row>
    <row r="108" spans="2:9" x14ac:dyDescent="0.25">
      <c r="B108" s="112"/>
      <c r="C108" s="40"/>
      <c r="D108" s="113"/>
      <c r="G108"/>
    </row>
    <row r="109" spans="2:9" x14ac:dyDescent="0.25">
      <c r="B109" s="114"/>
      <c r="C109" s="115"/>
      <c r="D109" s="116"/>
      <c r="G109"/>
    </row>
    <row r="110" spans="2:9" x14ac:dyDescent="0.25">
      <c r="B110" s="112"/>
      <c r="C110" s="40"/>
      <c r="D110" s="113"/>
      <c r="G110"/>
    </row>
    <row r="111" spans="2:9" x14ac:dyDescent="0.25">
      <c r="B111" s="114"/>
      <c r="C111" s="115"/>
      <c r="D111" s="116"/>
      <c r="G111"/>
    </row>
    <row r="112" spans="2:9" x14ac:dyDescent="0.25">
      <c r="B112" s="112"/>
      <c r="C112" s="40"/>
      <c r="D112" s="113"/>
      <c r="G112"/>
    </row>
    <row r="113" spans="2:4" x14ac:dyDescent="0.25">
      <c r="B113" s="114"/>
      <c r="C113" s="115"/>
      <c r="D113" s="116"/>
    </row>
    <row r="114" spans="2:4" x14ac:dyDescent="0.25">
      <c r="B114" s="112"/>
      <c r="C114" s="40"/>
      <c r="D114" s="113"/>
    </row>
    <row r="115" spans="2:4" x14ac:dyDescent="0.25">
      <c r="B115" s="114"/>
      <c r="C115" s="115"/>
      <c r="D115" s="116"/>
    </row>
    <row r="116" spans="2:4" x14ac:dyDescent="0.25">
      <c r="B116" s="112"/>
      <c r="C116" s="40"/>
      <c r="D116" s="113"/>
    </row>
    <row r="117" spans="2:4" ht="15.75" thickBot="1" x14ac:dyDescent="0.3">
      <c r="B117" s="117"/>
      <c r="C117" s="118"/>
      <c r="D117" s="119"/>
    </row>
  </sheetData>
  <sheetProtection algorithmName="SHA-512" hashValue="XG3h7bVziuCTjuKOSbepWpAkF2/04tfZu7D9ABstLTyZFypZK0GXVLVv6BZ49XgEOx41IMXIzVj1iBoQBGQhPQ==" saltValue="EOYvjzb/PMMu44sLvRqjXQ==" spinCount="100000" sheet="1" objects="1" scenarios="1"/>
  <dataValidations count="1">
    <dataValidation type="textLength" errorStyle="warning" allowBlank="1" showInputMessage="1" showErrorMessage="1" errorTitle="WAARSCHUWING" error="Dit tabblad bevat de brondata van de keuzemenu's en puntentoekenning._x000a__x000a_Wijzigen van deze data heeft tot gevolg dat de werking van de scoretabel wordt beïnvloed! " sqref="B107:D117 B95:D105 B83:D93 B71:D81 F35:G36 F40:G41 F6:F15 F45:G46 B6:D9 B14:D19 B27:D34 B38:D45 B49:D56 B62:D66 F26:G31 F19:G19 F21:G21" xr:uid="{00000000-0002-0000-0400-000000000000}">
      <formula1>0</formula1>
      <formula2>0</formula2>
    </dataValidation>
  </dataValidations>
  <pageMargins left="0.7" right="0.7" top="0.75" bottom="0.75" header="0.3" footer="0.3"/>
  <pageSetup paperSize="9" orientation="portrait"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5</vt:i4>
      </vt:variant>
      <vt:variant>
        <vt:lpstr>Benoemde bereiken</vt:lpstr>
      </vt:variant>
      <vt:variant>
        <vt:i4>32</vt:i4>
      </vt:variant>
    </vt:vector>
  </HeadingPairs>
  <TitlesOfParts>
    <vt:vector size="37" baseType="lpstr">
      <vt:lpstr>INFO</vt:lpstr>
      <vt:lpstr>SCORETABEL</vt:lpstr>
      <vt:lpstr>WAARDE BPKV</vt:lpstr>
      <vt:lpstr>EMISSIENORMEN</vt:lpstr>
      <vt:lpstr>BRONDATA</vt:lpstr>
      <vt:lpstr>AANTAL_GROEPEN_CONTROLE</vt:lpstr>
      <vt:lpstr>aantalgroep1</vt:lpstr>
      <vt:lpstr>aantalgroep10</vt:lpstr>
      <vt:lpstr>aantalgroep2</vt:lpstr>
      <vt:lpstr>aantalgroep3</vt:lpstr>
      <vt:lpstr>aantalgroep4</vt:lpstr>
      <vt:lpstr>aantalgroep5</vt:lpstr>
      <vt:lpstr>aantalgroep8</vt:lpstr>
      <vt:lpstr>aantalgroep9</vt:lpstr>
      <vt:lpstr>EMISSIENORMEN!Afdrukbereik</vt:lpstr>
      <vt:lpstr>SCORETABEL!Afdrukbereik</vt:lpstr>
      <vt:lpstr>Brandstoffen</vt:lpstr>
      <vt:lpstr>Elektrisch</vt:lpstr>
      <vt:lpstr>Emissielabel_overzicht</vt:lpstr>
      <vt:lpstr>Materieel_overzicht</vt:lpstr>
      <vt:lpstr>Materieelgroep</vt:lpstr>
      <vt:lpstr>totaalgewogen1</vt:lpstr>
      <vt:lpstr>totaalgewogen2</vt:lpstr>
      <vt:lpstr>totaalgewogen3</vt:lpstr>
      <vt:lpstr>totaalgewogen4</vt:lpstr>
      <vt:lpstr>totaalgewogen5</vt:lpstr>
      <vt:lpstr>totaalgewogen8</vt:lpstr>
      <vt:lpstr>totaalgewogen9</vt:lpstr>
      <vt:lpstr>totaalgewongen10</vt:lpstr>
      <vt:lpstr>Waarde_brandstoffen</vt:lpstr>
      <vt:lpstr>Waarde_elektrisch</vt:lpstr>
      <vt:lpstr>Waarde_emissielabel</vt:lpstr>
      <vt:lpstr>Waarde_waterstof</vt:lpstr>
      <vt:lpstr>Waarde_waterstofdiesel</vt:lpstr>
      <vt:lpstr>Waterstof</vt:lpstr>
      <vt:lpstr>waterstofdiesel</vt:lpstr>
      <vt:lpstr>waterstofdieselhybride</vt:lpstr>
    </vt:vector>
  </TitlesOfParts>
  <Manager/>
  <Company>Waterschap Rivierenland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ing. J.B. van Dijk</dc:creator>
  <cp:keywords/>
  <dc:description/>
  <cp:lastModifiedBy>Simone Wevers</cp:lastModifiedBy>
  <cp:revision/>
  <dcterms:created xsi:type="dcterms:W3CDTF">2020-11-13T12:44:29Z</dcterms:created>
  <dcterms:modified xsi:type="dcterms:W3CDTF">2024-05-07T07:04:07Z</dcterms:modified>
  <cp:category/>
  <cp:contentStatus/>
</cp:coreProperties>
</file>