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Aventus\4) Definitieve stukken\"/>
    </mc:Choice>
  </mc:AlternateContent>
  <bookViews>
    <workbookView xWindow="0" yWindow="0" windowWidth="28800" windowHeight="12300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R8" i="1" s="1"/>
  <c r="T8" i="1" s="1"/>
  <c r="P10" i="1"/>
  <c r="R10" i="1" s="1"/>
  <c r="T10" i="1" s="1"/>
  <c r="P11" i="1"/>
  <c r="R11" i="1" s="1"/>
  <c r="T11" i="1" s="1"/>
  <c r="P12" i="1"/>
  <c r="R12" i="1" s="1"/>
  <c r="T12" i="1" s="1"/>
  <c r="P13" i="1"/>
  <c r="R13" i="1" s="1"/>
  <c r="T13" i="1" s="1"/>
  <c r="P14" i="1"/>
  <c r="R14" i="1" s="1"/>
  <c r="T14" i="1" s="1"/>
  <c r="P15" i="1"/>
  <c r="R15" i="1" s="1"/>
  <c r="T15" i="1" s="1"/>
  <c r="P6" i="1"/>
  <c r="R6" i="1" s="1"/>
  <c r="T6" i="1" s="1"/>
  <c r="O7" i="1"/>
  <c r="Q7" i="1" s="1"/>
  <c r="S7" i="1" s="1"/>
  <c r="O9" i="1"/>
  <c r="Q9" i="1" s="1"/>
  <c r="S9" i="1" s="1"/>
  <c r="M14" i="1" l="1"/>
  <c r="O14" i="1" s="1"/>
  <c r="Q14" i="1" s="1"/>
  <c r="S14" i="1" s="1"/>
  <c r="K15" i="1" l="1"/>
  <c r="M15" i="1" s="1"/>
  <c r="O15" i="1" s="1"/>
  <c r="Q15" i="1" s="1"/>
  <c r="S15" i="1" s="1"/>
  <c r="L18" i="1"/>
  <c r="N18" i="1" s="1"/>
  <c r="P18" i="1" s="1"/>
  <c r="R18" i="1" s="1"/>
  <c r="T18" i="1" s="1"/>
  <c r="K10" i="1"/>
  <c r="M10" i="1" s="1"/>
  <c r="O10" i="1" s="1"/>
  <c r="Q10" i="1" s="1"/>
  <c r="S10" i="1" s="1"/>
  <c r="K11" i="1"/>
  <c r="M11" i="1" s="1"/>
  <c r="O11" i="1" s="1"/>
  <c r="Q11" i="1" s="1"/>
  <c r="S11" i="1" s="1"/>
  <c r="K12" i="1"/>
  <c r="M12" i="1" s="1"/>
  <c r="O12" i="1" s="1"/>
  <c r="Q12" i="1" s="1"/>
  <c r="S12" i="1" s="1"/>
  <c r="K8" i="1"/>
  <c r="M8" i="1" s="1"/>
  <c r="O8" i="1" s="1"/>
  <c r="Q8" i="1" s="1"/>
  <c r="S8" i="1" s="1"/>
  <c r="K6" i="1"/>
  <c r="M6" i="1" s="1"/>
  <c r="O6" i="1" s="1"/>
  <c r="Q6" i="1" s="1"/>
  <c r="S6" i="1" s="1"/>
  <c r="F13" i="1" l="1"/>
  <c r="H13" i="1" s="1"/>
  <c r="K13" i="1" s="1"/>
  <c r="M13" i="1" l="1"/>
  <c r="H14" i="1"/>
  <c r="I7" i="1"/>
  <c r="L7" i="1" s="1"/>
  <c r="N7" i="1" s="1"/>
  <c r="P7" i="1" s="1"/>
  <c r="R7" i="1" s="1"/>
  <c r="T7" i="1" s="1"/>
  <c r="I9" i="1"/>
  <c r="L9" i="1" s="1"/>
  <c r="N9" i="1" s="1"/>
  <c r="P9" i="1" s="1"/>
  <c r="R9" i="1" s="1"/>
  <c r="T9" i="1" s="1"/>
  <c r="I14" i="1"/>
  <c r="D6" i="1"/>
  <c r="E6" i="1" s="1"/>
  <c r="E7" i="1"/>
  <c r="F7" i="1" s="1"/>
  <c r="H7" i="1" s="1"/>
  <c r="D8" i="1"/>
  <c r="E8" i="1" s="1"/>
  <c r="E9" i="1"/>
  <c r="F9" i="1" s="1"/>
  <c r="H9" i="1" s="1"/>
  <c r="D10" i="1"/>
  <c r="E10" i="1" s="1"/>
  <c r="D11" i="1"/>
  <c r="E11" i="1" s="1"/>
  <c r="D12" i="1"/>
  <c r="D14" i="1"/>
  <c r="E14" i="1" s="1"/>
  <c r="T44" i="1" l="1"/>
  <c r="R44" i="1"/>
  <c r="M44" i="1"/>
  <c r="O13" i="1"/>
  <c r="P44" i="1"/>
  <c r="N44" i="1"/>
  <c r="F6" i="1"/>
  <c r="F8" i="1"/>
  <c r="F11" i="1"/>
  <c r="F10" i="1"/>
  <c r="O44" i="1" l="1"/>
  <c r="Q13" i="1"/>
  <c r="Q44" i="1" l="1"/>
  <c r="S13" i="1"/>
  <c r="S44" i="1" s="1"/>
</calcChain>
</file>

<file path=xl/sharedStrings.xml><?xml version="1.0" encoding="utf-8"?>
<sst xmlns="http://schemas.openxmlformats.org/spreadsheetml/2006/main" count="195" uniqueCount="119">
  <si>
    <t>Omschrijving</t>
  </si>
  <si>
    <t>Adres</t>
  </si>
  <si>
    <t>Opstal 01-01-2015</t>
  </si>
  <si>
    <t>Opstal 01-01-2016</t>
  </si>
  <si>
    <t>Opstal  1-1-2017</t>
  </si>
  <si>
    <t>Opstal 01-01-2018</t>
  </si>
  <si>
    <t>inventaris 01-01-2018</t>
  </si>
  <si>
    <t>opstal 01-01-2019</t>
  </si>
  <si>
    <t>inventaris 01-01-2019</t>
  </si>
  <si>
    <t>taxatie</t>
  </si>
  <si>
    <t>opstal 01-01-2020</t>
  </si>
  <si>
    <t>inventaris 01-01-2020</t>
  </si>
  <si>
    <t>index 120,2</t>
  </si>
  <si>
    <t>index 121</t>
  </si>
  <si>
    <t>index 123,1</t>
  </si>
  <si>
    <t>index 125,8</t>
  </si>
  <si>
    <t>index 141,4</t>
  </si>
  <si>
    <t>index 105,0</t>
  </si>
  <si>
    <t xml:space="preserve">School </t>
  </si>
  <si>
    <t>Ln v Menschenr. 500 Apeldoorn</t>
  </si>
  <si>
    <t>School</t>
  </si>
  <si>
    <t>Stationsplein 20, 7201 ML Zutphen</t>
  </si>
  <si>
    <t xml:space="preserve">Regionaal Opleiding Centrum </t>
  </si>
  <si>
    <t xml:space="preserve">7413 PZ Middelweg 150 Deventer </t>
  </si>
  <si>
    <t>Scholencomplex</t>
  </si>
  <si>
    <t>7417 BH Snipperlingsdk 1 Deventer</t>
  </si>
  <si>
    <t>Schoolgebouw, beveiligd tegen inbraak</t>
  </si>
  <si>
    <t xml:space="preserve">7316 JD Musschenbroekstraat 20 </t>
  </si>
  <si>
    <t>2016/2019</t>
  </si>
  <si>
    <t>Sportcomplex</t>
  </si>
  <si>
    <t>7316 JD Musschenbroekstraat 11</t>
  </si>
  <si>
    <t>Huurdersbelang</t>
  </si>
  <si>
    <t>7311 MX Molendwstr 40 Apeldoorn</t>
  </si>
  <si>
    <t>7316 JD Musschenbroekstraat 10</t>
  </si>
  <si>
    <t xml:space="preserve">Bedrijfsuitrusting/inventaris en goederen, </t>
  </si>
  <si>
    <t>onverschillig hoe verdeeld over de hieronder</t>
  </si>
  <si>
    <t>genoemde risicoadressen</t>
  </si>
  <si>
    <t xml:space="preserve">ROC Aventus </t>
  </si>
  <si>
    <t>7316 JD Musschenbroekstraat 20</t>
  </si>
  <si>
    <t>Dreef 8A, Zutphen</t>
  </si>
  <si>
    <t>Saxion</t>
  </si>
  <si>
    <t>Handelskade 75, Deventer</t>
  </si>
  <si>
    <t>Schouwrooij 2, Boxtel</t>
  </si>
  <si>
    <t>Bouwmensen</t>
  </si>
  <si>
    <t>Sleutelbloemstr 69b, Apeldoorn</t>
  </si>
  <si>
    <t>Hanzehal</t>
  </si>
  <si>
    <t>Fanny Blankers-Koenweg 2, Zutphen</t>
  </si>
  <si>
    <t>AV 34</t>
  </si>
  <si>
    <t>Sportpark Orderbos 5, Apeldoorn</t>
  </si>
  <si>
    <t>Aeres Tech.</t>
  </si>
  <si>
    <t>Zandlaan 25-27 Ede</t>
  </si>
  <si>
    <t>Techni Campus</t>
  </si>
  <si>
    <t>Schonenvaardersstraat 6, Deventer</t>
  </si>
  <si>
    <t>Sporthal Zuiderpark</t>
  </si>
  <si>
    <t>1e Wormenseweg 213, 7331 MZ Apeldoorn</t>
  </si>
  <si>
    <t>Walenweingaarde 103,7329 BD Apeldoorn</t>
  </si>
  <si>
    <t>Hollander Techniek</t>
  </si>
  <si>
    <t>Boogschutterstraat 30, Apeldoorn</t>
  </si>
  <si>
    <t xml:space="preserve">Foenix Kringloop &amp; reintegratie </t>
  </si>
  <si>
    <t>Vlijtseweg 136, Apeldoorn</t>
  </si>
  <si>
    <t>Industrieweg 69A, Zutphen</t>
  </si>
  <si>
    <t>NewTechPark</t>
  </si>
  <si>
    <t>Vlijtseweg 144, Apeldoorn</t>
  </si>
  <si>
    <t>Waterstraat 33 Zutphen</t>
  </si>
  <si>
    <t>Rutgershof</t>
  </si>
  <si>
    <t>Rutgershof 5B, 8161 TB, Epe</t>
  </si>
  <si>
    <t>index 108,0</t>
  </si>
  <si>
    <t>opstal 01-01-2021</t>
  </si>
  <si>
    <t>inventaris 01-01-2021</t>
  </si>
  <si>
    <t>index 103,5</t>
  </si>
  <si>
    <t>Objectenoverzicht Aventus</t>
  </si>
  <si>
    <t>Wijkcentrum Waterkracht</t>
  </si>
  <si>
    <t>Konnected</t>
  </si>
  <si>
    <t>Kamperstraat 40
7418 CB Deventer</t>
  </si>
  <si>
    <t>Yuverta (voorheen Helicon)</t>
  </si>
  <si>
    <t>Waterstraat 33 (voorheen Walhallab)</t>
  </si>
  <si>
    <t>Apeldoorn</t>
  </si>
  <si>
    <t>Kamperstraat 40, 7418 CB Deventer</t>
  </si>
  <si>
    <t>Ruys de Beerenbrouckstraat 106, 7204 MN Zutphen</t>
  </si>
  <si>
    <t>opstal 01-01-2022</t>
  </si>
  <si>
    <t>inventaris 01-01-2022</t>
  </si>
  <si>
    <t>index 113,9</t>
  </si>
  <si>
    <t>index 109,2</t>
  </si>
  <si>
    <t xml:space="preserve">Schildersvakopleiding </t>
  </si>
  <si>
    <t>opstal 01-01-2023</t>
  </si>
  <si>
    <t>inventaris 01-01-2023</t>
  </si>
  <si>
    <t>Praktijklokatie Transport en Techniek</t>
  </si>
  <si>
    <t>Kayersdijk 141c, Apeldoorn</t>
  </si>
  <si>
    <t>Boerhof</t>
  </si>
  <si>
    <t>Dorpstraat 41, Heeten</t>
  </si>
  <si>
    <r>
      <t xml:space="preserve">Vlijtseweg </t>
    </r>
    <r>
      <rPr>
        <sz val="11"/>
        <color theme="1"/>
        <rFont val="Calibri"/>
        <family val="2"/>
        <scheme val="minor"/>
      </rPr>
      <t>148, Apeldoorn</t>
    </r>
  </si>
  <si>
    <t>index 130</t>
  </si>
  <si>
    <t>index 126,4</t>
  </si>
  <si>
    <t>index 126,8</t>
  </si>
  <si>
    <t>per 01-01-2024</t>
  </si>
  <si>
    <t>ROC Aventus</t>
  </si>
  <si>
    <t>Beveliging</t>
  </si>
  <si>
    <t>Zonnepanelen</t>
  </si>
  <si>
    <t>Leegstand</t>
  </si>
  <si>
    <t>Asbest</t>
  </si>
  <si>
    <t>soort</t>
  </si>
  <si>
    <t>J/N</t>
  </si>
  <si>
    <t>opstal 01-01-2024</t>
  </si>
  <si>
    <t>inventaris 01-01-2024</t>
  </si>
  <si>
    <t>Bijlage C.2 ROC Aventus</t>
  </si>
  <si>
    <t>BMI/AOI/Sprinkler/blusgas/rookbeheersingsinstallatie</t>
  </si>
  <si>
    <t>BMI/AOI/Sprinkler/blusgas</t>
  </si>
  <si>
    <t>BMI/AOI</t>
  </si>
  <si>
    <t>Ja 180 PV panelen productie omgeving</t>
  </si>
  <si>
    <t>Ja een onderwijsopstelling van 19 PV panelen dus geen productie omgeving.Deze zullen worden verwijdert als de opleiding hier geen gebruik meer van maakt.</t>
  </si>
  <si>
    <t>N</t>
  </si>
  <si>
    <t>Minden 18, apeldoorn</t>
  </si>
  <si>
    <t>praktijklokatie transport en logistiek (B&amp;L) per 1-1-2025</t>
  </si>
  <si>
    <t>per 1-1-2025 huurpand</t>
  </si>
  <si>
    <t xml:space="preserve">J </t>
  </si>
  <si>
    <t>is samenwerkingsverband</t>
  </si>
  <si>
    <t xml:space="preserve">is samenwerkingsverband </t>
  </si>
  <si>
    <t>is huurlocatie</t>
  </si>
  <si>
    <t>per 1-1-2025 geen huurlocatie 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</si>
</sst>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 &quot;€&quot;\ * #,##0_ ;_ &quot;€&quot;\ * \-#,##0_ ;_ &quot;€&quot;\ * &quot;-&quot;??_ ;_ @_ "/>
    <numFmt numFmtId="166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0"/>
      <name val="MS Sans Serif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5" fillId="0" borderId="0" xfId="1" applyFont="1"/>
    <xf numFmtId="42" fontId="0" fillId="0" borderId="0" xfId="0" applyNumberFormat="1"/>
    <xf numFmtId="42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42" fontId="4" fillId="0" borderId="3" xfId="0" applyNumberFormat="1" applyFont="1" applyBorder="1"/>
    <xf numFmtId="164" fontId="4" fillId="0" borderId="4" xfId="0" applyNumberFormat="1" applyFont="1" applyBorder="1" applyAlignment="1">
      <alignment horizontal="center"/>
    </xf>
    <xf numFmtId="0" fontId="3" fillId="0" borderId="0" xfId="0" applyFont="1"/>
    <xf numFmtId="42" fontId="6" fillId="0" borderId="0" xfId="0" applyNumberFormat="1" applyFont="1"/>
    <xf numFmtId="164" fontId="4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9" xfId="0" applyFont="1" applyFill="1" applyBorder="1"/>
    <xf numFmtId="42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42" fontId="4" fillId="0" borderId="7" xfId="0" applyNumberFormat="1" applyFont="1" applyBorder="1"/>
    <xf numFmtId="0" fontId="2" fillId="0" borderId="8" xfId="0" applyFont="1" applyBorder="1" applyAlignment="1">
      <alignment horizontal="center" vertical="center"/>
    </xf>
    <xf numFmtId="0" fontId="5" fillId="0" borderId="6" xfId="0" applyFont="1" applyBorder="1"/>
    <xf numFmtId="42" fontId="5" fillId="0" borderId="6" xfId="0" applyNumberFormat="1" applyFont="1" applyBorder="1"/>
    <xf numFmtId="42" fontId="0" fillId="0" borderId="6" xfId="0" applyNumberFormat="1" applyBorder="1"/>
    <xf numFmtId="42" fontId="3" fillId="0" borderId="6" xfId="0" applyNumberFormat="1" applyFont="1" applyBorder="1"/>
    <xf numFmtId="0" fontId="4" fillId="0" borderId="6" xfId="0" applyFont="1" applyBorder="1"/>
    <xf numFmtId="0" fontId="3" fillId="0" borderId="6" xfId="0" applyFont="1" applyBorder="1"/>
    <xf numFmtId="0" fontId="3" fillId="0" borderId="6" xfId="1" applyFont="1" applyBorder="1"/>
    <xf numFmtId="0" fontId="5" fillId="0" borderId="6" xfId="1" applyFont="1" applyBorder="1"/>
    <xf numFmtId="0" fontId="0" fillId="0" borderId="6" xfId="0" applyBorder="1" applyAlignment="1">
      <alignment horizontal="center" vertical="center"/>
    </xf>
    <xf numFmtId="42" fontId="0" fillId="0" borderId="8" xfId="0" applyNumberFormat="1" applyBorder="1"/>
    <xf numFmtId="42" fontId="0" fillId="3" borderId="6" xfId="0" applyNumberFormat="1" applyFill="1" applyBorder="1"/>
    <xf numFmtId="164" fontId="4" fillId="0" borderId="3" xfId="0" applyNumberFormat="1" applyFont="1" applyBorder="1" applyAlignment="1">
      <alignment horizontal="center"/>
    </xf>
    <xf numFmtId="0" fontId="0" fillId="0" borderId="7" xfId="0" applyBorder="1"/>
    <xf numFmtId="42" fontId="0" fillId="0" borderId="11" xfId="0" applyNumberFormat="1" applyBorder="1"/>
    <xf numFmtId="0" fontId="0" fillId="0" borderId="11" xfId="0" applyBorder="1"/>
    <xf numFmtId="0" fontId="3" fillId="0" borderId="11" xfId="0" applyFont="1" applyBorder="1"/>
    <xf numFmtId="164" fontId="4" fillId="0" borderId="6" xfId="0" applyNumberFormat="1" applyFont="1" applyBorder="1" applyAlignment="1">
      <alignment horizontal="center"/>
    </xf>
    <xf numFmtId="2" fontId="0" fillId="0" borderId="7" xfId="0" applyNumberFormat="1" applyBorder="1"/>
    <xf numFmtId="0" fontId="0" fillId="0" borderId="11" xfId="0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6" xfId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3" fillId="0" borderId="6" xfId="1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/>
    </xf>
    <xf numFmtId="0" fontId="5" fillId="4" borderId="6" xfId="1" applyFont="1" applyFill="1" applyBorder="1"/>
    <xf numFmtId="0" fontId="0" fillId="4" borderId="6" xfId="0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42" fontId="0" fillId="0" borderId="12" xfId="0" applyNumberFormat="1" applyBorder="1"/>
    <xf numFmtId="0" fontId="0" fillId="0" borderId="0" xfId="0" applyAlignment="1">
      <alignment horizontal="left" wrapText="1"/>
    </xf>
    <xf numFmtId="0" fontId="0" fillId="0" borderId="6" xfId="0" applyBorder="1" applyAlignment="1">
      <alignment wrapText="1"/>
    </xf>
    <xf numFmtId="164" fontId="4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0" fillId="0" borderId="6" xfId="0" applyNumberFormat="1" applyBorder="1"/>
    <xf numFmtId="0" fontId="5" fillId="4" borderId="8" xfId="1" applyFont="1" applyFill="1" applyBorder="1"/>
    <xf numFmtId="0" fontId="0" fillId="4" borderId="8" xfId="0" applyFill="1" applyBorder="1" applyAlignment="1">
      <alignment horizontal="left" vertical="center"/>
    </xf>
    <xf numFmtId="166" fontId="0" fillId="0" borderId="13" xfId="2" applyNumberFormat="1" applyFont="1" applyBorder="1"/>
    <xf numFmtId="0" fontId="5" fillId="4" borderId="6" xfId="1" applyFont="1" applyFill="1" applyBorder="1" applyAlignment="1">
      <alignment horizontal="left"/>
    </xf>
    <xf numFmtId="0" fontId="8" fillId="4" borderId="6" xfId="0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wrapText="1"/>
    </xf>
    <xf numFmtId="0" fontId="5" fillId="0" borderId="8" xfId="1" applyFont="1" applyBorder="1"/>
    <xf numFmtId="0" fontId="0" fillId="0" borderId="8" xfId="0" applyBorder="1" applyAlignment="1">
      <alignment horizontal="left" vertical="center"/>
    </xf>
    <xf numFmtId="0" fontId="9" fillId="0" borderId="0" xfId="0" applyFont="1"/>
    <xf numFmtId="0" fontId="10" fillId="0" borderId="6" xfId="0" applyFont="1" applyBorder="1"/>
    <xf numFmtId="0" fontId="11" fillId="0" borderId="0" xfId="0" applyFont="1"/>
    <xf numFmtId="0" fontId="12" fillId="0" borderId="0" xfId="0" applyFont="1"/>
    <xf numFmtId="0" fontId="9" fillId="0" borderId="6" xfId="0" applyFont="1" applyBorder="1"/>
    <xf numFmtId="165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0" fillId="5" borderId="6" xfId="0" applyFont="1" applyFill="1" applyBorder="1"/>
    <xf numFmtId="0" fontId="9" fillId="5" borderId="6" xfId="0" applyFont="1" applyFill="1" applyBorder="1" applyAlignment="1">
      <alignment wrapText="1"/>
    </xf>
    <xf numFmtId="0" fontId="9" fillId="5" borderId="6" xfId="0" applyFont="1" applyFill="1" applyBorder="1"/>
    <xf numFmtId="0" fontId="9" fillId="0" borderId="6" xfId="0" applyFont="1" applyBorder="1" applyAlignment="1">
      <alignment horizontal="center"/>
    </xf>
    <xf numFmtId="0" fontId="0" fillId="0" borderId="14" xfId="0" applyBorder="1" applyAlignment="1">
      <alignment horizontal="left"/>
    </xf>
    <xf numFmtId="42" fontId="0" fillId="0" borderId="14" xfId="0" applyNumberFormat="1" applyBorder="1"/>
    <xf numFmtId="0" fontId="0" fillId="0" borderId="14" xfId="0" applyBorder="1"/>
    <xf numFmtId="0" fontId="9" fillId="0" borderId="14" xfId="0" applyFont="1" applyBorder="1"/>
    <xf numFmtId="0" fontId="9" fillId="0" borderId="15" xfId="0" applyFont="1" applyBorder="1"/>
    <xf numFmtId="0" fontId="9" fillId="5" borderId="6" xfId="0" applyFont="1" applyFill="1" applyBorder="1" applyAlignment="1">
      <alignment horizontal="center"/>
    </xf>
  </cellXfs>
  <cellStyles count="3">
    <cellStyle name="Komma" xfId="2" builtinId="3"/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0"/>
  <sheetViews>
    <sheetView tabSelected="1" zoomScale="74" zoomScaleNormal="74" workbookViewId="0">
      <selection activeCell="V52" sqref="V52"/>
    </sheetView>
  </sheetViews>
  <sheetFormatPr defaultRowHeight="15" x14ac:dyDescent="0.25"/>
  <cols>
    <col min="1" max="1" width="47.28515625" bestFit="1" customWidth="1"/>
    <col min="2" max="2" width="39.42578125" style="51" bestFit="1" customWidth="1"/>
    <col min="3" max="3" width="20.5703125" style="4" hidden="1" customWidth="1"/>
    <col min="4" max="5" width="20.42578125" hidden="1" customWidth="1"/>
    <col min="6" max="6" width="19.7109375" hidden="1" customWidth="1"/>
    <col min="7" max="7" width="19.28515625" style="4" hidden="1" customWidth="1"/>
    <col min="8" max="9" width="18.42578125" hidden="1" customWidth="1"/>
    <col min="10" max="10" width="18.42578125" customWidth="1"/>
    <col min="11" max="11" width="37.42578125" hidden="1" customWidth="1"/>
    <col min="12" max="12" width="25.28515625" hidden="1" customWidth="1"/>
    <col min="13" max="13" width="18.42578125" hidden="1" customWidth="1"/>
    <col min="14" max="14" width="18.28515625" hidden="1" customWidth="1"/>
    <col min="15" max="15" width="35.7109375" hidden="1" customWidth="1"/>
    <col min="16" max="16" width="22.28515625" hidden="1" customWidth="1"/>
    <col min="17" max="17" width="16.28515625" hidden="1" customWidth="1"/>
    <col min="18" max="18" width="19.85546875" hidden="1" customWidth="1"/>
    <col min="19" max="19" width="16.28515625" bestFit="1" customWidth="1"/>
    <col min="20" max="20" width="19.85546875" bestFit="1" customWidth="1"/>
    <col min="21" max="21" width="32" style="73" customWidth="1"/>
    <col min="22" max="22" width="32.5703125" style="73" bestFit="1" customWidth="1"/>
    <col min="23" max="23" width="11.7109375" style="73" bestFit="1" customWidth="1"/>
    <col min="24" max="24" width="9.140625" style="73"/>
  </cols>
  <sheetData>
    <row r="1" spans="1:25" x14ac:dyDescent="0.25">
      <c r="A1" s="1" t="s">
        <v>104</v>
      </c>
    </row>
    <row r="2" spans="1:25" x14ac:dyDescent="0.25">
      <c r="A2" s="1" t="s">
        <v>70</v>
      </c>
      <c r="B2" s="40" t="s">
        <v>94</v>
      </c>
      <c r="C2" s="10"/>
    </row>
    <row r="3" spans="1:25" ht="15.75" thickBot="1" x14ac:dyDescent="0.3">
      <c r="A3" s="1"/>
      <c r="B3" s="41" t="s">
        <v>95</v>
      </c>
    </row>
    <row r="4" spans="1:25" x14ac:dyDescent="0.25">
      <c r="A4" s="2" t="s">
        <v>0</v>
      </c>
      <c r="B4" s="42" t="s">
        <v>1</v>
      </c>
      <c r="C4" s="5" t="s">
        <v>2</v>
      </c>
      <c r="D4" s="6" t="s">
        <v>3</v>
      </c>
      <c r="E4" s="8" t="s">
        <v>4</v>
      </c>
      <c r="F4" s="11" t="s">
        <v>5</v>
      </c>
      <c r="G4" s="7" t="s">
        <v>6</v>
      </c>
      <c r="H4" s="6" t="s">
        <v>7</v>
      </c>
      <c r="I4" s="32" t="s">
        <v>8</v>
      </c>
      <c r="J4" s="37" t="s">
        <v>9</v>
      </c>
      <c r="K4" s="37" t="s">
        <v>10</v>
      </c>
      <c r="L4" s="37" t="s">
        <v>11</v>
      </c>
      <c r="M4" s="37" t="s">
        <v>67</v>
      </c>
      <c r="N4" s="59" t="s">
        <v>68</v>
      </c>
      <c r="O4" s="37" t="s">
        <v>79</v>
      </c>
      <c r="P4" s="37" t="s">
        <v>80</v>
      </c>
      <c r="Q4" s="37" t="s">
        <v>84</v>
      </c>
      <c r="R4" s="37" t="s">
        <v>85</v>
      </c>
      <c r="S4" s="37" t="s">
        <v>102</v>
      </c>
      <c r="T4" s="37" t="s">
        <v>103</v>
      </c>
      <c r="U4" s="81" t="s">
        <v>96</v>
      </c>
      <c r="V4" s="81" t="s">
        <v>97</v>
      </c>
      <c r="W4" s="74" t="s">
        <v>98</v>
      </c>
      <c r="X4" s="74" t="s">
        <v>99</v>
      </c>
    </row>
    <row r="5" spans="1:25" x14ac:dyDescent="0.25">
      <c r="A5" s="15"/>
      <c r="B5" s="43"/>
      <c r="C5" s="16" t="s">
        <v>12</v>
      </c>
      <c r="D5" s="17" t="s">
        <v>13</v>
      </c>
      <c r="E5" s="18" t="s">
        <v>14</v>
      </c>
      <c r="F5" s="12" t="s">
        <v>15</v>
      </c>
      <c r="G5" s="19"/>
      <c r="H5" s="20" t="s">
        <v>16</v>
      </c>
      <c r="I5" s="33"/>
      <c r="J5" s="38"/>
      <c r="K5" s="29" t="s">
        <v>17</v>
      </c>
      <c r="L5" s="13"/>
      <c r="M5" s="54" t="s">
        <v>66</v>
      </c>
      <c r="N5" s="60" t="s">
        <v>69</v>
      </c>
      <c r="O5" s="54" t="s">
        <v>81</v>
      </c>
      <c r="P5" s="55" t="s">
        <v>82</v>
      </c>
      <c r="Q5" s="54" t="s">
        <v>91</v>
      </c>
      <c r="R5" s="55" t="s">
        <v>92</v>
      </c>
      <c r="S5" s="54" t="s">
        <v>91</v>
      </c>
      <c r="T5" s="55" t="s">
        <v>93</v>
      </c>
      <c r="U5" s="81" t="s">
        <v>100</v>
      </c>
      <c r="V5" s="81" t="s">
        <v>101</v>
      </c>
      <c r="W5" s="74" t="s">
        <v>101</v>
      </c>
      <c r="X5" s="74" t="s">
        <v>101</v>
      </c>
    </row>
    <row r="6" spans="1:25" ht="45.75" x14ac:dyDescent="0.25">
      <c r="A6" s="21" t="s">
        <v>18</v>
      </c>
      <c r="B6" s="44" t="s">
        <v>19</v>
      </c>
      <c r="C6" s="22">
        <v>94240569.323546648</v>
      </c>
      <c r="D6" s="23">
        <f>94240569.3235466*(121/120.2)</f>
        <v>94867794.410558566</v>
      </c>
      <c r="E6" s="23">
        <f>(123.1/121)*D6</f>
        <v>96514260.263964951</v>
      </c>
      <c r="F6" s="23">
        <f>(125.8/123.1)*E6</f>
        <v>98631144.932630315</v>
      </c>
      <c r="G6" s="23"/>
      <c r="H6" s="31">
        <v>136000000</v>
      </c>
      <c r="I6" s="34"/>
      <c r="J6" s="39">
        <v>2019</v>
      </c>
      <c r="K6" s="23">
        <f>H6</f>
        <v>136000000</v>
      </c>
      <c r="L6" s="13"/>
      <c r="M6" s="23">
        <f>108/105*K6</f>
        <v>139885714.28571427</v>
      </c>
      <c r="N6" s="35"/>
      <c r="O6" s="23">
        <f>113.9/108*M6</f>
        <v>147527619.04761901</v>
      </c>
      <c r="P6" s="61">
        <f>109.2/103.5*N6</f>
        <v>0</v>
      </c>
      <c r="Q6" s="23">
        <f>130/113.9*O6</f>
        <v>168380952.38095233</v>
      </c>
      <c r="R6" s="61">
        <f>126.4/109.2*P6</f>
        <v>0</v>
      </c>
      <c r="S6" s="23">
        <f>Q6</f>
        <v>168380952.38095233</v>
      </c>
      <c r="T6" s="61">
        <f>(126.8/126.4)*R6</f>
        <v>0</v>
      </c>
      <c r="U6" s="82" t="s">
        <v>105</v>
      </c>
      <c r="V6" s="82" t="s">
        <v>109</v>
      </c>
      <c r="W6" s="84" t="s">
        <v>110</v>
      </c>
      <c r="X6" s="84" t="s">
        <v>110</v>
      </c>
    </row>
    <row r="7" spans="1:25" x14ac:dyDescent="0.25">
      <c r="A7" s="21"/>
      <c r="B7" s="44"/>
      <c r="C7" s="23">
        <v>0</v>
      </c>
      <c r="D7" s="23">
        <v>0</v>
      </c>
      <c r="E7" s="23">
        <f t="shared" ref="E7:E11" si="0">(123.1/121)*D7</f>
        <v>0</v>
      </c>
      <c r="F7" s="23">
        <f t="shared" ref="F7:F13" si="1">(125.8/123.1)*E7</f>
        <v>0</v>
      </c>
      <c r="G7" s="22">
        <v>11545488.302541232</v>
      </c>
      <c r="H7" s="23">
        <f t="shared" ref="H7:H9" si="2">(141.4/125.8)*F7</f>
        <v>0</v>
      </c>
      <c r="I7" s="34">
        <f>G7</f>
        <v>11545488.302541232</v>
      </c>
      <c r="J7" s="39"/>
      <c r="K7" s="13"/>
      <c r="L7" s="23">
        <f>I7</f>
        <v>11545488.302541232</v>
      </c>
      <c r="M7" s="23"/>
      <c r="N7" s="34">
        <f>L7</f>
        <v>11545488.302541232</v>
      </c>
      <c r="O7" s="23">
        <f t="shared" ref="O7:O15" si="3">113.9/108*M7</f>
        <v>0</v>
      </c>
      <c r="P7" s="61">
        <f t="shared" ref="P7:P18" si="4">109.2/103.5*N7</f>
        <v>12181326.788768141</v>
      </c>
      <c r="Q7" s="23">
        <f t="shared" ref="Q7:Q15" si="5">130/113.9*O7</f>
        <v>0</v>
      </c>
      <c r="R7" s="61">
        <f t="shared" ref="R7:R18" si="6">126.4/109.2*P7</f>
        <v>14099997.308610743</v>
      </c>
      <c r="S7" s="23">
        <f t="shared" ref="S7:S15" si="7">Q7</f>
        <v>0</v>
      </c>
      <c r="T7" s="61">
        <f t="shared" ref="T7:T15" si="8">(126.8/126.4)*R7</f>
        <v>14144617.553258246</v>
      </c>
      <c r="U7" s="83"/>
      <c r="V7" s="83"/>
      <c r="W7" s="77"/>
      <c r="X7" s="77"/>
    </row>
    <row r="8" spans="1:25" x14ac:dyDescent="0.25">
      <c r="A8" s="21" t="s">
        <v>20</v>
      </c>
      <c r="B8" s="44" t="s">
        <v>21</v>
      </c>
      <c r="C8" s="22">
        <v>11162996.657362416</v>
      </c>
      <c r="D8" s="23">
        <f>11162996.6573624*(121/120.2)</f>
        <v>11237292.808160152</v>
      </c>
      <c r="E8" s="23">
        <f t="shared" si="0"/>
        <v>11432320.204004252</v>
      </c>
      <c r="F8" s="23">
        <f t="shared" si="1"/>
        <v>11683069.71294667</v>
      </c>
      <c r="G8" s="23"/>
      <c r="H8" s="31">
        <v>13500000</v>
      </c>
      <c r="I8" s="34"/>
      <c r="J8" s="39">
        <v>2019</v>
      </c>
      <c r="K8" s="23">
        <f>H8</f>
        <v>13500000</v>
      </c>
      <c r="L8" s="13"/>
      <c r="M8" s="23">
        <f t="shared" ref="M8:M15" si="9">108/105*K8</f>
        <v>13885714.285714284</v>
      </c>
      <c r="N8" s="35"/>
      <c r="O8" s="23">
        <f t="shared" si="3"/>
        <v>14644285.714285711</v>
      </c>
      <c r="P8" s="61">
        <f t="shared" si="4"/>
        <v>0</v>
      </c>
      <c r="Q8" s="23">
        <f t="shared" si="5"/>
        <v>16714285.714285709</v>
      </c>
      <c r="R8" s="61">
        <f t="shared" si="6"/>
        <v>0</v>
      </c>
      <c r="S8" s="23">
        <f t="shared" si="7"/>
        <v>16714285.714285709</v>
      </c>
      <c r="T8" s="61">
        <f t="shared" si="8"/>
        <v>0</v>
      </c>
      <c r="U8" s="82" t="s">
        <v>106</v>
      </c>
      <c r="V8" s="90" t="s">
        <v>110</v>
      </c>
      <c r="W8" s="84" t="s">
        <v>110</v>
      </c>
      <c r="X8" s="84" t="s">
        <v>110</v>
      </c>
    </row>
    <row r="9" spans="1:25" x14ac:dyDescent="0.25">
      <c r="A9" s="21"/>
      <c r="B9" s="44"/>
      <c r="C9" s="23">
        <v>0</v>
      </c>
      <c r="D9" s="23">
        <v>0</v>
      </c>
      <c r="E9" s="23">
        <f t="shared" si="0"/>
        <v>0</v>
      </c>
      <c r="F9" s="23">
        <f t="shared" si="1"/>
        <v>0</v>
      </c>
      <c r="G9" s="22">
        <v>1562946.8393855735</v>
      </c>
      <c r="H9" s="23">
        <f t="shared" si="2"/>
        <v>0</v>
      </c>
      <c r="I9" s="34">
        <f>G9</f>
        <v>1562946.8393855735</v>
      </c>
      <c r="J9" s="39"/>
      <c r="K9" s="13"/>
      <c r="L9" s="23">
        <f>I9</f>
        <v>1562946.8393855735</v>
      </c>
      <c r="M9" s="23"/>
      <c r="N9" s="34">
        <f>L9</f>
        <v>1562946.8393855735</v>
      </c>
      <c r="O9" s="23">
        <f t="shared" si="3"/>
        <v>0</v>
      </c>
      <c r="P9" s="61">
        <f t="shared" si="4"/>
        <v>1649022.1725691268</v>
      </c>
      <c r="Q9" s="23">
        <f t="shared" si="5"/>
        <v>0</v>
      </c>
      <c r="R9" s="61">
        <f t="shared" si="6"/>
        <v>1908758.2656844107</v>
      </c>
      <c r="S9" s="23">
        <f t="shared" si="7"/>
        <v>0</v>
      </c>
      <c r="T9" s="61">
        <f t="shared" si="8"/>
        <v>1914798.6399429056</v>
      </c>
      <c r="U9" s="83"/>
      <c r="V9" s="83"/>
      <c r="W9" s="77"/>
      <c r="X9" s="77"/>
    </row>
    <row r="10" spans="1:25" s="9" customFormat="1" x14ac:dyDescent="0.25">
      <c r="A10" s="21" t="s">
        <v>22</v>
      </c>
      <c r="B10" s="44" t="s">
        <v>23</v>
      </c>
      <c r="C10" s="22">
        <v>7868105.3011245504</v>
      </c>
      <c r="D10" s="24">
        <f>7868105.30112455*(121/120.2)</f>
        <v>7920472.058536361</v>
      </c>
      <c r="E10" s="23">
        <f t="shared" si="0"/>
        <v>8057934.7967423629</v>
      </c>
      <c r="F10" s="23">
        <f t="shared" si="1"/>
        <v>8234672.6030072244</v>
      </c>
      <c r="G10" s="24"/>
      <c r="H10" s="31">
        <v>13750000</v>
      </c>
      <c r="I10" s="34"/>
      <c r="J10" s="39">
        <v>2019</v>
      </c>
      <c r="K10" s="24">
        <f>H10</f>
        <v>13750000</v>
      </c>
      <c r="L10" s="26"/>
      <c r="M10" s="23">
        <f t="shared" si="9"/>
        <v>14142857.142857142</v>
      </c>
      <c r="N10" s="36"/>
      <c r="O10" s="23">
        <f t="shared" si="3"/>
        <v>14915476.190476188</v>
      </c>
      <c r="P10" s="61">
        <f t="shared" si="4"/>
        <v>0</v>
      </c>
      <c r="Q10" s="23">
        <f t="shared" si="5"/>
        <v>17023809.523809519</v>
      </c>
      <c r="R10" s="61">
        <f t="shared" si="6"/>
        <v>0</v>
      </c>
      <c r="S10" s="23">
        <f t="shared" si="7"/>
        <v>17023809.523809519</v>
      </c>
      <c r="T10" s="61">
        <f t="shared" si="8"/>
        <v>0</v>
      </c>
      <c r="U10" s="82" t="s">
        <v>107</v>
      </c>
      <c r="V10" s="90" t="s">
        <v>110</v>
      </c>
      <c r="W10" s="84" t="s">
        <v>110</v>
      </c>
      <c r="X10" s="84" t="s">
        <v>114</v>
      </c>
      <c r="Y10"/>
    </row>
    <row r="11" spans="1:25" s="9" customFormat="1" x14ac:dyDescent="0.25">
      <c r="A11" s="21" t="s">
        <v>24</v>
      </c>
      <c r="B11" s="44" t="s">
        <v>25</v>
      </c>
      <c r="C11" s="22">
        <v>15452883.115659857</v>
      </c>
      <c r="D11" s="24">
        <f>15452883.1156599*(121/120.2)</f>
        <v>15555730.923418036</v>
      </c>
      <c r="E11" s="23">
        <f t="shared" si="0"/>
        <v>15825706.418783141</v>
      </c>
      <c r="F11" s="23">
        <f t="shared" si="1"/>
        <v>16172817.76996685</v>
      </c>
      <c r="G11" s="24"/>
      <c r="H11" s="31">
        <v>19500000</v>
      </c>
      <c r="I11" s="34"/>
      <c r="J11" s="39">
        <v>2019</v>
      </c>
      <c r="K11" s="24">
        <f>H11</f>
        <v>19500000</v>
      </c>
      <c r="L11" s="26"/>
      <c r="M11" s="23">
        <f t="shared" si="9"/>
        <v>20057142.857142854</v>
      </c>
      <c r="N11" s="36"/>
      <c r="O11" s="23">
        <f t="shared" si="3"/>
        <v>21152857.142857138</v>
      </c>
      <c r="P11" s="61">
        <f t="shared" si="4"/>
        <v>0</v>
      </c>
      <c r="Q11" s="23">
        <f t="shared" si="5"/>
        <v>24142857.142857134</v>
      </c>
      <c r="R11" s="61">
        <f t="shared" si="6"/>
        <v>0</v>
      </c>
      <c r="S11" s="23">
        <f t="shared" si="7"/>
        <v>24142857.142857134</v>
      </c>
      <c r="T11" s="61">
        <f t="shared" si="8"/>
        <v>0</v>
      </c>
      <c r="U11" s="82" t="s">
        <v>107</v>
      </c>
      <c r="V11" s="90" t="s">
        <v>110</v>
      </c>
      <c r="W11" s="84" t="s">
        <v>110</v>
      </c>
      <c r="X11" s="84" t="s">
        <v>110</v>
      </c>
    </row>
    <row r="12" spans="1:25" s="9" customFormat="1" x14ac:dyDescent="0.25">
      <c r="A12" s="21" t="s">
        <v>26</v>
      </c>
      <c r="B12" s="44" t="s">
        <v>27</v>
      </c>
      <c r="C12" s="22">
        <v>9656576.8370148297</v>
      </c>
      <c r="D12" s="24">
        <f>9656576.83701483*(121/120.2)</f>
        <v>9720846.8991580233</v>
      </c>
      <c r="E12" s="24">
        <v>4500000</v>
      </c>
      <c r="F12" s="23">
        <v>5000000</v>
      </c>
      <c r="G12" s="24"/>
      <c r="H12" s="31">
        <v>5428967</v>
      </c>
      <c r="I12" s="34"/>
      <c r="J12" s="39" t="s">
        <v>28</v>
      </c>
      <c r="K12" s="24">
        <f>105/100*H12+260000</f>
        <v>5960415.3500000006</v>
      </c>
      <c r="L12" s="26"/>
      <c r="M12" s="23">
        <f t="shared" si="9"/>
        <v>6130712.9314285712</v>
      </c>
      <c r="N12" s="36"/>
      <c r="O12" s="23">
        <f t="shared" si="3"/>
        <v>6465631.5082380949</v>
      </c>
      <c r="P12" s="61">
        <f t="shared" si="4"/>
        <v>0</v>
      </c>
      <c r="Q12" s="23">
        <f t="shared" si="5"/>
        <v>7379561.8619047608</v>
      </c>
      <c r="R12" s="61">
        <f t="shared" si="6"/>
        <v>0</v>
      </c>
      <c r="S12" s="23">
        <f t="shared" si="7"/>
        <v>7379561.8619047608</v>
      </c>
      <c r="T12" s="61">
        <f t="shared" si="8"/>
        <v>0</v>
      </c>
      <c r="U12" s="82" t="s">
        <v>107</v>
      </c>
      <c r="V12" s="90" t="s">
        <v>110</v>
      </c>
      <c r="W12" s="84" t="s">
        <v>110</v>
      </c>
      <c r="X12" s="84" t="s">
        <v>110</v>
      </c>
    </row>
    <row r="13" spans="1:25" s="9" customFormat="1" x14ac:dyDescent="0.25">
      <c r="A13" s="21" t="s">
        <v>29</v>
      </c>
      <c r="B13" s="44" t="s">
        <v>30</v>
      </c>
      <c r="C13" s="22"/>
      <c r="D13" s="24"/>
      <c r="E13" s="24">
        <v>775000</v>
      </c>
      <c r="F13" s="23">
        <f t="shared" si="1"/>
        <v>791998.37530463049</v>
      </c>
      <c r="G13" s="24"/>
      <c r="H13" s="23">
        <f>(141.4/125.8)*F13</f>
        <v>890211.21039805049</v>
      </c>
      <c r="I13" s="34"/>
      <c r="J13" s="39">
        <v>2016</v>
      </c>
      <c r="K13" s="24">
        <f>105/100*H13</f>
        <v>934721.77091795311</v>
      </c>
      <c r="L13" s="26"/>
      <c r="M13" s="23">
        <f t="shared" si="9"/>
        <v>961428.10722989449</v>
      </c>
      <c r="N13" s="36"/>
      <c r="O13" s="23">
        <f t="shared" si="3"/>
        <v>1013950.5686433794</v>
      </c>
      <c r="P13" s="61">
        <f t="shared" si="4"/>
        <v>0</v>
      </c>
      <c r="Q13" s="23">
        <f t="shared" si="5"/>
        <v>1157274.5735174653</v>
      </c>
      <c r="R13" s="61">
        <f t="shared" si="6"/>
        <v>0</v>
      </c>
      <c r="S13" s="23">
        <f t="shared" si="7"/>
        <v>1157274.5735174653</v>
      </c>
      <c r="T13" s="61">
        <f t="shared" si="8"/>
        <v>0</v>
      </c>
      <c r="U13" s="82" t="s">
        <v>107</v>
      </c>
      <c r="V13" s="90" t="s">
        <v>110</v>
      </c>
      <c r="W13" s="84" t="s">
        <v>110</v>
      </c>
      <c r="X13" s="84" t="s">
        <v>110</v>
      </c>
    </row>
    <row r="14" spans="1:25" ht="16.5" hidden="1" customHeight="1" x14ac:dyDescent="0.25">
      <c r="A14" s="21" t="s">
        <v>31</v>
      </c>
      <c r="B14" s="44" t="s">
        <v>32</v>
      </c>
      <c r="C14" s="22">
        <v>927485.55084599752</v>
      </c>
      <c r="D14" s="23">
        <f>927485.550845998*(121/120.2)</f>
        <v>933658.49960370851</v>
      </c>
      <c r="E14" s="23">
        <f>(123.1/121)*D14</f>
        <v>949862.49009269837</v>
      </c>
      <c r="F14" s="23"/>
      <c r="G14" s="23"/>
      <c r="H14" s="23">
        <f>(141.4/125.8)*F14</f>
        <v>0</v>
      </c>
      <c r="I14" s="34">
        <f>G14</f>
        <v>0</v>
      </c>
      <c r="J14" s="39"/>
      <c r="K14" s="13"/>
      <c r="L14" s="13"/>
      <c r="M14" s="23">
        <f t="shared" si="9"/>
        <v>0</v>
      </c>
      <c r="N14" s="35"/>
      <c r="O14" s="23">
        <f t="shared" si="3"/>
        <v>0</v>
      </c>
      <c r="P14" s="61">
        <f t="shared" si="4"/>
        <v>0</v>
      </c>
      <c r="Q14" s="23">
        <f t="shared" si="5"/>
        <v>0</v>
      </c>
      <c r="R14" s="61">
        <f t="shared" si="6"/>
        <v>0</v>
      </c>
      <c r="S14" s="23">
        <f t="shared" si="7"/>
        <v>0</v>
      </c>
      <c r="T14" s="61">
        <f t="shared" si="8"/>
        <v>0</v>
      </c>
      <c r="U14" s="83"/>
      <c r="V14" s="83"/>
      <c r="W14" s="84" t="s">
        <v>110</v>
      </c>
      <c r="X14" s="84" t="s">
        <v>110</v>
      </c>
    </row>
    <row r="15" spans="1:25" x14ac:dyDescent="0.25">
      <c r="A15" s="21" t="s">
        <v>29</v>
      </c>
      <c r="B15" s="44" t="s">
        <v>33</v>
      </c>
      <c r="C15" s="22"/>
      <c r="D15" s="23"/>
      <c r="E15" s="23"/>
      <c r="F15" s="23">
        <v>2500000</v>
      </c>
      <c r="G15" s="23"/>
      <c r="H15" s="23">
        <v>2500000</v>
      </c>
      <c r="I15" s="34"/>
      <c r="J15" s="39">
        <v>2019</v>
      </c>
      <c r="K15" s="23">
        <f>H15</f>
        <v>2500000</v>
      </c>
      <c r="L15" s="13"/>
      <c r="M15" s="23">
        <f t="shared" si="9"/>
        <v>2571428.5714285714</v>
      </c>
      <c r="N15" s="35"/>
      <c r="O15" s="23">
        <f t="shared" si="3"/>
        <v>2711904.7619047617</v>
      </c>
      <c r="P15" s="61">
        <f t="shared" si="4"/>
        <v>0</v>
      </c>
      <c r="Q15" s="23">
        <f t="shared" si="5"/>
        <v>3095238.0952380947</v>
      </c>
      <c r="R15" s="61">
        <f t="shared" si="6"/>
        <v>0</v>
      </c>
      <c r="S15" s="23">
        <f t="shared" si="7"/>
        <v>3095238.0952380947</v>
      </c>
      <c r="T15" s="61">
        <f t="shared" si="8"/>
        <v>0</v>
      </c>
      <c r="U15" s="82" t="s">
        <v>107</v>
      </c>
      <c r="V15" s="83" t="s">
        <v>108</v>
      </c>
      <c r="W15" s="84" t="s">
        <v>110</v>
      </c>
      <c r="X15" s="84" t="s">
        <v>110</v>
      </c>
    </row>
    <row r="16" spans="1:25" x14ac:dyDescent="0.25">
      <c r="A16" s="21"/>
      <c r="B16" s="44"/>
      <c r="C16" s="23"/>
      <c r="D16" s="13"/>
      <c r="E16" s="23"/>
      <c r="F16" s="23"/>
      <c r="G16" s="23"/>
      <c r="H16" s="13"/>
      <c r="I16" s="34"/>
      <c r="J16" s="35"/>
      <c r="K16" s="13"/>
      <c r="L16" s="13"/>
      <c r="M16" s="13"/>
      <c r="N16" s="35"/>
      <c r="O16" s="13"/>
      <c r="P16" s="61"/>
      <c r="Q16" s="23"/>
      <c r="R16" s="61"/>
      <c r="S16" s="13"/>
      <c r="T16" s="13"/>
      <c r="U16" s="77"/>
      <c r="V16" s="77"/>
      <c r="W16" s="77"/>
      <c r="X16" s="77"/>
    </row>
    <row r="17" spans="1:25" x14ac:dyDescent="0.25">
      <c r="A17" s="21"/>
      <c r="B17" s="44"/>
      <c r="C17" s="23"/>
      <c r="D17" s="13"/>
      <c r="E17" s="23"/>
      <c r="F17" s="23"/>
      <c r="G17" s="23"/>
      <c r="H17" s="13"/>
      <c r="I17" s="34"/>
      <c r="J17" s="35"/>
      <c r="K17" s="13"/>
      <c r="L17" s="13"/>
      <c r="M17" s="13"/>
      <c r="N17" s="35"/>
      <c r="O17" s="13"/>
      <c r="P17" s="61"/>
      <c r="Q17" s="23"/>
      <c r="R17" s="61"/>
      <c r="S17" s="13"/>
      <c r="T17" s="13"/>
      <c r="U17" s="77"/>
      <c r="V17" s="77"/>
      <c r="W17" s="77"/>
      <c r="X17" s="77"/>
    </row>
    <row r="18" spans="1:25" x14ac:dyDescent="0.25">
      <c r="A18" s="25" t="s">
        <v>34</v>
      </c>
      <c r="B18" s="45"/>
      <c r="C18" s="23"/>
      <c r="D18" s="13"/>
      <c r="E18" s="23"/>
      <c r="F18" s="23"/>
      <c r="G18" s="22">
        <v>53663258.777680144</v>
      </c>
      <c r="H18" s="13"/>
      <c r="I18" s="34">
        <v>16891565</v>
      </c>
      <c r="J18" s="35"/>
      <c r="K18" s="13"/>
      <c r="L18" s="23">
        <f>I18</f>
        <v>16891565</v>
      </c>
      <c r="M18" s="13"/>
      <c r="N18" s="34">
        <f>L18</f>
        <v>16891565</v>
      </c>
      <c r="O18" s="13"/>
      <c r="P18" s="61">
        <f t="shared" si="4"/>
        <v>17821825.101449274</v>
      </c>
      <c r="Q18" s="23"/>
      <c r="R18" s="61">
        <f t="shared" si="6"/>
        <v>20628925.758454107</v>
      </c>
      <c r="S18" s="61"/>
      <c r="T18" s="61">
        <f>(126.8/126.4)*R18+30000</f>
        <v>20724207.169082128</v>
      </c>
      <c r="U18" s="77"/>
      <c r="V18" s="77"/>
      <c r="W18" s="77"/>
      <c r="X18" s="77"/>
    </row>
    <row r="19" spans="1:25" x14ac:dyDescent="0.25">
      <c r="A19" s="25" t="s">
        <v>35</v>
      </c>
      <c r="B19" s="45"/>
      <c r="C19" s="23"/>
      <c r="D19" s="13"/>
      <c r="E19" s="13"/>
      <c r="F19" s="13"/>
      <c r="G19" s="23"/>
      <c r="H19" s="13"/>
      <c r="I19" s="35"/>
      <c r="J19" s="35"/>
      <c r="K19" s="13"/>
      <c r="L19" s="13"/>
      <c r="M19" s="13"/>
      <c r="N19" s="35"/>
      <c r="O19" s="13"/>
      <c r="P19" s="13"/>
      <c r="Q19" s="23"/>
      <c r="R19" s="13"/>
      <c r="S19" s="13"/>
      <c r="T19" s="13"/>
      <c r="U19" s="77"/>
      <c r="V19" s="77"/>
      <c r="W19" s="77"/>
      <c r="X19" s="77"/>
    </row>
    <row r="20" spans="1:25" x14ac:dyDescent="0.25">
      <c r="A20" s="25" t="s">
        <v>36</v>
      </c>
      <c r="B20" s="45"/>
      <c r="C20" s="23"/>
      <c r="D20" s="13"/>
      <c r="E20" s="13"/>
      <c r="F20" s="13"/>
      <c r="G20" s="23"/>
      <c r="H20" s="13"/>
      <c r="I20" s="35"/>
      <c r="J20" s="35"/>
      <c r="K20" s="13"/>
      <c r="L20" s="13"/>
      <c r="M20" s="13"/>
      <c r="N20" s="35"/>
      <c r="O20" s="13"/>
      <c r="P20" s="13"/>
      <c r="Q20" s="23"/>
      <c r="R20" s="13"/>
      <c r="S20" s="13"/>
      <c r="T20" s="13"/>
      <c r="U20" s="77"/>
      <c r="V20" s="77"/>
      <c r="W20" s="77"/>
      <c r="X20" s="77"/>
    </row>
    <row r="21" spans="1:25" x14ac:dyDescent="0.25">
      <c r="A21" s="21" t="s">
        <v>37</v>
      </c>
      <c r="B21" s="44" t="s">
        <v>23</v>
      </c>
      <c r="C21" s="23"/>
      <c r="D21" s="13"/>
      <c r="E21" s="13"/>
      <c r="F21" s="13"/>
      <c r="G21" s="23"/>
      <c r="H21" s="13"/>
      <c r="I21" s="35"/>
      <c r="J21" s="27"/>
      <c r="K21" s="46" t="s">
        <v>39</v>
      </c>
      <c r="L21" s="13"/>
      <c r="M21" s="13"/>
      <c r="N21" s="35"/>
      <c r="O21" s="13"/>
      <c r="P21" s="13"/>
      <c r="Q21" s="23"/>
      <c r="R21" s="13"/>
      <c r="S21" s="13"/>
      <c r="T21" s="13"/>
      <c r="U21" s="82" t="s">
        <v>107</v>
      </c>
      <c r="V21" s="90" t="s">
        <v>110</v>
      </c>
      <c r="W21" s="84" t="s">
        <v>110</v>
      </c>
      <c r="X21" s="84" t="s">
        <v>114</v>
      </c>
    </row>
    <row r="22" spans="1:25" s="9" customFormat="1" x14ac:dyDescent="0.25">
      <c r="A22" s="26" t="s">
        <v>37</v>
      </c>
      <c r="B22" s="46" t="s">
        <v>25</v>
      </c>
      <c r="C22" s="24"/>
      <c r="D22" s="26"/>
      <c r="E22" s="26"/>
      <c r="F22" s="26"/>
      <c r="G22" s="24"/>
      <c r="H22" s="26"/>
      <c r="I22" s="36"/>
      <c r="J22" s="27"/>
      <c r="K22" s="46" t="s">
        <v>41</v>
      </c>
      <c r="L22" s="26"/>
      <c r="M22" s="26"/>
      <c r="N22" s="36"/>
      <c r="O22" s="26"/>
      <c r="P22" s="26"/>
      <c r="Q22" s="23"/>
      <c r="R22" s="26"/>
      <c r="S22" s="26"/>
      <c r="T22" s="26"/>
      <c r="U22" s="82" t="s">
        <v>107</v>
      </c>
      <c r="V22" s="90" t="s">
        <v>110</v>
      </c>
      <c r="W22" s="84" t="s">
        <v>110</v>
      </c>
      <c r="X22" s="84" t="s">
        <v>110</v>
      </c>
    </row>
    <row r="23" spans="1:25" s="9" customFormat="1" x14ac:dyDescent="0.25">
      <c r="A23" s="26" t="s">
        <v>37</v>
      </c>
      <c r="B23" s="46" t="s">
        <v>38</v>
      </c>
      <c r="C23" s="24"/>
      <c r="D23" s="26"/>
      <c r="E23" s="26"/>
      <c r="F23" s="26"/>
      <c r="G23" s="24"/>
      <c r="H23" s="26"/>
      <c r="I23" s="36"/>
      <c r="J23" s="13"/>
      <c r="K23" s="46" t="s">
        <v>42</v>
      </c>
      <c r="L23" s="26"/>
      <c r="M23" s="26"/>
      <c r="N23" s="36"/>
      <c r="O23" s="26"/>
      <c r="P23" s="26"/>
      <c r="Q23" s="23"/>
      <c r="R23" s="26"/>
      <c r="S23" s="26"/>
      <c r="T23" s="26"/>
      <c r="U23" s="82" t="s">
        <v>107</v>
      </c>
      <c r="V23" s="90" t="s">
        <v>110</v>
      </c>
      <c r="W23" s="84" t="s">
        <v>110</v>
      </c>
      <c r="X23" s="84" t="s">
        <v>110</v>
      </c>
    </row>
    <row r="24" spans="1:25" s="9" customFormat="1" x14ac:dyDescent="0.25">
      <c r="A24" s="26" t="s">
        <v>37</v>
      </c>
      <c r="B24" s="46" t="s">
        <v>30</v>
      </c>
      <c r="C24" s="24"/>
      <c r="D24" s="26"/>
      <c r="E24" s="26"/>
      <c r="F24" s="26"/>
      <c r="G24" s="24"/>
      <c r="H24" s="26"/>
      <c r="I24" s="36"/>
      <c r="J24" s="28"/>
      <c r="K24" s="46" t="s">
        <v>44</v>
      </c>
      <c r="L24" s="26"/>
      <c r="M24" s="26"/>
      <c r="N24" s="36"/>
      <c r="O24" s="26"/>
      <c r="P24" s="26"/>
      <c r="Q24" s="23"/>
      <c r="R24" s="26"/>
      <c r="S24" s="26"/>
      <c r="T24" s="26"/>
      <c r="U24" s="82" t="s">
        <v>107</v>
      </c>
      <c r="V24" s="90" t="s">
        <v>110</v>
      </c>
      <c r="W24" s="84" t="s">
        <v>110</v>
      </c>
      <c r="X24" s="84" t="s">
        <v>110</v>
      </c>
    </row>
    <row r="25" spans="1:25" s="9" customFormat="1" x14ac:dyDescent="0.25">
      <c r="A25" s="26" t="s">
        <v>37</v>
      </c>
      <c r="B25" s="47" t="s">
        <v>33</v>
      </c>
      <c r="C25" s="24"/>
      <c r="D25" s="26"/>
      <c r="E25" s="26"/>
      <c r="F25" s="26"/>
      <c r="G25" s="24"/>
      <c r="H25" s="26"/>
      <c r="I25" s="36"/>
      <c r="J25" s="28"/>
      <c r="K25" s="46" t="s">
        <v>46</v>
      </c>
      <c r="L25" s="26"/>
      <c r="M25" s="26"/>
      <c r="N25" s="36"/>
      <c r="O25" s="26"/>
      <c r="P25" s="26"/>
      <c r="Q25" s="23"/>
      <c r="R25" s="26"/>
      <c r="S25" s="26"/>
      <c r="T25" s="26"/>
      <c r="U25" s="82" t="s">
        <v>107</v>
      </c>
      <c r="V25" s="83" t="s">
        <v>108</v>
      </c>
      <c r="W25" s="84" t="s">
        <v>110</v>
      </c>
      <c r="X25" s="84" t="s">
        <v>110</v>
      </c>
    </row>
    <row r="26" spans="1:25" s="9" customFormat="1" x14ac:dyDescent="0.25">
      <c r="A26" s="27" t="s">
        <v>83</v>
      </c>
      <c r="B26" s="46" t="s">
        <v>39</v>
      </c>
      <c r="C26" s="24"/>
      <c r="D26" s="26"/>
      <c r="E26" s="26"/>
      <c r="F26" s="26"/>
      <c r="G26" s="24"/>
      <c r="H26" s="26"/>
      <c r="I26" s="36"/>
      <c r="J26" s="28"/>
      <c r="K26" s="48" t="s">
        <v>48</v>
      </c>
      <c r="L26" s="26"/>
      <c r="M26" s="26"/>
      <c r="N26" s="36"/>
      <c r="O26" s="26"/>
      <c r="P26" s="26"/>
      <c r="Q26" s="23"/>
      <c r="R26" s="26"/>
      <c r="S26" s="26"/>
      <c r="T26" s="26"/>
      <c r="W26" s="77"/>
      <c r="X26" s="77"/>
      <c r="Y26" t="s">
        <v>117</v>
      </c>
    </row>
    <row r="27" spans="1:25" s="9" customFormat="1" x14ac:dyDescent="0.25">
      <c r="A27" s="27" t="s">
        <v>40</v>
      </c>
      <c r="B27" s="46" t="s">
        <v>41</v>
      </c>
      <c r="C27" s="24"/>
      <c r="D27" s="26"/>
      <c r="E27" s="26"/>
      <c r="F27" s="26"/>
      <c r="G27" s="24"/>
      <c r="H27" s="26"/>
      <c r="I27" s="36"/>
      <c r="J27" s="28"/>
      <c r="K27" s="46" t="s">
        <v>50</v>
      </c>
      <c r="L27" s="26"/>
      <c r="M27" s="26"/>
      <c r="N27" s="36"/>
      <c r="O27" s="26"/>
      <c r="P27" s="26"/>
      <c r="Q27" s="23"/>
      <c r="R27" s="26"/>
      <c r="S27" s="26"/>
      <c r="T27" s="26"/>
      <c r="U27" s="77"/>
      <c r="V27" s="77"/>
      <c r="W27" s="84" t="s">
        <v>110</v>
      </c>
      <c r="X27" s="84" t="s">
        <v>110</v>
      </c>
    </row>
    <row r="28" spans="1:25" s="9" customFormat="1" x14ac:dyDescent="0.25">
      <c r="A28" s="26" t="s">
        <v>74</v>
      </c>
      <c r="B28" s="46" t="s">
        <v>42</v>
      </c>
      <c r="C28" s="24"/>
      <c r="D28" s="26"/>
      <c r="E28" s="26"/>
      <c r="F28" s="26"/>
      <c r="G28" s="24"/>
      <c r="H28" s="26"/>
      <c r="I28" s="36"/>
      <c r="J28" s="28"/>
      <c r="K28" s="46" t="s">
        <v>52</v>
      </c>
      <c r="L28" s="26"/>
      <c r="M28" s="26"/>
      <c r="N28" s="36"/>
      <c r="O28" s="26"/>
      <c r="P28" s="26"/>
      <c r="Q28" s="23"/>
      <c r="R28" s="26"/>
      <c r="S28" s="26"/>
      <c r="T28" s="26"/>
      <c r="U28" s="77"/>
      <c r="V28" s="77"/>
      <c r="W28" s="77"/>
      <c r="X28" s="77"/>
      <c r="Y28" t="s">
        <v>115</v>
      </c>
    </row>
    <row r="29" spans="1:25" s="9" customFormat="1" x14ac:dyDescent="0.25">
      <c r="A29" s="52" t="s">
        <v>43</v>
      </c>
      <c r="B29" s="65" t="s">
        <v>44</v>
      </c>
      <c r="C29" s="24"/>
      <c r="D29" s="26"/>
      <c r="E29" s="26"/>
      <c r="F29" s="26"/>
      <c r="G29" s="24"/>
      <c r="H29" s="26"/>
      <c r="I29" s="36"/>
      <c r="J29" s="28"/>
      <c r="K29" s="49" t="s">
        <v>54</v>
      </c>
      <c r="L29" s="26"/>
      <c r="M29" s="26"/>
      <c r="N29" s="36"/>
      <c r="O29" s="26"/>
      <c r="P29" s="26"/>
      <c r="Q29" s="23"/>
      <c r="R29" s="26"/>
      <c r="S29" s="26"/>
      <c r="T29" s="26"/>
      <c r="U29" s="77"/>
      <c r="V29" s="77"/>
      <c r="W29" s="77"/>
      <c r="X29" s="84" t="s">
        <v>110</v>
      </c>
    </row>
    <row r="30" spans="1:25" s="9" customFormat="1" x14ac:dyDescent="0.25">
      <c r="A30" s="52" t="s">
        <v>45</v>
      </c>
      <c r="B30" s="65" t="s">
        <v>46</v>
      </c>
      <c r="C30" s="24"/>
      <c r="D30" s="26"/>
      <c r="E30" s="26"/>
      <c r="F30" s="26"/>
      <c r="G30" s="24"/>
      <c r="H30" s="26"/>
      <c r="I30" s="36"/>
      <c r="J30" s="28"/>
      <c r="K30" s="45" t="s">
        <v>55</v>
      </c>
      <c r="L30" s="26"/>
      <c r="M30" s="26"/>
      <c r="N30" s="36"/>
      <c r="O30" s="26"/>
      <c r="P30" s="26"/>
      <c r="Q30" s="23"/>
      <c r="R30" s="26"/>
      <c r="S30" s="26"/>
      <c r="T30" s="26"/>
      <c r="U30" s="77"/>
      <c r="V30" s="77"/>
      <c r="W30" s="77"/>
      <c r="X30" s="77"/>
    </row>
    <row r="31" spans="1:25" s="9" customFormat="1" x14ac:dyDescent="0.25">
      <c r="A31" s="52" t="s">
        <v>47</v>
      </c>
      <c r="B31" s="66" t="s">
        <v>48</v>
      </c>
      <c r="C31" s="13"/>
      <c r="D31" s="26"/>
      <c r="E31" s="26"/>
      <c r="F31" s="26"/>
      <c r="G31" s="24"/>
      <c r="H31" s="26"/>
      <c r="I31" s="36"/>
      <c r="J31" s="28"/>
      <c r="K31" s="50" t="s">
        <v>57</v>
      </c>
      <c r="L31" s="26"/>
      <c r="M31" s="26"/>
      <c r="N31" s="36"/>
      <c r="O31" s="26"/>
      <c r="P31" s="26"/>
      <c r="Q31" s="23"/>
      <c r="R31" s="26"/>
      <c r="S31" s="26"/>
      <c r="T31" s="26"/>
      <c r="U31" s="77"/>
      <c r="V31" s="77"/>
      <c r="W31" s="77"/>
      <c r="X31" s="77"/>
    </row>
    <row r="32" spans="1:25" s="9" customFormat="1" x14ac:dyDescent="0.25">
      <c r="A32" s="52" t="s">
        <v>49</v>
      </c>
      <c r="B32" s="65" t="s">
        <v>50</v>
      </c>
      <c r="C32" s="24"/>
      <c r="D32" s="26"/>
      <c r="E32" s="26"/>
      <c r="F32" s="26"/>
      <c r="G32" s="24"/>
      <c r="H32" s="26"/>
      <c r="I32" s="36"/>
      <c r="J32" s="28"/>
      <c r="K32" s="50" t="s">
        <v>59</v>
      </c>
      <c r="L32" s="26"/>
      <c r="M32" s="26"/>
      <c r="N32" s="36"/>
      <c r="O32" s="26"/>
      <c r="P32" s="26"/>
      <c r="Q32" s="23"/>
      <c r="R32" s="26"/>
      <c r="S32" s="26"/>
      <c r="T32" s="26"/>
      <c r="U32" s="77"/>
      <c r="V32" s="77"/>
      <c r="W32" s="77"/>
      <c r="X32" s="77"/>
      <c r="Y32" t="s">
        <v>115</v>
      </c>
    </row>
    <row r="33" spans="1:25" s="9" customFormat="1" x14ac:dyDescent="0.25">
      <c r="A33" s="52" t="s">
        <v>51</v>
      </c>
      <c r="B33" s="65" t="s">
        <v>52</v>
      </c>
      <c r="C33" s="24"/>
      <c r="D33" s="26"/>
      <c r="E33" s="26"/>
      <c r="F33" s="26"/>
      <c r="G33" s="24"/>
      <c r="H33" s="26"/>
      <c r="I33" s="36"/>
      <c r="J33" s="28"/>
      <c r="K33" s="50" t="s">
        <v>60</v>
      </c>
      <c r="L33" s="26"/>
      <c r="M33" s="26"/>
      <c r="N33" s="36"/>
      <c r="O33" s="26"/>
      <c r="P33" s="26"/>
      <c r="Q33" s="23"/>
      <c r="R33" s="26"/>
      <c r="S33" s="26"/>
      <c r="T33" s="26"/>
      <c r="U33" s="77"/>
      <c r="V33" s="77"/>
      <c r="W33" s="77"/>
      <c r="X33" s="77"/>
    </row>
    <row r="34" spans="1:25" s="9" customFormat="1" x14ac:dyDescent="0.25">
      <c r="A34" s="52" t="s">
        <v>53</v>
      </c>
      <c r="B34" s="67" t="s">
        <v>54</v>
      </c>
      <c r="C34" s="24"/>
      <c r="D34" s="26"/>
      <c r="E34" s="26"/>
      <c r="F34" s="26"/>
      <c r="G34" s="24"/>
      <c r="H34" s="26"/>
      <c r="I34" s="36"/>
      <c r="J34" s="52"/>
      <c r="K34" s="53" t="s">
        <v>62</v>
      </c>
      <c r="L34" s="26"/>
      <c r="M34" s="26"/>
      <c r="N34" s="36"/>
      <c r="O34" s="26"/>
      <c r="P34" s="26"/>
      <c r="Q34" s="23"/>
      <c r="R34" s="26"/>
      <c r="S34" s="26"/>
      <c r="T34" s="26"/>
      <c r="U34" s="77"/>
      <c r="V34" s="77"/>
      <c r="W34" s="77"/>
      <c r="X34" s="77"/>
    </row>
    <row r="35" spans="1:25" ht="14.1" customHeight="1" x14ac:dyDescent="0.25">
      <c r="A35" s="52" t="s">
        <v>56</v>
      </c>
      <c r="B35" s="53" t="s">
        <v>57</v>
      </c>
      <c r="C35" s="13"/>
      <c r="D35" s="13"/>
      <c r="E35" s="13"/>
      <c r="F35" s="13"/>
      <c r="G35" s="23"/>
      <c r="H35" s="13"/>
      <c r="I35" s="35"/>
      <c r="J35" s="3"/>
      <c r="K35" s="57" t="s">
        <v>73</v>
      </c>
      <c r="L35" s="13"/>
      <c r="M35" s="13"/>
      <c r="N35" s="35"/>
      <c r="O35" s="13"/>
      <c r="P35" s="13"/>
      <c r="Q35" s="23"/>
      <c r="R35" s="13"/>
      <c r="S35" s="13"/>
      <c r="T35" s="13"/>
      <c r="U35" s="77"/>
      <c r="V35" s="77"/>
      <c r="W35" s="77"/>
      <c r="X35" s="77"/>
    </row>
    <row r="36" spans="1:25" x14ac:dyDescent="0.25">
      <c r="A36" s="52" t="s">
        <v>58</v>
      </c>
      <c r="B36" s="53" t="s">
        <v>59</v>
      </c>
      <c r="C36" s="13"/>
      <c r="D36" s="13"/>
      <c r="E36" s="13"/>
      <c r="F36" s="13"/>
      <c r="G36" s="23"/>
      <c r="H36" s="13"/>
      <c r="I36" s="35"/>
      <c r="J36" s="58"/>
      <c r="K36" s="13" t="s">
        <v>76</v>
      </c>
      <c r="L36" s="13"/>
      <c r="M36" s="13"/>
      <c r="N36" s="35"/>
      <c r="O36" s="13"/>
      <c r="P36" s="13"/>
      <c r="Q36" s="23"/>
      <c r="R36" s="13"/>
      <c r="S36" s="13"/>
      <c r="T36" s="13"/>
      <c r="U36" s="77"/>
      <c r="V36" s="77"/>
      <c r="W36" s="77"/>
      <c r="X36" s="77"/>
      <c r="Y36" t="s">
        <v>115</v>
      </c>
    </row>
    <row r="37" spans="1:25" x14ac:dyDescent="0.25">
      <c r="A37" s="52" t="s">
        <v>75</v>
      </c>
      <c r="B37" s="68" t="s">
        <v>63</v>
      </c>
      <c r="C37"/>
      <c r="F37" s="14"/>
      <c r="G37" s="30"/>
      <c r="H37" s="14"/>
      <c r="I37" s="33"/>
      <c r="J37" s="33"/>
      <c r="K37" s="13"/>
      <c r="L37" s="13"/>
      <c r="M37" s="13"/>
      <c r="N37" s="35"/>
      <c r="O37" s="13"/>
      <c r="P37" s="13"/>
      <c r="Q37" s="23"/>
      <c r="R37" s="13"/>
      <c r="S37" s="13"/>
      <c r="T37" s="13"/>
      <c r="U37" s="77"/>
      <c r="V37" s="77"/>
      <c r="W37" s="77"/>
      <c r="X37" s="77"/>
      <c r="Y37" t="s">
        <v>117</v>
      </c>
    </row>
    <row r="38" spans="1:25" x14ac:dyDescent="0.25">
      <c r="A38" s="52" t="s">
        <v>61</v>
      </c>
      <c r="B38" s="50" t="s">
        <v>90</v>
      </c>
      <c r="C38"/>
      <c r="F38" s="14"/>
      <c r="G38" s="30"/>
      <c r="H38" s="14"/>
      <c r="I38" s="33"/>
      <c r="J38" s="33"/>
      <c r="K38" s="13"/>
      <c r="L38" s="13"/>
      <c r="M38" s="13"/>
      <c r="N38" s="35"/>
      <c r="O38" s="13"/>
      <c r="P38" s="13"/>
      <c r="Q38" s="23"/>
      <c r="R38" s="13"/>
      <c r="S38" s="13"/>
      <c r="T38" s="13"/>
      <c r="U38" s="77"/>
      <c r="V38" s="77"/>
      <c r="W38" s="77"/>
      <c r="X38" s="77"/>
    </row>
    <row r="39" spans="1:25" x14ac:dyDescent="0.25">
      <c r="A39" s="71" t="s">
        <v>86</v>
      </c>
      <c r="B39" s="72" t="s">
        <v>87</v>
      </c>
      <c r="C39"/>
      <c r="F39" s="14"/>
      <c r="G39" s="30"/>
      <c r="H39" s="14"/>
      <c r="I39" s="33"/>
      <c r="J39" s="33"/>
      <c r="K39" s="14"/>
      <c r="L39" s="14"/>
      <c r="M39" s="14"/>
      <c r="N39" s="33"/>
      <c r="O39" s="13"/>
      <c r="P39" s="13"/>
      <c r="Q39" s="23"/>
      <c r="R39" s="13"/>
      <c r="S39" s="13"/>
      <c r="T39" s="13"/>
      <c r="U39" s="77"/>
      <c r="V39" s="77"/>
      <c r="W39" s="77"/>
      <c r="X39" s="77"/>
      <c r="Y39" s="77" t="s">
        <v>118</v>
      </c>
    </row>
    <row r="40" spans="1:25" x14ac:dyDescent="0.25">
      <c r="A40" s="71" t="s">
        <v>88</v>
      </c>
      <c r="B40" s="72" t="s">
        <v>89</v>
      </c>
      <c r="C40"/>
      <c r="F40" s="14"/>
      <c r="G40" s="30"/>
      <c r="H40" s="14"/>
      <c r="I40" s="33"/>
      <c r="J40" s="33"/>
      <c r="K40" s="14"/>
      <c r="L40" s="14"/>
      <c r="M40" s="14"/>
      <c r="N40" s="33"/>
      <c r="O40" s="13"/>
      <c r="P40" s="13"/>
      <c r="Q40" s="23"/>
      <c r="R40" s="13"/>
      <c r="S40" s="13"/>
      <c r="T40" s="13"/>
      <c r="U40" s="77"/>
      <c r="V40" s="77"/>
      <c r="W40" s="77"/>
      <c r="X40" s="77"/>
      <c r="Y40" s="77" t="s">
        <v>118</v>
      </c>
    </row>
    <row r="41" spans="1:25" x14ac:dyDescent="0.25">
      <c r="A41" s="62" t="s">
        <v>64</v>
      </c>
      <c r="B41" s="63" t="s">
        <v>65</v>
      </c>
      <c r="C41"/>
      <c r="F41" s="14"/>
      <c r="G41" s="30"/>
      <c r="H41" s="14"/>
      <c r="I41" s="33"/>
      <c r="J41" s="33"/>
      <c r="K41" s="14"/>
      <c r="L41" s="14"/>
      <c r="M41" s="14"/>
      <c r="N41" s="33"/>
      <c r="O41" s="13"/>
      <c r="P41" s="13"/>
      <c r="Q41" s="23"/>
      <c r="R41" s="13"/>
      <c r="S41" s="13"/>
      <c r="T41" s="13"/>
      <c r="U41" s="77"/>
      <c r="V41" s="77"/>
      <c r="W41" s="77"/>
      <c r="X41" s="77"/>
      <c r="Y41" s="77" t="s">
        <v>118</v>
      </c>
    </row>
    <row r="42" spans="1:25" ht="30" x14ac:dyDescent="0.25">
      <c r="A42" s="52" t="s">
        <v>71</v>
      </c>
      <c r="B42" s="69" t="s">
        <v>78</v>
      </c>
      <c r="C42" s="13"/>
      <c r="D42" s="13"/>
      <c r="E42" s="13"/>
      <c r="F42" s="13"/>
      <c r="G42" s="23"/>
      <c r="H42" s="13"/>
      <c r="I42" s="13"/>
      <c r="J42" s="13"/>
      <c r="K42" s="13"/>
      <c r="L42" s="13"/>
      <c r="M42" s="13"/>
      <c r="N42" s="13"/>
      <c r="O42" s="13"/>
      <c r="P42" s="13"/>
      <c r="Q42" s="23"/>
      <c r="R42" s="13"/>
      <c r="S42" s="13"/>
      <c r="T42" s="13"/>
      <c r="U42" s="77"/>
      <c r="V42" s="77"/>
      <c r="W42" s="77"/>
      <c r="X42" s="77"/>
      <c r="Y42" t="s">
        <v>116</v>
      </c>
    </row>
    <row r="43" spans="1:25" x14ac:dyDescent="0.25">
      <c r="A43" s="52" t="s">
        <v>72</v>
      </c>
      <c r="B43" s="70" t="s">
        <v>77</v>
      </c>
      <c r="C43" s="23"/>
      <c r="D43" s="13"/>
      <c r="E43" s="13"/>
      <c r="F43" s="13"/>
      <c r="G43" s="23"/>
      <c r="H43" s="13"/>
      <c r="I43" s="13"/>
      <c r="J43" s="13"/>
      <c r="K43" s="13"/>
      <c r="L43" s="13"/>
      <c r="M43" s="13"/>
      <c r="N43" s="13"/>
      <c r="O43" s="13"/>
      <c r="P43" s="13"/>
      <c r="Q43" s="23"/>
      <c r="R43" s="13"/>
      <c r="S43" s="13"/>
      <c r="T43" s="13"/>
      <c r="U43" s="77"/>
      <c r="V43" s="77"/>
      <c r="W43" s="77"/>
      <c r="X43" s="77"/>
      <c r="Y43" t="s">
        <v>116</v>
      </c>
    </row>
    <row r="44" spans="1:25" x14ac:dyDescent="0.25">
      <c r="A44" s="3"/>
      <c r="D44" s="4"/>
      <c r="E44" s="4"/>
      <c r="F44" s="4"/>
      <c r="M44" s="56">
        <f>SUM(M6:M43)</f>
        <v>197634998.18151557</v>
      </c>
      <c r="N44" s="64">
        <f>SUM(N5:N43)</f>
        <v>30000000.141926803</v>
      </c>
      <c r="O44" s="23">
        <f>SUM(O6:O43)</f>
        <v>208431724.9340243</v>
      </c>
      <c r="P44" s="61">
        <f>SUM(P6:P43)</f>
        <v>31652174.062786542</v>
      </c>
      <c r="Q44" s="23">
        <f>SUM(Q6:Q18)</f>
        <v>237893979.29256502</v>
      </c>
      <c r="R44" s="61">
        <f>SUM(R6:R43)</f>
        <v>36637681.332749262</v>
      </c>
      <c r="S44" s="23">
        <f>SUM(S6:S43)</f>
        <v>237893979.29256502</v>
      </c>
      <c r="T44" s="61">
        <f>SUM(T7:T43)</f>
        <v>36783623.362283275</v>
      </c>
    </row>
    <row r="45" spans="1:25" x14ac:dyDescent="0.25">
      <c r="D45" s="4"/>
      <c r="E45" s="4"/>
      <c r="F45" s="4"/>
      <c r="U45" s="75"/>
      <c r="V45" s="75"/>
      <c r="W45" s="75"/>
      <c r="X45" s="75"/>
    </row>
    <row r="47" spans="1:25" x14ac:dyDescent="0.25">
      <c r="A47" s="35" t="s">
        <v>112</v>
      </c>
      <c r="B47" s="85" t="s">
        <v>111</v>
      </c>
      <c r="C47" s="86"/>
      <c r="D47" s="87"/>
      <c r="E47" s="87"/>
      <c r="F47" s="87"/>
      <c r="G47" s="86"/>
      <c r="H47" s="87"/>
      <c r="I47" s="87"/>
      <c r="J47" s="87"/>
      <c r="K47" s="87"/>
      <c r="L47" s="87"/>
      <c r="M47" s="87"/>
      <c r="N47" s="87"/>
      <c r="O47" s="86"/>
      <c r="P47" s="87"/>
      <c r="Q47" s="87"/>
      <c r="R47" s="87"/>
      <c r="S47" s="87"/>
      <c r="T47" s="87"/>
      <c r="U47" s="88"/>
      <c r="V47" s="88"/>
      <c r="W47" s="88" t="s">
        <v>110</v>
      </c>
      <c r="X47" s="89"/>
      <c r="Y47" t="s">
        <v>113</v>
      </c>
    </row>
    <row r="48" spans="1:25" x14ac:dyDescent="0.25">
      <c r="O48" s="78"/>
    </row>
    <row r="49" spans="2:25" x14ac:dyDescent="0.25">
      <c r="O49" s="78"/>
    </row>
    <row r="50" spans="2:25" x14ac:dyDescent="0.25">
      <c r="O50" s="78"/>
    </row>
    <row r="51" spans="2:25" x14ac:dyDescent="0.25">
      <c r="O51" s="78"/>
    </row>
    <row r="52" spans="2:25" x14ac:dyDescent="0.25">
      <c r="O52" s="78"/>
      <c r="U52" s="76"/>
      <c r="V52" s="76"/>
      <c r="W52" s="76"/>
      <c r="X52" s="76"/>
    </row>
    <row r="53" spans="2:25" x14ac:dyDescent="0.25">
      <c r="O53" s="78"/>
    </row>
    <row r="54" spans="2:25" x14ac:dyDescent="0.25">
      <c r="O54" s="4"/>
    </row>
    <row r="56" spans="2:25" x14ac:dyDescent="0.25">
      <c r="B56"/>
      <c r="C56"/>
      <c r="G56"/>
    </row>
    <row r="57" spans="2:25" x14ac:dyDescent="0.25">
      <c r="B57"/>
      <c r="C57"/>
      <c r="G57"/>
      <c r="P57" s="51"/>
      <c r="Q57" s="4"/>
      <c r="S57" s="4"/>
      <c r="Y57" s="79"/>
    </row>
    <row r="58" spans="2:25" x14ac:dyDescent="0.25">
      <c r="B58"/>
      <c r="C58"/>
      <c r="G58"/>
      <c r="P58" s="51"/>
      <c r="Q58" s="4"/>
      <c r="S58" s="4"/>
    </row>
    <row r="59" spans="2:25" x14ac:dyDescent="0.25">
      <c r="B59"/>
      <c r="C59"/>
      <c r="G59"/>
      <c r="P59" s="51"/>
      <c r="Q59" s="4"/>
      <c r="S59" s="4"/>
    </row>
    <row r="60" spans="2:25" x14ac:dyDescent="0.25">
      <c r="B60"/>
      <c r="C60"/>
      <c r="G60"/>
      <c r="Y60" s="80"/>
    </row>
    <row r="61" spans="2:25" x14ac:dyDescent="0.25">
      <c r="B61"/>
      <c r="C61"/>
      <c r="G61"/>
      <c r="Y61" s="80"/>
    </row>
    <row r="62" spans="2:25" x14ac:dyDescent="0.25">
      <c r="B62"/>
      <c r="C62"/>
      <c r="G62"/>
      <c r="Y62" s="80"/>
    </row>
    <row r="63" spans="2:25" x14ac:dyDescent="0.25">
      <c r="B63"/>
      <c r="C63"/>
      <c r="G63"/>
      <c r="O63" s="51"/>
      <c r="P63" s="51"/>
      <c r="Q63" s="4"/>
      <c r="S63" s="4"/>
      <c r="Y63" s="80"/>
    </row>
    <row r="64" spans="2:25" x14ac:dyDescent="0.25">
      <c r="B64"/>
      <c r="C64"/>
      <c r="G64"/>
      <c r="O64" s="51"/>
      <c r="P64" s="51"/>
      <c r="Q64" s="4"/>
      <c r="S64" s="4"/>
    </row>
    <row r="65" spans="2:25" x14ac:dyDescent="0.25">
      <c r="B65"/>
      <c r="C65"/>
      <c r="G65"/>
      <c r="O65" s="51"/>
      <c r="P65" s="51"/>
      <c r="Q65" s="4"/>
      <c r="S65" s="4"/>
    </row>
    <row r="66" spans="2:25" x14ac:dyDescent="0.25">
      <c r="B66"/>
      <c r="C66"/>
      <c r="G66"/>
      <c r="O66" s="51"/>
      <c r="P66" s="51"/>
      <c r="Q66" s="4"/>
      <c r="S66" s="4"/>
      <c r="Y66" s="80"/>
    </row>
    <row r="67" spans="2:25" x14ac:dyDescent="0.25">
      <c r="B67"/>
      <c r="C67"/>
      <c r="G67"/>
      <c r="P67" s="51"/>
      <c r="Q67" s="4"/>
      <c r="S67" s="4"/>
    </row>
    <row r="68" spans="2:25" x14ac:dyDescent="0.25">
      <c r="B68"/>
      <c r="C68"/>
      <c r="G68"/>
      <c r="P68" s="51"/>
      <c r="Q68" s="4"/>
      <c r="S68" s="4"/>
    </row>
    <row r="69" spans="2:25" x14ac:dyDescent="0.25">
      <c r="B69"/>
      <c r="C69"/>
      <c r="G69"/>
      <c r="P69" s="51"/>
      <c r="Q69" s="4"/>
      <c r="S69" s="4"/>
    </row>
    <row r="70" spans="2:25" x14ac:dyDescent="0.25">
      <c r="B70"/>
      <c r="C70"/>
      <c r="G70"/>
      <c r="P70" s="51"/>
      <c r="Q70" s="4"/>
      <c r="S70" s="4"/>
      <c r="Y70" s="80"/>
    </row>
    <row r="71" spans="2:25" x14ac:dyDescent="0.25">
      <c r="B71"/>
      <c r="C71"/>
      <c r="G71"/>
      <c r="P71" s="51"/>
      <c r="Q71" s="4"/>
      <c r="S71" s="4"/>
    </row>
    <row r="72" spans="2:25" x14ac:dyDescent="0.25">
      <c r="B72"/>
      <c r="C72"/>
      <c r="G72"/>
      <c r="P72" s="51"/>
      <c r="Q72" s="4"/>
      <c r="S72" s="4"/>
    </row>
    <row r="73" spans="2:25" x14ac:dyDescent="0.25">
      <c r="B73"/>
      <c r="C73"/>
      <c r="G73"/>
      <c r="P73" s="51"/>
      <c r="Q73" s="4"/>
      <c r="S73" s="4"/>
    </row>
    <row r="74" spans="2:25" x14ac:dyDescent="0.25">
      <c r="B74"/>
      <c r="C74"/>
      <c r="G74"/>
      <c r="P74" s="51"/>
      <c r="Q74" s="4"/>
      <c r="S74" s="4"/>
      <c r="Y74" s="80"/>
    </row>
    <row r="75" spans="2:25" x14ac:dyDescent="0.25">
      <c r="B75"/>
      <c r="C75"/>
      <c r="G75"/>
      <c r="P75" s="51"/>
      <c r="Q75" s="4"/>
      <c r="S75" s="4"/>
      <c r="Y75" s="80"/>
    </row>
    <row r="76" spans="2:25" x14ac:dyDescent="0.25">
      <c r="B76"/>
      <c r="C76"/>
      <c r="G76"/>
      <c r="P76" s="51"/>
      <c r="Q76" s="4"/>
      <c r="S76" s="4"/>
    </row>
    <row r="77" spans="2:25" x14ac:dyDescent="0.25">
      <c r="B77"/>
      <c r="C77"/>
      <c r="G77"/>
      <c r="P77" s="51"/>
      <c r="Q77" s="4"/>
      <c r="S77" s="4"/>
    </row>
    <row r="78" spans="2:25" x14ac:dyDescent="0.25">
      <c r="B78"/>
      <c r="C78"/>
      <c r="G78"/>
      <c r="O78" s="51"/>
      <c r="P78" s="51"/>
      <c r="Q78" s="4"/>
      <c r="S78" s="4"/>
      <c r="Y78" s="80"/>
    </row>
    <row r="79" spans="2:25" x14ac:dyDescent="0.25">
      <c r="B79"/>
      <c r="C79"/>
      <c r="G79"/>
      <c r="P79" s="51"/>
      <c r="Q79" s="4"/>
      <c r="S79" s="4"/>
    </row>
    <row r="80" spans="2:25" x14ac:dyDescent="0.25">
      <c r="B80"/>
      <c r="C80"/>
      <c r="G80"/>
      <c r="Q80" s="4"/>
      <c r="S80" s="4"/>
      <c r="Y80" s="80"/>
    </row>
  </sheetData>
  <pageMargins left="0.7" right="0.7" top="0.75" bottom="0.75" header="0.3" footer="0.3"/>
  <pageSetup paperSize="9" scale="5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6" ma:contentTypeDescription="Een nieuw document maken." ma:contentTypeScope="" ma:versionID="3ed26a74498c4e55058fb2652f3933b0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451b2d7ff12737276dec366772c6d4af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54F40-4FDE-40B7-8893-777D3B0D5B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6AC1B-7FEA-4D99-8776-52D8C40D84EB}">
  <ds:schemaRefs>
    <ds:schemaRef ds:uri="f9d0211d-b12c-4903-b6e8-ebc986bd824e"/>
    <ds:schemaRef ds:uri="http://purl.org/dc/elements/1.1/"/>
    <ds:schemaRef ds:uri="http://schemas.microsoft.com/office/2006/metadata/properties"/>
    <ds:schemaRef ds:uri="http://schemas.microsoft.com/office/2006/documentManagement/types"/>
    <ds:schemaRef ds:uri="22fb9c3e-8640-4dbb-ba6b-7f2105e44f5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BA6387-3BF2-4E72-88D3-29F6576B2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NNAM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Enduser</dc:creator>
  <cp:keywords/>
  <dc:description/>
  <cp:lastModifiedBy>Menno Rozema</cp:lastModifiedBy>
  <cp:revision/>
  <dcterms:created xsi:type="dcterms:W3CDTF">2015-01-27T13:07:29Z</dcterms:created>
  <dcterms:modified xsi:type="dcterms:W3CDTF">2024-09-05T13:43:25Z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