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office033.sharepoint.com/sites/TeamAanbestedingen/Gedeelde documenten/General/Aanbestedingen/2023 Rioolrenovatie en -reparatie 1842954/04 NvI/"/>
    </mc:Choice>
  </mc:AlternateContent>
  <xr:revisionPtr revIDLastSave="48" documentId="8_{2B335BF2-A56F-4C63-BDB0-D5AE7224A4BD}" xr6:coauthVersionLast="47" xr6:coauthVersionMax="47" xr10:uidLastSave="{F6E3B3F9-133F-4923-93C5-4F5799C5623C}"/>
  <bookViews>
    <workbookView xWindow="-108" yWindow="-108" windowWidth="23256" windowHeight="12576" xr2:uid="{75A97E51-D1D3-4836-99A4-525972133286}"/>
  </bookViews>
  <sheets>
    <sheet name="2024" sheetId="13" r:id="rId1"/>
    <sheet name="2025" sheetId="12" r:id="rId2"/>
    <sheet name="2026" sheetId="11" r:id="rId3"/>
    <sheet name="2027" sheetId="1" r:id="rId4"/>
    <sheet name="Aangepaste brandstoftabel" sheetId="10"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3" l="1"/>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D26" i="12"/>
  <c r="E26" i="12" s="1"/>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D21" i="11"/>
  <c r="E21" i="11" s="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E30" i="13"/>
  <c r="E31" i="13" s="1"/>
  <c r="E30" i="12"/>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G28" i="10"/>
  <c r="J41" i="10" s="1"/>
</calcChain>
</file>

<file path=xl/sharedStrings.xml><?xml version="1.0" encoding="utf-8"?>
<sst xmlns="http://schemas.openxmlformats.org/spreadsheetml/2006/main" count="239" uniqueCount="85">
  <si>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</si>
  <si>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</si>
  <si>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</si>
  <si>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</si>
  <si>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</si>
  <si>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</si>
  <si>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</si>
  <si>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</si>
  <si>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</si>
  <si>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</si>
  <si>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</si>
  <si>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</si>
  <si>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</si>
  <si>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</si>
  <si>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</si>
  <si>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</si>
  <si>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</si>
  <si>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</si>
  <si>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</si>
  <si>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</si>
  <si>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</si>
  <si>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</si>
  <si>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</si>
  <si>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</si>
  <si>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</si>
  <si>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</si>
  <si>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</si>
  <si>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</si>
  <si>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 xml:space="preserve"> </t>
  </si>
  <si>
    <t>Ondertekening:</t>
  </si>
  <si>
    <t>Perceelnummer</t>
  </si>
  <si>
    <t>Plaats</t>
  </si>
  <si>
    <t>Opdrachtnemer</t>
  </si>
  <si>
    <t>Datum</t>
  </si>
  <si>
    <t>Naam</t>
  </si>
  <si>
    <t>Handtekening</t>
  </si>
  <si>
    <t>Functie</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</si>
  <si>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</si>
  <si>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</si>
  <si>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</si>
  <si>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</si>
  <si>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</si>
  <si>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</si>
  <si>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</si>
  <si>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</si>
  <si>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</si>
  <si>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</si>
  <si>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</si>
  <si>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</si>
  <si>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</si>
  <si>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</si>
  <si>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</si>
  <si>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</si>
  <si>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</si>
  <si>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</si>
  <si>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</si>
  <si>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</si>
  <si>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</si>
  <si>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</si>
  <si>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</si>
  <si>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</si>
  <si>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</si>
  <si>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</si>
  <si>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</si>
  <si>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</si>
  <si>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</si>
  <si>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</si>
  <si>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</si>
  <si>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</si>
  <si>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</si>
  <si>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</si>
  <si>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</si>
  <si>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</si>
  <si>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tankbonnetjes
- Voor elektra is alleen een ritenregistratie voldoende</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</si>
  <si>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</si>
  <si>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Brandstoftabel km versus fictieve korting - Jaar 2024 P1 Amersfoort</t>
  </si>
  <si>
    <t>Brandstoftabel km versus fictieve korting - Jaar 2025 P1 Amersfoort</t>
  </si>
  <si>
    <t>Brandstoftabel km versus fictieve korting - Jaar 2026 P1 Amersfoort</t>
  </si>
  <si>
    <t>Brandstoftabel km versus fictieve korting - Jaar 2027 P1 Amersfoort</t>
  </si>
  <si>
    <t>TOTALE FICTIEVE KORTING MAX € 28.500,- voor 2027</t>
  </si>
  <si>
    <t>Rekenvoorbeeld: Benzine (fossiel) wordt ingezet voor 10% van het totaal aantal te rijden kilometers. Dit levert 10% van de € 1.178,62 te behalen fictieve korting op = € 117,88
Voor de overige 90% zet zij Elektrisch (groene stroom) in. Dit levert 90% van de € 28.500,00 te behalen fictieve korting op = €25.650,00</t>
  </si>
  <si>
    <t>TOTALE FICTIEVE KORTING MAX € 28.500,- voor 2024</t>
  </si>
  <si>
    <t>TOTALE FICTIEVE KORTING MAX € 28.500,- voor 2025</t>
  </si>
  <si>
    <t>TOTALE FICTIEVE KORTING MAX € 28.500,- voor 2026</t>
  </si>
  <si>
    <t>TOTALE FICTIEVE KORTING 2024 - 2027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</si>
</sst>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0"/>
  </numFmts>
  <fonts count="38"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1"/>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39997558519241921"/>
        <bgColor indexed="64"/>
      </patternFill>
    </fill>
  </fills>
  <borders count="27">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48">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10" fontId="2" fillId="0" borderId="1" xfId="0" applyNumberFormat="1" applyFont="1" applyBorder="1" applyAlignment="1">
      <alignment horizontal="center" vertical="center" wrapText="1"/>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44" fontId="4" fillId="2" borderId="16" xfId="0" applyNumberFormat="1" applyFont="1" applyFill="1" applyBorder="1" applyAlignment="1" applyProtection="1">
      <alignment horizontal="center" vertical="center" wrapText="1"/>
      <protection locked="0"/>
    </xf>
    <xf numFmtId="0" fontId="5" fillId="5" borderId="17" xfId="0" applyFont="1" applyFill="1" applyBorder="1" applyAlignment="1">
      <alignment vertical="center" wrapText="1"/>
    </xf>
    <xf numFmtId="10" fontId="6" fillId="5" borderId="18" xfId="0" applyNumberFormat="1" applyFont="1" applyFill="1" applyBorder="1" applyAlignment="1">
      <alignment horizontal="center" vertical="center" wrapText="1"/>
    </xf>
    <xf numFmtId="10" fontId="2" fillId="0" borderId="13" xfId="0" applyNumberFormat="1" applyFont="1" applyBorder="1" applyAlignment="1">
      <alignment horizontal="center" vertical="center" wrapText="1"/>
    </xf>
    <xf numFmtId="44" fontId="2" fillId="4" borderId="1" xfId="0" applyNumberFormat="1" applyFont="1" applyFill="1" applyBorder="1" applyAlignment="1">
      <alignment horizontal="center" vertical="center" wrapText="1"/>
    </xf>
    <xf numFmtId="0" fontId="16" fillId="0" borderId="0" xfId="0" applyFont="1"/>
    <xf numFmtId="0" fontId="13" fillId="0" borderId="0" xfId="0" applyFont="1"/>
    <xf numFmtId="0" fontId="18" fillId="0" borderId="20" xfId="0" applyFont="1" applyBorder="1" applyAlignment="1">
      <alignment horizontal="center" vertical="center" wrapText="1"/>
    </xf>
    <xf numFmtId="0" fontId="13" fillId="0" borderId="0" xfId="0" applyFont="1" applyAlignment="1">
      <alignment horizontal="center" wrapText="1"/>
    </xf>
    <xf numFmtId="2" fontId="16" fillId="0" borderId="0" xfId="0" applyNumberFormat="1" applyFont="1"/>
    <xf numFmtId="0" fontId="15" fillId="0" borderId="0" xfId="0" applyFont="1"/>
    <xf numFmtId="0" fontId="15" fillId="0" borderId="0" xfId="0" applyFont="1" applyProtection="1">
      <protection locked="0"/>
    </xf>
    <xf numFmtId="0" fontId="15" fillId="0" borderId="0" xfId="0" applyFont="1" applyAlignment="1">
      <alignment horizontal="left"/>
    </xf>
    <xf numFmtId="0" fontId="14" fillId="6" borderId="0" xfId="0" applyFont="1" applyFill="1"/>
    <xf numFmtId="0" fontId="15"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0" fontId="15" fillId="0" borderId="0" xfId="0" applyFont="1" applyAlignment="1">
      <alignment horizontal="left" vertical="center" wrapText="1"/>
    </xf>
    <xf numFmtId="2" fontId="15" fillId="0" borderId="0" xfId="0" applyNumberFormat="1" applyFont="1" applyProtection="1">
      <protection locked="0"/>
    </xf>
    <xf numFmtId="2" fontId="22" fillId="0" borderId="0" xfId="0" applyNumberFormat="1" applyFont="1" applyProtection="1">
      <protection locked="0"/>
    </xf>
    <xf numFmtId="0" fontId="15" fillId="0" borderId="0" xfId="0" applyFont="1" applyAlignment="1">
      <alignment vertical="center" wrapText="1"/>
    </xf>
    <xf numFmtId="0" fontId="22" fillId="0" borderId="0" xfId="0" applyFont="1"/>
    <xf numFmtId="0" fontId="23" fillId="0" borderId="0" xfId="0" applyFont="1"/>
    <xf numFmtId="0" fontId="24" fillId="3" borderId="2" xfId="0" applyFont="1" applyFill="1" applyBorder="1" applyAlignment="1" applyProtection="1">
      <alignment horizontal="left" vertical="top" wrapText="1"/>
      <protection locked="0"/>
    </xf>
    <xf numFmtId="0" fontId="22" fillId="3" borderId="3"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top" wrapText="1"/>
      <protection locked="0"/>
    </xf>
    <xf numFmtId="0" fontId="22" fillId="3" borderId="7" xfId="0" applyFont="1" applyFill="1" applyBorder="1" applyAlignment="1" applyProtection="1">
      <alignment horizontal="left" vertical="top" wrapText="1"/>
      <protection locked="0"/>
    </xf>
    <xf numFmtId="0" fontId="24" fillId="3" borderId="6" xfId="0" applyFont="1" applyFill="1" applyBorder="1" applyAlignment="1" applyProtection="1">
      <alignment horizontal="left" vertical="top" wrapText="1"/>
      <protection locked="0"/>
    </xf>
    <xf numFmtId="0" fontId="22" fillId="3" borderId="10" xfId="0" applyFont="1" applyFill="1" applyBorder="1" applyAlignment="1" applyProtection="1">
      <alignment horizontal="left" vertical="top" wrapText="1"/>
      <protection locked="0"/>
    </xf>
    <xf numFmtId="0" fontId="24" fillId="3" borderId="2" xfId="0" applyFont="1" applyFill="1" applyBorder="1" applyAlignment="1" applyProtection="1">
      <alignment vertical="center" wrapText="1"/>
      <protection locked="0"/>
    </xf>
    <xf numFmtId="0" fontId="22" fillId="3" borderId="7" xfId="0" applyFont="1" applyFill="1" applyBorder="1" applyAlignment="1" applyProtection="1">
      <alignment vertical="center" wrapText="1"/>
      <protection locked="0"/>
    </xf>
    <xf numFmtId="0" fontId="24" fillId="3" borderId="6" xfId="0" applyFont="1" applyFill="1" applyBorder="1" applyAlignment="1" applyProtection="1">
      <alignment vertical="center" wrapText="1"/>
      <protection locked="0"/>
    </xf>
    <xf numFmtId="0" fontId="24" fillId="3" borderId="9" xfId="0" applyFont="1" applyFill="1" applyBorder="1" applyAlignment="1" applyProtection="1">
      <alignment vertical="center" wrapText="1"/>
      <protection locked="0"/>
    </xf>
    <xf numFmtId="0" fontId="22" fillId="3" borderId="10" xfId="0" applyFont="1" applyFill="1" applyBorder="1" applyAlignment="1" applyProtection="1">
      <alignment vertical="center" wrapText="1"/>
      <protection locked="0"/>
    </xf>
    <xf numFmtId="0" fontId="22" fillId="3" borderId="6" xfId="0" applyFont="1" applyFill="1" applyBorder="1" applyAlignment="1" applyProtection="1">
      <alignment horizontal="left" vertical="top" wrapText="1"/>
      <protection locked="0"/>
    </xf>
    <xf numFmtId="0" fontId="22" fillId="3" borderId="9" xfId="0" applyFont="1" applyFill="1" applyBorder="1" applyAlignment="1" applyProtection="1">
      <alignment horizontal="left" vertical="top" wrapText="1"/>
      <protection locked="0"/>
    </xf>
    <xf numFmtId="0" fontId="17" fillId="5" borderId="4" xfId="0" applyFont="1" applyFill="1" applyBorder="1" applyAlignment="1" applyProtection="1">
      <alignment horizontal="center" vertical="center" wrapText="1"/>
      <protection locked="0"/>
    </xf>
    <xf numFmtId="0" fontId="17" fillId="5" borderId="3" xfId="0" applyFont="1" applyFill="1" applyBorder="1" applyAlignment="1" applyProtection="1">
      <alignment horizontal="center" vertical="center" wrapText="1"/>
      <protection locked="0"/>
    </xf>
    <xf numFmtId="0" fontId="17" fillId="5" borderId="5" xfId="0" applyFont="1" applyFill="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10" xfId="0" applyFont="1" applyFill="1" applyBorder="1" applyAlignment="1" applyProtection="1">
      <alignment horizontal="center" vertical="center" wrapText="1"/>
      <protection locked="0"/>
    </xf>
    <xf numFmtId="0" fontId="17" fillId="5" borderId="1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15" fillId="0" borderId="0" xfId="0" applyFont="1" applyAlignment="1">
      <alignment vertical="center"/>
    </xf>
    <xf numFmtId="0" fontId="2" fillId="0" borderId="21" xfId="0" applyFont="1" applyBorder="1" applyAlignment="1">
      <alignment vertical="center" wrapText="1"/>
    </xf>
    <xf numFmtId="44" fontId="2" fillId="4" borderId="22" xfId="0" applyNumberFormat="1" applyFont="1" applyFill="1" applyBorder="1" applyAlignment="1">
      <alignment horizontal="center" vertical="center" wrapText="1"/>
    </xf>
    <xf numFmtId="44" fontId="2" fillId="0" borderId="1" xfId="0" applyNumberFormat="1" applyFont="1" applyBorder="1" applyAlignment="1">
      <alignment horizontal="center" vertical="center" wrapText="1"/>
    </xf>
    <xf numFmtId="44" fontId="6" fillId="0" borderId="18" xfId="0" applyNumberFormat="1" applyFont="1" applyBorder="1" applyAlignment="1">
      <alignment vertical="center" wrapText="1"/>
    </xf>
    <xf numFmtId="44" fontId="2" fillId="4" borderId="14" xfId="0" applyNumberFormat="1" applyFont="1" applyFill="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6" fillId="0" borderId="0" xfId="0" applyNumberFormat="1" applyFont="1" applyAlignment="1">
      <alignment horizontal="right"/>
    </xf>
    <xf numFmtId="2" fontId="10" fillId="0" borderId="0" xfId="0" applyNumberFormat="1" applyFont="1"/>
    <xf numFmtId="0" fontId="27" fillId="0" borderId="0" xfId="0" applyFont="1" applyAlignment="1">
      <alignment horizontal="left" vertical="top"/>
    </xf>
    <xf numFmtId="0" fontId="16" fillId="0" borderId="0" xfId="0" applyFont="1" applyAlignment="1">
      <alignment horizontal="left" vertical="top"/>
    </xf>
    <xf numFmtId="2" fontId="16" fillId="0" borderId="0" xfId="0" applyNumberFormat="1" applyFont="1" applyAlignment="1">
      <alignment horizontal="right"/>
    </xf>
    <xf numFmtId="164" fontId="16" fillId="0" borderId="0" xfId="0" applyNumberFormat="1" applyFont="1"/>
    <xf numFmtId="0" fontId="28" fillId="0" borderId="0" xfId="0" applyFont="1" applyAlignment="1">
      <alignment horizontal="left"/>
    </xf>
    <xf numFmtId="0" fontId="29"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10" fontId="2" fillId="0" borderId="0" xfId="0" applyNumberFormat="1" applyFont="1" applyAlignment="1">
      <alignment horizontal="center" vertical="center" wrapText="1"/>
    </xf>
    <xf numFmtId="10" fontId="2" fillId="0" borderId="14" xfId="0" applyNumberFormat="1" applyFont="1" applyBorder="1" applyAlignment="1">
      <alignment horizontal="center" vertical="center" wrapText="1"/>
    </xf>
    <xf numFmtId="2" fontId="22" fillId="5" borderId="0" xfId="0" applyNumberFormat="1" applyFont="1" applyFill="1"/>
    <xf numFmtId="0" fontId="20" fillId="5" borderId="0" xfId="0" applyFont="1" applyFill="1" applyAlignment="1">
      <alignment horizontal="left" vertical="top" wrapText="1"/>
    </xf>
    <xf numFmtId="0" fontId="0" fillId="5" borderId="0" xfId="0" applyFill="1"/>
    <xf numFmtId="0" fontId="34" fillId="5" borderId="0" xfId="0" applyFont="1" applyFill="1"/>
    <xf numFmtId="0" fontId="35" fillId="5" borderId="0" xfId="0" applyFont="1" applyFill="1" applyAlignment="1">
      <alignment horizontal="left" vertical="top"/>
    </xf>
    <xf numFmtId="0" fontId="37" fillId="0" borderId="0" xfId="0" applyFont="1"/>
    <xf numFmtId="0" fontId="5" fillId="5" borderId="21" xfId="0" applyFont="1" applyFill="1" applyBorder="1" applyAlignment="1">
      <alignment vertical="center" wrapText="1"/>
    </xf>
    <xf numFmtId="10" fontId="6" fillId="5" borderId="22" xfId="0" applyNumberFormat="1" applyFont="1" applyFill="1" applyBorder="1" applyAlignment="1">
      <alignment horizontal="center" vertical="center" wrapText="1"/>
    </xf>
    <xf numFmtId="44" fontId="6" fillId="0" borderId="22" xfId="0" applyNumberFormat="1" applyFont="1" applyBorder="1" applyAlignment="1">
      <alignment vertical="center" wrapText="1"/>
    </xf>
    <xf numFmtId="44" fontId="4" fillId="2" borderId="8" xfId="0" applyNumberFormat="1" applyFont="1" applyFill="1" applyBorder="1" applyAlignment="1" applyProtection="1">
      <alignment horizontal="center" vertical="center" wrapText="1"/>
      <protection locked="0"/>
    </xf>
    <xf numFmtId="0" fontId="5" fillId="7" borderId="23" xfId="0" applyFont="1" applyFill="1" applyBorder="1" applyAlignment="1">
      <alignment vertical="center" wrapText="1"/>
    </xf>
    <xf numFmtId="10" fontId="6" fillId="7" borderId="24" xfId="0" applyNumberFormat="1" applyFont="1" applyFill="1" applyBorder="1" applyAlignment="1">
      <alignment horizontal="center" vertical="center" wrapText="1"/>
    </xf>
    <xf numFmtId="0" fontId="0" fillId="7" borderId="26" xfId="0" applyFill="1" applyBorder="1"/>
    <xf numFmtId="44" fontId="6" fillId="7" borderId="25" xfId="0" applyNumberFormat="1" applyFont="1" applyFill="1" applyBorder="1" applyAlignment="1">
      <alignment vertical="center" wrapText="1"/>
    </xf>
    <xf numFmtId="0" fontId="5" fillId="0" borderId="0" xfId="0" applyFont="1" applyAlignment="1">
      <alignment vertical="center" wrapText="1"/>
    </xf>
    <xf numFmtId="10" fontId="6" fillId="0" borderId="0" xfId="0" applyNumberFormat="1" applyFont="1" applyAlignment="1">
      <alignment horizontal="center" vertical="center" wrapText="1"/>
    </xf>
    <xf numFmtId="44" fontId="6" fillId="0" borderId="0" xfId="0" applyNumberFormat="1" applyFont="1" applyAlignment="1">
      <alignment vertical="center" wrapText="1"/>
    </xf>
    <xf numFmtId="0" fontId="0" fillId="0" borderId="0" xfId="0" applyAlignment="1">
      <alignment horizontal="center" vertical="center" wrapText="1"/>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0" xfId="0" applyFont="1" applyFill="1" applyAlignment="1">
      <alignment horizontal="left" vertical="center" wrapText="1"/>
    </xf>
    <xf numFmtId="0" fontId="2" fillId="4" borderId="0" xfId="0" applyFont="1" applyFill="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vertical="center"/>
    </xf>
    <xf numFmtId="0" fontId="7" fillId="2" borderId="4"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2" fillId="4" borderId="5" xfId="0" applyFont="1" applyFill="1" applyBorder="1" applyAlignment="1">
      <alignment horizontal="left" vertical="center" wrapText="1"/>
    </xf>
    <xf numFmtId="0" fontId="24" fillId="3" borderId="2" xfId="0" applyFont="1" applyFill="1" applyBorder="1" applyAlignment="1" applyProtection="1">
      <alignment horizontal="left" vertical="top" wrapText="1"/>
      <protection locked="0"/>
    </xf>
    <xf numFmtId="0" fontId="24" fillId="3" borderId="6"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top" wrapText="1"/>
      <protection locked="0"/>
    </xf>
    <xf numFmtId="0" fontId="17" fillId="5" borderId="3" xfId="0" applyFont="1" applyFill="1" applyBorder="1" applyAlignment="1" applyProtection="1">
      <alignment horizontal="center" vertical="center" wrapText="1"/>
      <protection locked="0"/>
    </xf>
    <xf numFmtId="0" fontId="17" fillId="5" borderId="5" xfId="0" applyFont="1" applyFill="1" applyBorder="1" applyAlignment="1" applyProtection="1">
      <alignment horizontal="center" vertical="center" wrapText="1"/>
      <protection locked="0"/>
    </xf>
    <xf numFmtId="0" fontId="17" fillId="5" borderId="4" xfId="0" applyFont="1" applyFill="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10" xfId="0" applyFont="1" applyFill="1" applyBorder="1" applyAlignment="1" applyProtection="1">
      <alignment horizontal="center" vertical="center" wrapText="1"/>
      <protection locked="0"/>
    </xf>
    <xf numFmtId="0" fontId="17" fillId="5" borderId="1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20" fillId="5" borderId="0" xfId="0" applyFont="1" applyFill="1" applyAlignment="1">
      <alignment horizontal="left" vertical="top" wrapText="1"/>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50"/>
  <sheetViews>
    <sheetView tabSelected="1" topLeftCell="A25" zoomScale="90" zoomScaleNormal="90" workbookViewId="0">
      <selection activeCell="B31" sqref="B31"/>
    </sheetView>
  </sheetViews>
  <sheetFormatPr defaultColWidth="8.6640625" defaultRowHeight="14.4" x14ac:dyDescent="0.3"/>
  <cols>
    <col min="2" max="2" width="51.109375" customWidth="1"/>
    <col min="3" max="3" width="20" customWidth="1"/>
    <col min="4" max="4" width="29.33203125" customWidth="1"/>
    <col min="5" max="5" width="28.6640625" bestFit="1" customWidth="1"/>
    <col min="6" max="6" width="15" customWidth="1"/>
  </cols>
  <sheetData>
    <row r="1" spans="2:11" ht="21" x14ac:dyDescent="0.4">
      <c r="B1" s="96" t="s">
        <v>75</v>
      </c>
    </row>
    <row r="2" spans="2:11" ht="16.2" x14ac:dyDescent="0.3">
      <c r="B2" s="1" t="s">
        <v>74</v>
      </c>
    </row>
    <row r="3" spans="2:11" ht="15" thickBot="1" x14ac:dyDescent="0.35"/>
    <row r="4" spans="2:11" ht="15" customHeight="1" x14ac:dyDescent="0.3">
      <c r="B4" s="118" t="s">
        <v>0</v>
      </c>
      <c r="C4" s="118" t="s">
        <v>1</v>
      </c>
      <c r="D4" s="120"/>
      <c r="E4" s="121"/>
      <c r="F4" s="2"/>
      <c r="G4" s="2"/>
      <c r="H4" s="2"/>
      <c r="I4" s="2"/>
    </row>
    <row r="5" spans="2:11" ht="15.75" customHeight="1" thickBot="1" x14ac:dyDescent="0.35">
      <c r="B5" s="119"/>
      <c r="C5" s="122"/>
      <c r="D5" s="123"/>
      <c r="E5" s="124"/>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1233.1730769230769</v>
      </c>
      <c r="E7" s="25">
        <f>SUM(C7*D7)</f>
        <v>0</v>
      </c>
      <c r="F7" s="2"/>
      <c r="G7" s="2"/>
      <c r="H7" s="2"/>
    </row>
    <row r="8" spans="2:11" ht="16.8" thickBot="1" x14ac:dyDescent="0.35">
      <c r="B8" s="24" t="s">
        <v>6</v>
      </c>
      <c r="C8" s="21">
        <v>0</v>
      </c>
      <c r="D8" s="29">
        <f>($D$29/0.2)*'Aangepaste brandstoftabel'!E6</f>
        <v>1508.8235294117646</v>
      </c>
      <c r="E8" s="25">
        <f t="shared" ref="E8:E29" si="0">SUM(C8*D8)</f>
        <v>0</v>
      </c>
      <c r="F8" s="2"/>
      <c r="G8" s="2"/>
      <c r="H8" s="2"/>
    </row>
    <row r="9" spans="2:11" ht="16.8" thickBot="1" x14ac:dyDescent="0.35">
      <c r="B9" s="24" t="s">
        <v>7</v>
      </c>
      <c r="C9" s="21">
        <v>0</v>
      </c>
      <c r="D9" s="29">
        <f>($D$29/0.2)*'Aangepaste brandstoftabel'!E7</f>
        <v>1658.8771229552742</v>
      </c>
      <c r="E9" s="25">
        <f t="shared" si="0"/>
        <v>0</v>
      </c>
      <c r="F9" s="125"/>
      <c r="G9" s="126"/>
      <c r="H9" s="126"/>
      <c r="I9" s="126"/>
      <c r="J9" s="126"/>
      <c r="K9" s="126"/>
    </row>
    <row r="10" spans="2:11" ht="16.8" thickBot="1" x14ac:dyDescent="0.35">
      <c r="B10" s="24" t="s">
        <v>8</v>
      </c>
      <c r="C10" s="21">
        <v>0</v>
      </c>
      <c r="D10" s="29">
        <f>($D$29/0.2)*'Aangepaste brandstoftabel'!E8</f>
        <v>1178.6214893634842</v>
      </c>
      <c r="E10" s="25">
        <f t="shared" si="0"/>
        <v>0</v>
      </c>
      <c r="F10" s="2"/>
      <c r="G10" s="2"/>
      <c r="H10" s="2"/>
    </row>
    <row r="11" spans="2:11" ht="16.8" thickBot="1" x14ac:dyDescent="0.35">
      <c r="B11" s="24" t="s">
        <v>9</v>
      </c>
      <c r="C11" s="21">
        <v>0</v>
      </c>
      <c r="D11" s="29">
        <f>($D$29/0.2)*'Aangepaste brandstoftabel'!E9</f>
        <v>1207.3544956650771</v>
      </c>
      <c r="E11" s="25">
        <f>SUM(C11*D11)</f>
        <v>0</v>
      </c>
      <c r="F11" s="2"/>
      <c r="G11" s="2"/>
      <c r="H11" s="2"/>
    </row>
    <row r="12" spans="2:11" ht="16.8" thickBot="1" x14ac:dyDescent="0.35">
      <c r="B12" s="24" t="s">
        <v>10</v>
      </c>
      <c r="C12" s="21">
        <v>0</v>
      </c>
      <c r="D12" s="29">
        <f>($D$29/0.2)*'Aangepaste brandstoftabel'!E10</f>
        <v>1210.6520437783072</v>
      </c>
      <c r="E12" s="25">
        <f t="shared" ref="E12:E13" si="1">SUM(C12*D12)</f>
        <v>0</v>
      </c>
      <c r="F12" s="2"/>
      <c r="G12" s="2"/>
      <c r="H12" s="2"/>
    </row>
    <row r="13" spans="2:11" ht="16.8" thickBot="1" x14ac:dyDescent="0.35">
      <c r="B13" s="24" t="s">
        <v>11</v>
      </c>
      <c r="C13" s="21">
        <v>0</v>
      </c>
      <c r="D13" s="29">
        <f>($D$29/0.2)*'Aangepaste brandstoftabel'!E11</f>
        <v>1255.8612471615768</v>
      </c>
      <c r="E13" s="25">
        <f t="shared" si="1"/>
        <v>0</v>
      </c>
      <c r="F13" s="2"/>
      <c r="G13" s="2"/>
      <c r="H13" s="2"/>
    </row>
    <row r="14" spans="2:11" ht="16.8" thickBot="1" x14ac:dyDescent="0.35">
      <c r="B14" s="24" t="s">
        <v>12</v>
      </c>
      <c r="C14" s="21">
        <v>0</v>
      </c>
      <c r="D14" s="29">
        <f>($D$29/0.2)*'Aangepaste brandstoftabel'!E12</f>
        <v>1265.3688096000267</v>
      </c>
      <c r="E14" s="25">
        <f t="shared" si="0"/>
        <v>0</v>
      </c>
      <c r="F14" s="2"/>
      <c r="G14" s="2"/>
      <c r="H14" s="2"/>
    </row>
    <row r="15" spans="2:11" ht="16.8" thickBot="1" x14ac:dyDescent="0.35">
      <c r="B15" s="24" t="s">
        <v>13</v>
      </c>
      <c r="C15" s="21">
        <v>0</v>
      </c>
      <c r="D15" s="71">
        <f>($D$29/0.2)*'Aangepaste brandstoftabel'!E13</f>
        <v>1275.3382107437474</v>
      </c>
      <c r="E15" s="25">
        <f t="shared" si="0"/>
        <v>0</v>
      </c>
      <c r="F15" s="2"/>
      <c r="G15" s="2"/>
      <c r="H15" s="2"/>
    </row>
    <row r="16" spans="2:11" ht="16.8" thickBot="1" x14ac:dyDescent="0.35">
      <c r="B16" s="24" t="s">
        <v>14</v>
      </c>
      <c r="C16" s="28">
        <v>0</v>
      </c>
      <c r="D16" s="74">
        <f>($D$29/0.2)*'Aangepaste brandstoftabel'!E14</f>
        <v>1283.9077762545148</v>
      </c>
      <c r="E16" s="25">
        <f t="shared" si="0"/>
        <v>0</v>
      </c>
      <c r="F16" s="2"/>
      <c r="G16" s="2"/>
      <c r="H16" s="2"/>
    </row>
    <row r="17" spans="2:8" ht="16.8" thickBot="1" x14ac:dyDescent="0.35">
      <c r="B17" s="24" t="s">
        <v>15</v>
      </c>
      <c r="C17" s="28">
        <v>0</v>
      </c>
      <c r="D17" s="74">
        <f>($D$29/0.2)*'Aangepaste brandstoftabel'!E15</f>
        <v>1472.3628212133372</v>
      </c>
      <c r="E17" s="25">
        <f t="shared" si="0"/>
        <v>0</v>
      </c>
      <c r="F17" s="2"/>
      <c r="G17" s="2"/>
      <c r="H17" s="2"/>
    </row>
    <row r="18" spans="2:8" ht="16.8" thickBot="1" x14ac:dyDescent="0.35">
      <c r="B18" s="24" t="s">
        <v>16</v>
      </c>
      <c r="C18" s="89">
        <v>0</v>
      </c>
      <c r="D18" s="74">
        <f>($D$29/0.2)*'Aangepaste brandstoftabel'!E16</f>
        <v>1548.0732789715178</v>
      </c>
      <c r="E18" s="25">
        <f t="shared" si="0"/>
        <v>0</v>
      </c>
      <c r="F18" s="2"/>
      <c r="G18" s="2"/>
      <c r="H18" s="2"/>
    </row>
    <row r="19" spans="2:8" ht="16.8" thickBot="1" x14ac:dyDescent="0.35">
      <c r="B19" s="88" t="s">
        <v>17</v>
      </c>
      <c r="C19" s="90">
        <v>0</v>
      </c>
      <c r="D19" s="71">
        <f>($D$29/0.2)*'Aangepaste brandstoftabel'!E17</f>
        <v>1561.8607353871016</v>
      </c>
      <c r="E19" s="25">
        <f t="shared" si="0"/>
        <v>0</v>
      </c>
      <c r="F19" s="2"/>
      <c r="G19" s="2"/>
      <c r="H19" s="2"/>
    </row>
    <row r="20" spans="2:8" ht="16.8" thickBot="1" x14ac:dyDescent="0.35">
      <c r="B20" s="24" t="s">
        <v>18</v>
      </c>
      <c r="C20" s="28">
        <v>0</v>
      </c>
      <c r="D20" s="74">
        <f>($D$29/0.2)*'Aangepaste brandstoftabel'!E18</f>
        <v>1680.6732078529992</v>
      </c>
      <c r="E20" s="25">
        <f t="shared" si="0"/>
        <v>0</v>
      </c>
      <c r="F20" s="2"/>
      <c r="G20" s="2"/>
      <c r="H20" s="2"/>
    </row>
    <row r="21" spans="2:8" ht="16.8" thickBot="1" x14ac:dyDescent="0.35">
      <c r="B21" s="24" t="s">
        <v>19</v>
      </c>
      <c r="C21" s="28">
        <v>0</v>
      </c>
      <c r="D21" s="74">
        <f>($D$29/0.2)*'Aangepaste brandstoftabel'!E19</f>
        <v>2195.074910074175</v>
      </c>
      <c r="E21" s="25">
        <f t="shared" si="0"/>
        <v>0</v>
      </c>
      <c r="F21" s="2"/>
      <c r="G21" s="2"/>
      <c r="H21" s="2"/>
    </row>
    <row r="22" spans="2:8" ht="16.8" thickBot="1" x14ac:dyDescent="0.35">
      <c r="B22" s="24" t="s">
        <v>20</v>
      </c>
      <c r="C22" s="28">
        <v>0</v>
      </c>
      <c r="D22" s="74">
        <f>($D$29/0.2)*'Aangepaste brandstoftabel'!E20</f>
        <v>2821.5330927299819</v>
      </c>
      <c r="E22" s="25">
        <f t="shared" si="0"/>
        <v>0</v>
      </c>
      <c r="F22" s="2"/>
      <c r="G22" s="2"/>
      <c r="H22" s="2"/>
    </row>
    <row r="23" spans="2:8" ht="16.8" thickBot="1" x14ac:dyDescent="0.35">
      <c r="B23" s="24" t="s">
        <v>21</v>
      </c>
      <c r="C23" s="28">
        <v>0</v>
      </c>
      <c r="D23" s="74">
        <f>($D$29/0.2)*'Aangepaste brandstoftabel'!E21</f>
        <v>5924.5445927935143</v>
      </c>
      <c r="E23" s="25">
        <f t="shared" si="0"/>
        <v>0</v>
      </c>
      <c r="F23" s="2"/>
      <c r="G23" s="2"/>
      <c r="H23" s="2"/>
    </row>
    <row r="24" spans="2:8" ht="16.8" thickBot="1" x14ac:dyDescent="0.35">
      <c r="B24" s="24" t="s">
        <v>22</v>
      </c>
      <c r="C24" s="28">
        <v>0</v>
      </c>
      <c r="D24" s="74">
        <f>($D$29/0.2)*'Aangepaste brandstoftabel'!E22</f>
        <v>6420.6968643759092</v>
      </c>
      <c r="E24" s="25">
        <f t="shared" si="0"/>
        <v>0</v>
      </c>
      <c r="F24" s="2"/>
      <c r="G24" s="2"/>
      <c r="H24" s="2"/>
    </row>
    <row r="25" spans="2:8" ht="16.8" thickBot="1" x14ac:dyDescent="0.35">
      <c r="B25" s="24" t="s">
        <v>23</v>
      </c>
      <c r="C25" s="28">
        <v>0</v>
      </c>
      <c r="D25" s="74">
        <f>($D$29/0.2)*'Aangepaste brandstoftabel'!E23</f>
        <v>6574.7935891209318</v>
      </c>
      <c r="E25" s="25">
        <f t="shared" si="0"/>
        <v>0</v>
      </c>
      <c r="F25" s="2"/>
      <c r="G25" s="2"/>
      <c r="H25" s="2"/>
    </row>
    <row r="26" spans="2:8" ht="16.8" thickBot="1" x14ac:dyDescent="0.35">
      <c r="B26" s="24" t="s">
        <v>24</v>
      </c>
      <c r="C26" s="28">
        <v>0</v>
      </c>
      <c r="D26" s="74">
        <f>($D$29/0.2)*'Aangepaste brandstoftabel'!E24</f>
        <v>13065.650273454821</v>
      </c>
      <c r="E26" s="25">
        <f t="shared" si="0"/>
        <v>0</v>
      </c>
      <c r="F26" s="2"/>
      <c r="G26" s="2"/>
      <c r="H26" s="2"/>
    </row>
    <row r="27" spans="2:8" ht="16.8" thickBot="1" x14ac:dyDescent="0.35">
      <c r="B27" s="70" t="s">
        <v>25</v>
      </c>
      <c r="C27" s="28">
        <v>0</v>
      </c>
      <c r="D27" s="74">
        <f>($D$29/0.2)*'Aangepaste brandstoftabel'!E25</f>
        <v>17351.950318626456</v>
      </c>
      <c r="E27" s="25">
        <f t="shared" si="0"/>
        <v>0</v>
      </c>
      <c r="F27" s="2"/>
      <c r="G27" s="2"/>
      <c r="H27" s="2"/>
    </row>
    <row r="28" spans="2:8" ht="16.8" thickBot="1" x14ac:dyDescent="0.35">
      <c r="B28" s="87" t="s">
        <v>26</v>
      </c>
      <c r="C28" s="28">
        <v>0</v>
      </c>
      <c r="D28" s="74">
        <f>($D$29/0.2)*'Aangepaste brandstoftabel'!E26</f>
        <v>24283.632831471587</v>
      </c>
      <c r="E28" s="25">
        <f t="shared" si="0"/>
        <v>0</v>
      </c>
      <c r="F28" s="2"/>
      <c r="G28" s="2"/>
      <c r="H28" s="2"/>
    </row>
    <row r="29" spans="2:8" ht="16.8" thickBot="1" x14ac:dyDescent="0.35">
      <c r="B29" s="87" t="s">
        <v>27</v>
      </c>
      <c r="C29" s="28">
        <v>0</v>
      </c>
      <c r="D29" s="74">
        <v>28500</v>
      </c>
      <c r="E29" s="25">
        <f t="shared" si="0"/>
        <v>0</v>
      </c>
      <c r="F29" s="2"/>
      <c r="G29" s="2"/>
      <c r="H29" s="2"/>
    </row>
    <row r="30" spans="2:8" ht="17.399999999999999" customHeight="1" thickBot="1" x14ac:dyDescent="0.35">
      <c r="B30" s="97" t="s">
        <v>81</v>
      </c>
      <c r="C30" s="98">
        <f>SUM(C7:C29)</f>
        <v>0</v>
      </c>
      <c r="D30" s="99"/>
      <c r="E30" s="100">
        <f>SUM(E7:E29)</f>
        <v>0</v>
      </c>
      <c r="F30" s="2"/>
      <c r="G30" s="2"/>
      <c r="H30" s="2"/>
    </row>
    <row r="31" spans="2:8" ht="16.8" thickBot="1" x14ac:dyDescent="0.35">
      <c r="B31" s="101" t="s">
        <v>84</v>
      </c>
      <c r="C31" s="102"/>
      <c r="D31" s="103"/>
      <c r="E31" s="104">
        <f>SUM(E30,'2025'!E30,'2026'!E30,'2027'!E30)</f>
        <v>0</v>
      </c>
      <c r="F31" s="2"/>
      <c r="G31" s="2"/>
      <c r="H31" s="2"/>
    </row>
    <row r="32" spans="2:8" ht="16.2" x14ac:dyDescent="0.3">
      <c r="B32" s="105"/>
      <c r="C32" s="106"/>
      <c r="E32" s="107"/>
      <c r="F32" s="2"/>
      <c r="G32" s="2"/>
      <c r="H32" s="2"/>
    </row>
    <row r="33" spans="2:17" ht="170.25" customHeight="1" x14ac:dyDescent="0.3">
      <c r="B33" s="127" t="s">
        <v>73</v>
      </c>
      <c r="C33" s="127"/>
      <c r="D33" s="127"/>
      <c r="E33" s="127"/>
      <c r="F33" s="108"/>
      <c r="G33" s="108"/>
      <c r="H33" s="108"/>
      <c r="I33" s="108"/>
      <c r="J33" s="108"/>
      <c r="K33" s="108"/>
      <c r="L33" s="108"/>
      <c r="M33" s="108"/>
      <c r="N33" s="108"/>
      <c r="O33" s="108"/>
      <c r="Q33" t="s">
        <v>28</v>
      </c>
    </row>
    <row r="34" spans="2:17" ht="64.95" customHeight="1" x14ac:dyDescent="0.3">
      <c r="B34" s="128" t="s">
        <v>80</v>
      </c>
      <c r="C34" s="128"/>
      <c r="D34" s="128"/>
      <c r="E34" s="128"/>
      <c r="F34" s="129"/>
      <c r="G34" s="129"/>
      <c r="H34" s="129"/>
      <c r="I34" s="129"/>
      <c r="J34" s="129"/>
      <c r="K34" s="129"/>
      <c r="L34" s="130"/>
      <c r="M34" s="130"/>
      <c r="N34" s="130"/>
      <c r="O34" s="130"/>
    </row>
    <row r="35" spans="2:17" x14ac:dyDescent="0.3">
      <c r="B35" s="4"/>
    </row>
    <row r="37" spans="2:17" ht="15" thickBot="1" x14ac:dyDescent="0.35">
      <c r="B37" s="5" t="s">
        <v>29</v>
      </c>
      <c r="C37" s="6"/>
      <c r="D37" s="6"/>
      <c r="E37" s="6"/>
      <c r="F37" s="6"/>
      <c r="G37" s="6"/>
      <c r="H37" s="6"/>
      <c r="I37" s="6"/>
    </row>
    <row r="38" spans="2:17" ht="15.6" x14ac:dyDescent="0.3">
      <c r="B38" s="109" t="s">
        <v>30</v>
      </c>
      <c r="C38" s="112"/>
      <c r="D38" s="113"/>
      <c r="E38" s="113"/>
      <c r="F38" s="7" t="s">
        <v>31</v>
      </c>
      <c r="G38" s="8"/>
      <c r="H38" s="9"/>
      <c r="I38" s="10"/>
    </row>
    <row r="39" spans="2:17" ht="16.2" thickBot="1" x14ac:dyDescent="0.35">
      <c r="B39" s="110"/>
      <c r="C39" s="114"/>
      <c r="D39" s="115"/>
      <c r="E39" s="115"/>
      <c r="F39" s="11"/>
      <c r="G39" s="12"/>
      <c r="H39" s="13"/>
      <c r="I39" s="14"/>
    </row>
    <row r="40" spans="2:17" ht="15.6" x14ac:dyDescent="0.3">
      <c r="B40" s="109" t="s">
        <v>32</v>
      </c>
      <c r="C40" s="112"/>
      <c r="D40" s="113"/>
      <c r="E40" s="113"/>
      <c r="F40" s="109" t="s">
        <v>33</v>
      </c>
      <c r="G40" s="8"/>
      <c r="H40" s="9"/>
      <c r="I40" s="10"/>
    </row>
    <row r="41" spans="2:17" ht="15.6" x14ac:dyDescent="0.3">
      <c r="B41" s="110"/>
      <c r="C41" s="114"/>
      <c r="D41" s="115"/>
      <c r="E41" s="115"/>
      <c r="F41" s="110"/>
      <c r="G41" s="12"/>
      <c r="H41" s="13"/>
      <c r="I41" s="14"/>
    </row>
    <row r="42" spans="2:17" ht="16.2" thickBot="1" x14ac:dyDescent="0.35">
      <c r="B42" s="111"/>
      <c r="C42" s="116"/>
      <c r="D42" s="117"/>
      <c r="E42" s="117"/>
      <c r="F42" s="111"/>
      <c r="G42" s="15"/>
      <c r="H42" s="16"/>
      <c r="I42" s="17"/>
    </row>
    <row r="43" spans="2:17" x14ac:dyDescent="0.3">
      <c r="B43" s="18" t="s">
        <v>34</v>
      </c>
      <c r="C43" s="112"/>
      <c r="D43" s="113"/>
      <c r="E43" s="113"/>
      <c r="F43" s="109" t="s">
        <v>35</v>
      </c>
      <c r="G43" s="112"/>
      <c r="H43" s="113"/>
      <c r="I43" s="131"/>
    </row>
    <row r="44" spans="2:17" x14ac:dyDescent="0.3">
      <c r="B44" s="19"/>
      <c r="C44" s="114"/>
      <c r="D44" s="115"/>
      <c r="E44" s="115"/>
      <c r="F44" s="110"/>
      <c r="G44" s="114"/>
      <c r="H44" s="115"/>
      <c r="I44" s="132"/>
    </row>
    <row r="45" spans="2:17" ht="15" thickBot="1" x14ac:dyDescent="0.35">
      <c r="B45" s="20"/>
      <c r="C45" s="116"/>
      <c r="D45" s="117"/>
      <c r="E45" s="117"/>
      <c r="F45" s="110"/>
      <c r="G45" s="114"/>
      <c r="H45" s="115"/>
      <c r="I45" s="132"/>
    </row>
    <row r="46" spans="2:17" x14ac:dyDescent="0.3">
      <c r="B46" s="109" t="s">
        <v>36</v>
      </c>
      <c r="C46" s="112"/>
      <c r="D46" s="113"/>
      <c r="E46" s="113"/>
      <c r="F46" s="110"/>
      <c r="G46" s="114"/>
      <c r="H46" s="115"/>
      <c r="I46" s="132"/>
    </row>
    <row r="47" spans="2:17" x14ac:dyDescent="0.3">
      <c r="B47" s="110"/>
      <c r="C47" s="114"/>
      <c r="D47" s="115"/>
      <c r="E47" s="115"/>
      <c r="F47" s="110"/>
      <c r="G47" s="114"/>
      <c r="H47" s="115"/>
      <c r="I47" s="132"/>
    </row>
    <row r="48" spans="2:17" ht="15" thickBot="1" x14ac:dyDescent="0.35">
      <c r="B48" s="111"/>
      <c r="C48" s="116"/>
      <c r="D48" s="117"/>
      <c r="E48" s="117"/>
      <c r="F48" s="111"/>
      <c r="G48" s="116"/>
      <c r="H48" s="117"/>
      <c r="I48" s="133"/>
    </row>
    <row r="49" spans="2:9" x14ac:dyDescent="0.3">
      <c r="B49" s="2"/>
      <c r="C49" s="2"/>
      <c r="D49" s="2"/>
      <c r="E49" s="2"/>
      <c r="F49" s="2"/>
      <c r="G49" s="2"/>
      <c r="H49" s="2"/>
      <c r="I49" s="2"/>
    </row>
    <row r="50" spans="2:9" x14ac:dyDescent="0.3">
      <c r="B50" s="2"/>
      <c r="C50" s="2"/>
      <c r="D50" s="2"/>
      <c r="E50" s="2"/>
      <c r="F50" s="2"/>
      <c r="G50" s="2"/>
      <c r="H50" s="2"/>
      <c r="I50" s="2"/>
    </row>
  </sheetData>
  <mergeCells count="19">
    <mergeCell ref="C43:E45"/>
    <mergeCell ref="F43:F48"/>
    <mergeCell ref="G43:I48"/>
    <mergeCell ref="B46:B48"/>
    <mergeCell ref="C46:E48"/>
    <mergeCell ref="L33:O33"/>
    <mergeCell ref="B40:B42"/>
    <mergeCell ref="C40:E42"/>
    <mergeCell ref="F40:F42"/>
    <mergeCell ref="B4:B5"/>
    <mergeCell ref="C4:E5"/>
    <mergeCell ref="F9:K9"/>
    <mergeCell ref="B33:E33"/>
    <mergeCell ref="F33:K33"/>
    <mergeCell ref="B34:E34"/>
    <mergeCell ref="F34:K34"/>
    <mergeCell ref="L34:O34"/>
    <mergeCell ref="B38:B39"/>
    <mergeCell ref="C38:E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A21" zoomScale="90" zoomScaleNormal="90" workbookViewId="0">
      <selection activeCell="B31" sqref="B31:E31"/>
    </sheetView>
  </sheetViews>
  <sheetFormatPr defaultColWidth="8.6640625" defaultRowHeight="14.4" x14ac:dyDescent="0.3"/>
  <cols>
    <col min="2" max="2" width="53" customWidth="1"/>
    <col min="3" max="3" width="20" customWidth="1"/>
    <col min="4" max="4" width="29.33203125" customWidth="1"/>
    <col min="5" max="5" width="28.6640625" bestFit="1" customWidth="1"/>
    <col min="6" max="6" width="15" customWidth="1"/>
  </cols>
  <sheetData>
    <row r="1" spans="2:11" ht="21" x14ac:dyDescent="0.4">
      <c r="B1" s="96" t="s">
        <v>76</v>
      </c>
    </row>
    <row r="2" spans="2:11" ht="16.2" x14ac:dyDescent="0.3">
      <c r="B2" s="1" t="s">
        <v>74</v>
      </c>
    </row>
    <row r="3" spans="2:11" ht="15" thickBot="1" x14ac:dyDescent="0.35"/>
    <row r="4" spans="2:11" ht="15" customHeight="1" x14ac:dyDescent="0.3">
      <c r="B4" s="118" t="s">
        <v>0</v>
      </c>
      <c r="C4" s="118" t="s">
        <v>1</v>
      </c>
      <c r="D4" s="120"/>
      <c r="E4" s="121"/>
      <c r="F4" s="2"/>
      <c r="G4" s="2"/>
      <c r="H4" s="2"/>
      <c r="I4" s="2"/>
    </row>
    <row r="5" spans="2:11" ht="15.75" customHeight="1" thickBot="1" x14ac:dyDescent="0.35">
      <c r="B5" s="119"/>
      <c r="C5" s="122"/>
      <c r="D5" s="123"/>
      <c r="E5" s="124"/>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1233.1730769230769</v>
      </c>
      <c r="E7" s="25">
        <f>SUM(C7*D7)</f>
        <v>0</v>
      </c>
      <c r="F7" s="2"/>
      <c r="G7" s="2"/>
      <c r="H7" s="2"/>
    </row>
    <row r="8" spans="2:11" ht="16.8" thickBot="1" x14ac:dyDescent="0.35">
      <c r="B8" s="24" t="s">
        <v>6</v>
      </c>
      <c r="C8" s="21">
        <v>0</v>
      </c>
      <c r="D8" s="29">
        <f>($D$29/0.2)*'Aangepaste brandstoftabel'!E6</f>
        <v>1508.8235294117646</v>
      </c>
      <c r="E8" s="25">
        <f t="shared" ref="E8:E29" si="0">SUM(C8*D8)</f>
        <v>0</v>
      </c>
      <c r="F8" s="2"/>
      <c r="G8" s="2"/>
      <c r="H8" s="2"/>
    </row>
    <row r="9" spans="2:11" ht="16.8" thickBot="1" x14ac:dyDescent="0.35">
      <c r="B9" s="24" t="s">
        <v>7</v>
      </c>
      <c r="C9" s="21">
        <v>0</v>
      </c>
      <c r="D9" s="29">
        <f>($D$29/0.2)*'Aangepaste brandstoftabel'!E7</f>
        <v>1658.8771229552742</v>
      </c>
      <c r="E9" s="25">
        <f t="shared" si="0"/>
        <v>0</v>
      </c>
      <c r="F9" s="125"/>
      <c r="G9" s="126"/>
      <c r="H9" s="126"/>
      <c r="I9" s="126"/>
      <c r="J9" s="126"/>
      <c r="K9" s="126"/>
    </row>
    <row r="10" spans="2:11" ht="16.8" thickBot="1" x14ac:dyDescent="0.35">
      <c r="B10" s="24" t="s">
        <v>8</v>
      </c>
      <c r="C10" s="21">
        <v>0</v>
      </c>
      <c r="D10" s="29">
        <f>($D$29/0.2)*'Aangepaste brandstoftabel'!E8</f>
        <v>1178.6214893634842</v>
      </c>
      <c r="E10" s="25">
        <f t="shared" si="0"/>
        <v>0</v>
      </c>
      <c r="F10" s="2"/>
      <c r="G10" s="2"/>
      <c r="H10" s="2"/>
    </row>
    <row r="11" spans="2:11" ht="16.8" thickBot="1" x14ac:dyDescent="0.35">
      <c r="B11" s="24" t="s">
        <v>9</v>
      </c>
      <c r="C11" s="21">
        <v>0</v>
      </c>
      <c r="D11" s="29">
        <f>($D$29/0.2)*'Aangepaste brandstoftabel'!E9</f>
        <v>1207.3544956650771</v>
      </c>
      <c r="E11" s="25">
        <f>SUM(C11*D11)</f>
        <v>0</v>
      </c>
      <c r="F11" s="2"/>
      <c r="G11" s="2"/>
      <c r="H11" s="2"/>
    </row>
    <row r="12" spans="2:11" ht="16.8" thickBot="1" x14ac:dyDescent="0.35">
      <c r="B12" s="24" t="s">
        <v>10</v>
      </c>
      <c r="C12" s="21">
        <v>0</v>
      </c>
      <c r="D12" s="29">
        <f>($D$29/0.2)*'Aangepaste brandstoftabel'!E10</f>
        <v>1210.6520437783072</v>
      </c>
      <c r="E12" s="25">
        <f t="shared" ref="E12:E13" si="1">SUM(C12*D12)</f>
        <v>0</v>
      </c>
      <c r="F12" s="2"/>
      <c r="G12" s="2"/>
      <c r="H12" s="2"/>
    </row>
    <row r="13" spans="2:11" ht="16.8" thickBot="1" x14ac:dyDescent="0.35">
      <c r="B13" s="24" t="s">
        <v>11</v>
      </c>
      <c r="C13" s="21">
        <v>0</v>
      </c>
      <c r="D13" s="29">
        <f>($D$29/0.2)*'Aangepaste brandstoftabel'!E11</f>
        <v>1255.8612471615768</v>
      </c>
      <c r="E13" s="25">
        <f t="shared" si="1"/>
        <v>0</v>
      </c>
      <c r="F13" s="2"/>
      <c r="G13" s="2"/>
      <c r="H13" s="2"/>
    </row>
    <row r="14" spans="2:11" ht="16.8" thickBot="1" x14ac:dyDescent="0.35">
      <c r="B14" s="24" t="s">
        <v>12</v>
      </c>
      <c r="C14" s="21">
        <v>0</v>
      </c>
      <c r="D14" s="29">
        <f>($D$29/0.2)*'Aangepaste brandstoftabel'!E12</f>
        <v>1265.3688096000267</v>
      </c>
      <c r="E14" s="25">
        <f t="shared" si="0"/>
        <v>0</v>
      </c>
      <c r="F14" s="2"/>
      <c r="G14" s="2"/>
      <c r="H14" s="2"/>
    </row>
    <row r="15" spans="2:11" ht="16.8" thickBot="1" x14ac:dyDescent="0.35">
      <c r="B15" s="24" t="s">
        <v>13</v>
      </c>
      <c r="C15" s="21">
        <v>0</v>
      </c>
      <c r="D15" s="71">
        <f>($D$29/0.2)*'Aangepaste brandstoftabel'!E13</f>
        <v>1275.3382107437474</v>
      </c>
      <c r="E15" s="25">
        <f t="shared" si="0"/>
        <v>0</v>
      </c>
      <c r="F15" s="2"/>
      <c r="G15" s="2"/>
      <c r="H15" s="2"/>
    </row>
    <row r="16" spans="2:11" ht="16.8" thickBot="1" x14ac:dyDescent="0.35">
      <c r="B16" s="24" t="s">
        <v>14</v>
      </c>
      <c r="C16" s="28">
        <v>0</v>
      </c>
      <c r="D16" s="74">
        <f>($D$29/0.2)*'Aangepaste brandstoftabel'!E14</f>
        <v>1283.9077762545148</v>
      </c>
      <c r="E16" s="25">
        <f t="shared" si="0"/>
        <v>0</v>
      </c>
      <c r="F16" s="2"/>
      <c r="G16" s="2"/>
      <c r="H16" s="2"/>
    </row>
    <row r="17" spans="2:17" ht="16.8" thickBot="1" x14ac:dyDescent="0.35">
      <c r="B17" s="24" t="s">
        <v>15</v>
      </c>
      <c r="C17" s="28">
        <v>0</v>
      </c>
      <c r="D17" s="74">
        <f>($D$29/0.2)*'Aangepaste brandstoftabel'!E15</f>
        <v>1472.3628212133372</v>
      </c>
      <c r="E17" s="25">
        <f t="shared" si="0"/>
        <v>0</v>
      </c>
      <c r="F17" s="2"/>
      <c r="G17" s="2"/>
      <c r="H17" s="2"/>
    </row>
    <row r="18" spans="2:17" ht="16.8" thickBot="1" x14ac:dyDescent="0.35">
      <c r="B18" s="24" t="s">
        <v>16</v>
      </c>
      <c r="C18" s="89">
        <v>0</v>
      </c>
      <c r="D18" s="74">
        <f>($D$29/0.2)*'Aangepaste brandstoftabel'!E16</f>
        <v>1548.0732789715178</v>
      </c>
      <c r="E18" s="25">
        <f t="shared" si="0"/>
        <v>0</v>
      </c>
      <c r="F18" s="2"/>
      <c r="G18" s="2"/>
      <c r="H18" s="2"/>
    </row>
    <row r="19" spans="2:17" ht="16.8" thickBot="1" x14ac:dyDescent="0.35">
      <c r="B19" s="88" t="s">
        <v>17</v>
      </c>
      <c r="C19" s="90">
        <v>0</v>
      </c>
      <c r="D19" s="71">
        <f>($D$29/0.2)*'Aangepaste brandstoftabel'!E17</f>
        <v>1561.8607353871016</v>
      </c>
      <c r="E19" s="25">
        <f t="shared" si="0"/>
        <v>0</v>
      </c>
      <c r="F19" s="2"/>
      <c r="G19" s="2"/>
      <c r="H19" s="2"/>
    </row>
    <row r="20" spans="2:17" ht="16.8" thickBot="1" x14ac:dyDescent="0.35">
      <c r="B20" s="24" t="s">
        <v>18</v>
      </c>
      <c r="C20" s="28">
        <v>0</v>
      </c>
      <c r="D20" s="74">
        <f>($D$29/0.2)*'Aangepaste brandstoftabel'!E18</f>
        <v>1680.6732078529992</v>
      </c>
      <c r="E20" s="25">
        <f t="shared" si="0"/>
        <v>0</v>
      </c>
      <c r="F20" s="2"/>
      <c r="G20" s="2"/>
      <c r="H20" s="2"/>
    </row>
    <row r="21" spans="2:17" ht="16.8" thickBot="1" x14ac:dyDescent="0.35">
      <c r="B21" s="24" t="s">
        <v>19</v>
      </c>
      <c r="C21" s="28">
        <v>0</v>
      </c>
      <c r="D21" s="74">
        <f>($D$29/0.2)*'Aangepaste brandstoftabel'!E19</f>
        <v>2195.074910074175</v>
      </c>
      <c r="E21" s="25">
        <f t="shared" si="0"/>
        <v>0</v>
      </c>
      <c r="F21" s="2"/>
      <c r="G21" s="2"/>
      <c r="H21" s="2"/>
    </row>
    <row r="22" spans="2:17" ht="16.8" thickBot="1" x14ac:dyDescent="0.35">
      <c r="B22" s="24" t="s">
        <v>20</v>
      </c>
      <c r="C22" s="28">
        <v>0</v>
      </c>
      <c r="D22" s="74">
        <f>($D$29/0.2)*'Aangepaste brandstoftabel'!E20</f>
        <v>2821.5330927299819</v>
      </c>
      <c r="E22" s="25">
        <f t="shared" si="0"/>
        <v>0</v>
      </c>
      <c r="F22" s="2"/>
      <c r="G22" s="2"/>
      <c r="H22" s="2"/>
    </row>
    <row r="23" spans="2:17" ht="16.8" thickBot="1" x14ac:dyDescent="0.35">
      <c r="B23" s="24" t="s">
        <v>21</v>
      </c>
      <c r="C23" s="28">
        <v>0</v>
      </c>
      <c r="D23" s="74">
        <f>($D$29/0.2)*'Aangepaste brandstoftabel'!E21</f>
        <v>5924.5445927935143</v>
      </c>
      <c r="E23" s="25">
        <f t="shared" si="0"/>
        <v>0</v>
      </c>
      <c r="F23" s="2"/>
      <c r="G23" s="2"/>
      <c r="H23" s="2"/>
    </row>
    <row r="24" spans="2:17" ht="16.8" thickBot="1" x14ac:dyDescent="0.35">
      <c r="B24" s="24" t="s">
        <v>22</v>
      </c>
      <c r="C24" s="28">
        <v>0</v>
      </c>
      <c r="D24" s="74">
        <f>($D$29/0.2)*'Aangepaste brandstoftabel'!E22</f>
        <v>6420.6968643759092</v>
      </c>
      <c r="E24" s="25">
        <f t="shared" si="0"/>
        <v>0</v>
      </c>
      <c r="F24" s="2"/>
      <c r="G24" s="2"/>
      <c r="H24" s="2"/>
    </row>
    <row r="25" spans="2:17" ht="16.8" thickBot="1" x14ac:dyDescent="0.35">
      <c r="B25" s="24" t="s">
        <v>23</v>
      </c>
      <c r="C25" s="28">
        <v>0</v>
      </c>
      <c r="D25" s="74">
        <f>($D$29/0.2)*'Aangepaste brandstoftabel'!E23</f>
        <v>6574.7935891209318</v>
      </c>
      <c r="E25" s="25">
        <f t="shared" si="0"/>
        <v>0</v>
      </c>
      <c r="F25" s="2"/>
      <c r="G25" s="2"/>
      <c r="H25" s="2"/>
    </row>
    <row r="26" spans="2:17" ht="16.8" thickBot="1" x14ac:dyDescent="0.35">
      <c r="B26" s="24" t="s">
        <v>24</v>
      </c>
      <c r="C26" s="28">
        <v>0</v>
      </c>
      <c r="D26" s="74">
        <f>($D$29/0.2)*'Aangepaste brandstoftabel'!E24</f>
        <v>13065.650273454821</v>
      </c>
      <c r="E26" s="25">
        <f t="shared" si="0"/>
        <v>0</v>
      </c>
      <c r="F26" s="2"/>
      <c r="G26" s="2"/>
      <c r="H26" s="2"/>
    </row>
    <row r="27" spans="2:17" ht="16.8" thickBot="1" x14ac:dyDescent="0.35">
      <c r="B27" s="70" t="s">
        <v>25</v>
      </c>
      <c r="C27" s="28">
        <v>0</v>
      </c>
      <c r="D27" s="74">
        <f>($D$29/0.2)*'Aangepaste brandstoftabel'!E25</f>
        <v>17351.950318626456</v>
      </c>
      <c r="E27" s="25">
        <f t="shared" si="0"/>
        <v>0</v>
      </c>
      <c r="F27" s="2"/>
      <c r="G27" s="2"/>
      <c r="H27" s="2"/>
    </row>
    <row r="28" spans="2:17" ht="16.8" thickBot="1" x14ac:dyDescent="0.35">
      <c r="B28" s="87" t="s">
        <v>26</v>
      </c>
      <c r="C28" s="28">
        <v>0</v>
      </c>
      <c r="D28" s="74">
        <f>($D$29/0.2)*'Aangepaste brandstoftabel'!E26</f>
        <v>24283.632831471587</v>
      </c>
      <c r="E28" s="25">
        <f t="shared" si="0"/>
        <v>0</v>
      </c>
      <c r="F28" s="2"/>
      <c r="G28" s="2"/>
      <c r="H28" s="2"/>
    </row>
    <row r="29" spans="2:17" ht="16.8" thickBot="1" x14ac:dyDescent="0.35">
      <c r="B29" s="87" t="s">
        <v>27</v>
      </c>
      <c r="C29" s="28">
        <v>0</v>
      </c>
      <c r="D29" s="74">
        <v>28500</v>
      </c>
      <c r="E29" s="25">
        <f t="shared" si="0"/>
        <v>0</v>
      </c>
      <c r="F29" s="2"/>
      <c r="G29" s="2"/>
      <c r="H29" s="2"/>
    </row>
    <row r="30" spans="2:17" ht="16.8" thickBot="1" x14ac:dyDescent="0.35">
      <c r="B30" s="26" t="s">
        <v>82</v>
      </c>
      <c r="C30" s="27">
        <f>SUM(C7:C29)</f>
        <v>0</v>
      </c>
      <c r="D30" s="73"/>
      <c r="E30" s="25">
        <f>SUM(E7:E29)</f>
        <v>0</v>
      </c>
      <c r="F30" s="2"/>
      <c r="G30" s="2"/>
      <c r="H30" s="2"/>
    </row>
    <row r="31" spans="2:17" ht="170.25" customHeight="1" x14ac:dyDescent="0.3">
      <c r="B31" s="134" t="s">
        <v>73</v>
      </c>
      <c r="C31" s="134"/>
      <c r="D31" s="134"/>
      <c r="E31" s="134"/>
      <c r="F31" s="108"/>
      <c r="G31" s="108"/>
      <c r="H31" s="108"/>
      <c r="I31" s="108"/>
      <c r="J31" s="108"/>
      <c r="K31" s="108"/>
      <c r="L31" s="108"/>
      <c r="M31" s="108"/>
      <c r="N31" s="108"/>
      <c r="O31" s="108"/>
      <c r="Q31" t="s">
        <v>28</v>
      </c>
    </row>
    <row r="32" spans="2:17" ht="64.95" customHeight="1" x14ac:dyDescent="0.3">
      <c r="B32" s="128" t="s">
        <v>80</v>
      </c>
      <c r="C32" s="128"/>
      <c r="D32" s="128"/>
      <c r="E32" s="128"/>
      <c r="F32" s="129"/>
      <c r="G32" s="129"/>
      <c r="H32" s="129"/>
      <c r="I32" s="129"/>
      <c r="J32" s="129"/>
      <c r="K32" s="129"/>
      <c r="L32" s="130"/>
      <c r="M32" s="130"/>
      <c r="N32" s="130"/>
      <c r="O32" s="130"/>
    </row>
    <row r="33" spans="2:9" x14ac:dyDescent="0.3">
      <c r="B33" s="4"/>
    </row>
    <row r="35" spans="2:9" ht="15" thickBot="1" x14ac:dyDescent="0.35">
      <c r="B35" s="5" t="s">
        <v>29</v>
      </c>
      <c r="C35" s="6"/>
      <c r="D35" s="6"/>
      <c r="E35" s="6"/>
      <c r="F35" s="6"/>
      <c r="G35" s="6"/>
      <c r="H35" s="6"/>
      <c r="I35" s="6"/>
    </row>
    <row r="36" spans="2:9" ht="15.6" x14ac:dyDescent="0.3">
      <c r="B36" s="109" t="s">
        <v>30</v>
      </c>
      <c r="C36" s="112"/>
      <c r="D36" s="113"/>
      <c r="E36" s="113"/>
      <c r="F36" s="7" t="s">
        <v>31</v>
      </c>
      <c r="G36" s="8"/>
      <c r="H36" s="9"/>
      <c r="I36" s="10"/>
    </row>
    <row r="37" spans="2:9" ht="16.2" thickBot="1" x14ac:dyDescent="0.35">
      <c r="B37" s="110"/>
      <c r="C37" s="114"/>
      <c r="D37" s="115"/>
      <c r="E37" s="115"/>
      <c r="F37" s="11"/>
      <c r="G37" s="12"/>
      <c r="H37" s="13"/>
      <c r="I37" s="14"/>
    </row>
    <row r="38" spans="2:9" ht="15.6" x14ac:dyDescent="0.3">
      <c r="B38" s="109" t="s">
        <v>32</v>
      </c>
      <c r="C38" s="112"/>
      <c r="D38" s="113"/>
      <c r="E38" s="113"/>
      <c r="F38" s="109" t="s">
        <v>33</v>
      </c>
      <c r="G38" s="8"/>
      <c r="H38" s="9"/>
      <c r="I38" s="10"/>
    </row>
    <row r="39" spans="2:9" ht="15.6" x14ac:dyDescent="0.3">
      <c r="B39" s="110"/>
      <c r="C39" s="114"/>
      <c r="D39" s="115"/>
      <c r="E39" s="115"/>
      <c r="F39" s="110"/>
      <c r="G39" s="12"/>
      <c r="H39" s="13"/>
      <c r="I39" s="14"/>
    </row>
    <row r="40" spans="2:9" ht="16.2" thickBot="1" x14ac:dyDescent="0.35">
      <c r="B40" s="111"/>
      <c r="C40" s="116"/>
      <c r="D40" s="117"/>
      <c r="E40" s="117"/>
      <c r="F40" s="111"/>
      <c r="G40" s="15"/>
      <c r="H40" s="16"/>
      <c r="I40" s="17"/>
    </row>
    <row r="41" spans="2:9" x14ac:dyDescent="0.3">
      <c r="B41" s="18" t="s">
        <v>34</v>
      </c>
      <c r="C41" s="112"/>
      <c r="D41" s="113"/>
      <c r="E41" s="113"/>
      <c r="F41" s="109" t="s">
        <v>35</v>
      </c>
      <c r="G41" s="112"/>
      <c r="H41" s="113"/>
      <c r="I41" s="131"/>
    </row>
    <row r="42" spans="2:9" x14ac:dyDescent="0.3">
      <c r="B42" s="19"/>
      <c r="C42" s="114"/>
      <c r="D42" s="115"/>
      <c r="E42" s="115"/>
      <c r="F42" s="110"/>
      <c r="G42" s="114"/>
      <c r="H42" s="115"/>
      <c r="I42" s="132"/>
    </row>
    <row r="43" spans="2:9" ht="15" thickBot="1" x14ac:dyDescent="0.35">
      <c r="B43" s="20"/>
      <c r="C43" s="116"/>
      <c r="D43" s="117"/>
      <c r="E43" s="117"/>
      <c r="F43" s="110"/>
      <c r="G43" s="114"/>
      <c r="H43" s="115"/>
      <c r="I43" s="132"/>
    </row>
    <row r="44" spans="2:9" x14ac:dyDescent="0.3">
      <c r="B44" s="109" t="s">
        <v>36</v>
      </c>
      <c r="C44" s="112"/>
      <c r="D44" s="113"/>
      <c r="E44" s="113"/>
      <c r="F44" s="110"/>
      <c r="G44" s="114"/>
      <c r="H44" s="115"/>
      <c r="I44" s="132"/>
    </row>
    <row r="45" spans="2:9" x14ac:dyDescent="0.3">
      <c r="B45" s="110"/>
      <c r="C45" s="114"/>
      <c r="D45" s="115"/>
      <c r="E45" s="115"/>
      <c r="F45" s="110"/>
      <c r="G45" s="114"/>
      <c r="H45" s="115"/>
      <c r="I45" s="132"/>
    </row>
    <row r="46" spans="2:9" ht="15" thickBot="1" x14ac:dyDescent="0.35">
      <c r="B46" s="111"/>
      <c r="C46" s="116"/>
      <c r="D46" s="117"/>
      <c r="E46" s="117"/>
      <c r="F46" s="111"/>
      <c r="G46" s="116"/>
      <c r="H46" s="117"/>
      <c r="I46" s="133"/>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C41:E43"/>
    <mergeCell ref="F41:F46"/>
    <mergeCell ref="G41:I46"/>
    <mergeCell ref="B44:B46"/>
    <mergeCell ref="C44:E46"/>
    <mergeCell ref="L31:O31"/>
    <mergeCell ref="B38:B40"/>
    <mergeCell ref="C38:E40"/>
    <mergeCell ref="F38:F40"/>
    <mergeCell ref="B4:B5"/>
    <mergeCell ref="C4:E5"/>
    <mergeCell ref="F9:K9"/>
    <mergeCell ref="B31:E31"/>
    <mergeCell ref="F31:K31"/>
    <mergeCell ref="B32:E32"/>
    <mergeCell ref="F32:K32"/>
    <mergeCell ref="L32:O32"/>
    <mergeCell ref="B36:B37"/>
    <mergeCell ref="C36:E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20" zoomScale="90" zoomScaleNormal="90" workbookViewId="0">
      <selection activeCell="B31" sqref="B31:E31"/>
    </sheetView>
  </sheetViews>
  <sheetFormatPr defaultColWidth="8.6640625" defaultRowHeight="14.4" x14ac:dyDescent="0.3"/>
  <cols>
    <col min="2" max="2" width="51.6640625" customWidth="1"/>
    <col min="3" max="3" width="20" customWidth="1"/>
    <col min="4" max="4" width="29.33203125" customWidth="1"/>
    <col min="5" max="5" width="28.6640625" bestFit="1" customWidth="1"/>
    <col min="6" max="6" width="15" customWidth="1"/>
  </cols>
  <sheetData>
    <row r="1" spans="2:11" ht="21" x14ac:dyDescent="0.4">
      <c r="B1" s="96" t="s">
        <v>77</v>
      </c>
    </row>
    <row r="2" spans="2:11" ht="16.2" x14ac:dyDescent="0.3">
      <c r="B2" s="1" t="s">
        <v>74</v>
      </c>
    </row>
    <row r="3" spans="2:11" ht="15" thickBot="1" x14ac:dyDescent="0.35"/>
    <row r="4" spans="2:11" ht="15" customHeight="1" x14ac:dyDescent="0.3">
      <c r="B4" s="118" t="s">
        <v>0</v>
      </c>
      <c r="C4" s="118" t="s">
        <v>1</v>
      </c>
      <c r="D4" s="120"/>
      <c r="E4" s="121"/>
      <c r="F4" s="2"/>
      <c r="G4" s="2"/>
      <c r="H4" s="2"/>
      <c r="I4" s="2"/>
    </row>
    <row r="5" spans="2:11" ht="15.75" customHeight="1" thickBot="1" x14ac:dyDescent="0.35">
      <c r="B5" s="119"/>
      <c r="C5" s="122"/>
      <c r="D5" s="123"/>
      <c r="E5" s="124"/>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1233.1730769230769</v>
      </c>
      <c r="E7" s="25">
        <f>SUM(C7*D7)</f>
        <v>0</v>
      </c>
      <c r="F7" s="2"/>
      <c r="G7" s="2"/>
      <c r="H7" s="2"/>
    </row>
    <row r="8" spans="2:11" ht="16.8" thickBot="1" x14ac:dyDescent="0.35">
      <c r="B8" s="24" t="s">
        <v>6</v>
      </c>
      <c r="C8" s="21">
        <v>0</v>
      </c>
      <c r="D8" s="29">
        <f>($D$29/0.2)*'Aangepaste brandstoftabel'!E6</f>
        <v>1508.8235294117646</v>
      </c>
      <c r="E8" s="25">
        <f t="shared" ref="E8:E29" si="0">SUM(C8*D8)</f>
        <v>0</v>
      </c>
      <c r="F8" s="2"/>
      <c r="G8" s="2"/>
      <c r="H8" s="2"/>
    </row>
    <row r="9" spans="2:11" ht="16.8" thickBot="1" x14ac:dyDescent="0.35">
      <c r="B9" s="24" t="s">
        <v>7</v>
      </c>
      <c r="C9" s="21">
        <v>0</v>
      </c>
      <c r="D9" s="29">
        <f>($D$29/0.2)*'Aangepaste brandstoftabel'!E7</f>
        <v>1658.8771229552742</v>
      </c>
      <c r="E9" s="25">
        <f t="shared" si="0"/>
        <v>0</v>
      </c>
      <c r="F9" s="125"/>
      <c r="G9" s="126"/>
      <c r="H9" s="126"/>
      <c r="I9" s="126"/>
      <c r="J9" s="126"/>
      <c r="K9" s="126"/>
    </row>
    <row r="10" spans="2:11" ht="16.8" thickBot="1" x14ac:dyDescent="0.35">
      <c r="B10" s="24" t="s">
        <v>8</v>
      </c>
      <c r="C10" s="21">
        <v>0</v>
      </c>
      <c r="D10" s="29">
        <f>($D$29/0.2)*'Aangepaste brandstoftabel'!E8</f>
        <v>1178.6214893634842</v>
      </c>
      <c r="E10" s="25">
        <f t="shared" si="0"/>
        <v>0</v>
      </c>
      <c r="F10" s="2"/>
      <c r="G10" s="2"/>
      <c r="H10" s="2"/>
    </row>
    <row r="11" spans="2:11" ht="16.8" thickBot="1" x14ac:dyDescent="0.35">
      <c r="B11" s="24" t="s">
        <v>9</v>
      </c>
      <c r="C11" s="21">
        <v>0</v>
      </c>
      <c r="D11" s="29">
        <f>($D$29/0.2)*'Aangepaste brandstoftabel'!E9</f>
        <v>1207.3544956650771</v>
      </c>
      <c r="E11" s="25">
        <f>SUM(C11*D11)</f>
        <v>0</v>
      </c>
      <c r="F11" s="2"/>
      <c r="G11" s="2"/>
      <c r="H11" s="2"/>
    </row>
    <row r="12" spans="2:11" ht="16.8" thickBot="1" x14ac:dyDescent="0.35">
      <c r="B12" s="24" t="s">
        <v>10</v>
      </c>
      <c r="C12" s="21">
        <v>0</v>
      </c>
      <c r="D12" s="29">
        <f>($D$29/0.2)*'Aangepaste brandstoftabel'!E10</f>
        <v>1210.6520437783072</v>
      </c>
      <c r="E12" s="25">
        <f t="shared" ref="E12:E13" si="1">SUM(C12*D12)</f>
        <v>0</v>
      </c>
      <c r="F12" s="2"/>
      <c r="G12" s="2"/>
      <c r="H12" s="2"/>
    </row>
    <row r="13" spans="2:11" ht="16.8" thickBot="1" x14ac:dyDescent="0.35">
      <c r="B13" s="24" t="s">
        <v>11</v>
      </c>
      <c r="C13" s="21">
        <v>0</v>
      </c>
      <c r="D13" s="29">
        <f>($D$29/0.2)*'Aangepaste brandstoftabel'!E11</f>
        <v>1255.8612471615768</v>
      </c>
      <c r="E13" s="25">
        <f t="shared" si="1"/>
        <v>0</v>
      </c>
      <c r="F13" s="2"/>
      <c r="G13" s="2"/>
      <c r="H13" s="2"/>
    </row>
    <row r="14" spans="2:11" ht="16.8" thickBot="1" x14ac:dyDescent="0.35">
      <c r="B14" s="24" t="s">
        <v>12</v>
      </c>
      <c r="C14" s="21">
        <v>0</v>
      </c>
      <c r="D14" s="29">
        <f>($D$29/0.2)*'Aangepaste brandstoftabel'!E12</f>
        <v>1265.3688096000267</v>
      </c>
      <c r="E14" s="25">
        <f t="shared" si="0"/>
        <v>0</v>
      </c>
      <c r="F14" s="2"/>
      <c r="G14" s="2"/>
      <c r="H14" s="2"/>
    </row>
    <row r="15" spans="2:11" ht="16.8" thickBot="1" x14ac:dyDescent="0.35">
      <c r="B15" s="24" t="s">
        <v>13</v>
      </c>
      <c r="C15" s="21">
        <v>0</v>
      </c>
      <c r="D15" s="71">
        <f>($D$29/0.2)*'Aangepaste brandstoftabel'!E13</f>
        <v>1275.3382107437474</v>
      </c>
      <c r="E15" s="25">
        <f t="shared" si="0"/>
        <v>0</v>
      </c>
      <c r="F15" s="2"/>
      <c r="G15" s="2"/>
      <c r="H15" s="2"/>
    </row>
    <row r="16" spans="2:11" ht="16.8" thickBot="1" x14ac:dyDescent="0.35">
      <c r="B16" s="24" t="s">
        <v>14</v>
      </c>
      <c r="C16" s="28">
        <v>0</v>
      </c>
      <c r="D16" s="74">
        <f>($D$29/0.2)*'Aangepaste brandstoftabel'!E14</f>
        <v>1283.9077762545148</v>
      </c>
      <c r="E16" s="25">
        <f t="shared" si="0"/>
        <v>0</v>
      </c>
      <c r="F16" s="2"/>
      <c r="G16" s="2"/>
      <c r="H16" s="2"/>
    </row>
    <row r="17" spans="2:17" ht="16.8" thickBot="1" x14ac:dyDescent="0.35">
      <c r="B17" s="24" t="s">
        <v>15</v>
      </c>
      <c r="C17" s="28">
        <v>0</v>
      </c>
      <c r="D17" s="74">
        <f>($D$29/0.2)*'Aangepaste brandstoftabel'!E15</f>
        <v>1472.3628212133372</v>
      </c>
      <c r="E17" s="25">
        <f t="shared" si="0"/>
        <v>0</v>
      </c>
      <c r="F17" s="2"/>
      <c r="G17" s="2"/>
      <c r="H17" s="2"/>
    </row>
    <row r="18" spans="2:17" ht="16.8" thickBot="1" x14ac:dyDescent="0.35">
      <c r="B18" s="24" t="s">
        <v>16</v>
      </c>
      <c r="C18" s="89">
        <v>0</v>
      </c>
      <c r="D18" s="74">
        <f>($D$29/0.2)*'Aangepaste brandstoftabel'!E16</f>
        <v>1548.0732789715178</v>
      </c>
      <c r="E18" s="25">
        <f t="shared" si="0"/>
        <v>0</v>
      </c>
      <c r="F18" s="2"/>
      <c r="G18" s="2"/>
      <c r="H18" s="2"/>
    </row>
    <row r="19" spans="2:17" ht="16.8" thickBot="1" x14ac:dyDescent="0.35">
      <c r="B19" s="88" t="s">
        <v>17</v>
      </c>
      <c r="C19" s="90">
        <v>0</v>
      </c>
      <c r="D19" s="71">
        <f>($D$29/0.2)*'Aangepaste brandstoftabel'!E17</f>
        <v>1561.8607353871016</v>
      </c>
      <c r="E19" s="25">
        <f t="shared" si="0"/>
        <v>0</v>
      </c>
      <c r="F19" s="2"/>
      <c r="G19" s="2"/>
      <c r="H19" s="2"/>
    </row>
    <row r="20" spans="2:17" ht="16.8" thickBot="1" x14ac:dyDescent="0.35">
      <c r="B20" s="24" t="s">
        <v>18</v>
      </c>
      <c r="C20" s="28">
        <v>0</v>
      </c>
      <c r="D20" s="74">
        <f>($D$29/0.2)*'Aangepaste brandstoftabel'!E18</f>
        <v>1680.6732078529992</v>
      </c>
      <c r="E20" s="25">
        <f t="shared" si="0"/>
        <v>0</v>
      </c>
      <c r="F20" s="2"/>
      <c r="G20" s="2"/>
      <c r="H20" s="2"/>
    </row>
    <row r="21" spans="2:17" ht="16.8" thickBot="1" x14ac:dyDescent="0.35">
      <c r="B21" s="24" t="s">
        <v>19</v>
      </c>
      <c r="C21" s="28">
        <v>0</v>
      </c>
      <c r="D21" s="74">
        <f>($D$29/0.2)*'Aangepaste brandstoftabel'!E19</f>
        <v>2195.074910074175</v>
      </c>
      <c r="E21" s="25">
        <f t="shared" si="0"/>
        <v>0</v>
      </c>
      <c r="F21" s="2"/>
      <c r="G21" s="2"/>
      <c r="H21" s="2"/>
    </row>
    <row r="22" spans="2:17" ht="16.8" thickBot="1" x14ac:dyDescent="0.35">
      <c r="B22" s="24" t="s">
        <v>20</v>
      </c>
      <c r="C22" s="28">
        <v>0</v>
      </c>
      <c r="D22" s="74">
        <f>($D$29/0.2)*'Aangepaste brandstoftabel'!E20</f>
        <v>2821.5330927299819</v>
      </c>
      <c r="E22" s="25">
        <f t="shared" si="0"/>
        <v>0</v>
      </c>
      <c r="F22" s="2"/>
      <c r="G22" s="2"/>
      <c r="H22" s="2"/>
    </row>
    <row r="23" spans="2:17" ht="16.8" thickBot="1" x14ac:dyDescent="0.35">
      <c r="B23" s="24" t="s">
        <v>21</v>
      </c>
      <c r="C23" s="28">
        <v>0</v>
      </c>
      <c r="D23" s="74">
        <f>($D$29/0.2)*'Aangepaste brandstoftabel'!E21</f>
        <v>5924.5445927935143</v>
      </c>
      <c r="E23" s="25">
        <f t="shared" si="0"/>
        <v>0</v>
      </c>
      <c r="F23" s="2"/>
      <c r="G23" s="2"/>
      <c r="H23" s="2"/>
    </row>
    <row r="24" spans="2:17" ht="16.8" thickBot="1" x14ac:dyDescent="0.35">
      <c r="B24" s="24" t="s">
        <v>22</v>
      </c>
      <c r="C24" s="28">
        <v>0</v>
      </c>
      <c r="D24" s="74">
        <f>($D$29/0.2)*'Aangepaste brandstoftabel'!E22</f>
        <v>6420.6968643759092</v>
      </c>
      <c r="E24" s="25">
        <f t="shared" si="0"/>
        <v>0</v>
      </c>
      <c r="F24" s="2"/>
      <c r="G24" s="2"/>
      <c r="H24" s="2"/>
    </row>
    <row r="25" spans="2:17" ht="16.8" thickBot="1" x14ac:dyDescent="0.35">
      <c r="B25" s="24" t="s">
        <v>23</v>
      </c>
      <c r="C25" s="28">
        <v>0</v>
      </c>
      <c r="D25" s="74">
        <f>($D$29/0.2)*'Aangepaste brandstoftabel'!E23</f>
        <v>6574.7935891209318</v>
      </c>
      <c r="E25" s="25">
        <f t="shared" si="0"/>
        <v>0</v>
      </c>
      <c r="F25" s="2"/>
      <c r="G25" s="2"/>
      <c r="H25" s="2"/>
    </row>
    <row r="26" spans="2:17" ht="16.8" thickBot="1" x14ac:dyDescent="0.35">
      <c r="B26" s="24" t="s">
        <v>24</v>
      </c>
      <c r="C26" s="28">
        <v>0</v>
      </c>
      <c r="D26" s="74">
        <f>($D$29/0.2)*'Aangepaste brandstoftabel'!E24</f>
        <v>13065.650273454821</v>
      </c>
      <c r="E26" s="25">
        <f t="shared" si="0"/>
        <v>0</v>
      </c>
      <c r="F26" s="2"/>
      <c r="G26" s="2"/>
      <c r="H26" s="2"/>
    </row>
    <row r="27" spans="2:17" ht="16.8" thickBot="1" x14ac:dyDescent="0.35">
      <c r="B27" s="70" t="s">
        <v>25</v>
      </c>
      <c r="C27" s="28">
        <v>0</v>
      </c>
      <c r="D27" s="74">
        <f>($D$29/0.2)*'Aangepaste brandstoftabel'!E25</f>
        <v>17351.950318626456</v>
      </c>
      <c r="E27" s="25">
        <f t="shared" si="0"/>
        <v>0</v>
      </c>
      <c r="F27" s="2"/>
      <c r="G27" s="2"/>
      <c r="H27" s="2"/>
    </row>
    <row r="28" spans="2:17" ht="16.8" thickBot="1" x14ac:dyDescent="0.35">
      <c r="B28" s="87" t="s">
        <v>26</v>
      </c>
      <c r="C28" s="28">
        <v>0</v>
      </c>
      <c r="D28" s="74">
        <f>($D$29/0.2)*'Aangepaste brandstoftabel'!E26</f>
        <v>24283.632831471587</v>
      </c>
      <c r="E28" s="25">
        <f t="shared" si="0"/>
        <v>0</v>
      </c>
      <c r="F28" s="2"/>
      <c r="G28" s="2"/>
      <c r="H28" s="2"/>
    </row>
    <row r="29" spans="2:17" ht="16.8" thickBot="1" x14ac:dyDescent="0.35">
      <c r="B29" s="87" t="s">
        <v>27</v>
      </c>
      <c r="C29" s="28">
        <v>0</v>
      </c>
      <c r="D29" s="74">
        <v>28500</v>
      </c>
      <c r="E29" s="25">
        <f t="shared" si="0"/>
        <v>0</v>
      </c>
      <c r="F29" s="2"/>
      <c r="G29" s="2"/>
      <c r="H29" s="2"/>
    </row>
    <row r="30" spans="2:17" ht="16.8" thickBot="1" x14ac:dyDescent="0.35">
      <c r="B30" s="26" t="s">
        <v>83</v>
      </c>
      <c r="C30" s="27">
        <f>SUM(C7:C29)</f>
        <v>0</v>
      </c>
      <c r="D30" s="73"/>
      <c r="E30" s="25">
        <f>SUM(E7:E29)</f>
        <v>0</v>
      </c>
      <c r="F30" s="2"/>
      <c r="G30" s="2"/>
      <c r="H30" s="2"/>
    </row>
    <row r="31" spans="2:17" ht="170.25" customHeight="1" x14ac:dyDescent="0.3">
      <c r="B31" s="134" t="s">
        <v>73</v>
      </c>
      <c r="C31" s="134"/>
      <c r="D31" s="134"/>
      <c r="E31" s="134"/>
      <c r="F31" s="108"/>
      <c r="G31" s="108"/>
      <c r="H31" s="108"/>
      <c r="I31" s="108"/>
      <c r="J31" s="108"/>
      <c r="K31" s="108"/>
      <c r="L31" s="108"/>
      <c r="M31" s="108"/>
      <c r="N31" s="108"/>
      <c r="O31" s="108"/>
      <c r="Q31" t="s">
        <v>28</v>
      </c>
    </row>
    <row r="32" spans="2:17" ht="64.95" customHeight="1" x14ac:dyDescent="0.3">
      <c r="B32" s="128" t="s">
        <v>80</v>
      </c>
      <c r="C32" s="128"/>
      <c r="D32" s="128"/>
      <c r="E32" s="128"/>
      <c r="F32" s="129"/>
      <c r="G32" s="129"/>
      <c r="H32" s="129"/>
      <c r="I32" s="129"/>
      <c r="J32" s="129"/>
      <c r="K32" s="129"/>
      <c r="L32" s="130"/>
      <c r="M32" s="130"/>
      <c r="N32" s="130"/>
      <c r="O32" s="130"/>
    </row>
    <row r="33" spans="2:9" x14ac:dyDescent="0.3">
      <c r="B33" s="4"/>
    </row>
    <row r="35" spans="2:9" ht="15" thickBot="1" x14ac:dyDescent="0.35">
      <c r="B35" s="5" t="s">
        <v>29</v>
      </c>
      <c r="C35" s="6"/>
      <c r="D35" s="6"/>
      <c r="E35" s="6"/>
      <c r="F35" s="6"/>
      <c r="G35" s="6"/>
      <c r="H35" s="6"/>
      <c r="I35" s="6"/>
    </row>
    <row r="36" spans="2:9" ht="15.6" x14ac:dyDescent="0.3">
      <c r="B36" s="109" t="s">
        <v>30</v>
      </c>
      <c r="C36" s="112"/>
      <c r="D36" s="113"/>
      <c r="E36" s="113"/>
      <c r="F36" s="7" t="s">
        <v>31</v>
      </c>
      <c r="G36" s="8"/>
      <c r="H36" s="9"/>
      <c r="I36" s="10"/>
    </row>
    <row r="37" spans="2:9" ht="16.2" thickBot="1" x14ac:dyDescent="0.35">
      <c r="B37" s="110"/>
      <c r="C37" s="114"/>
      <c r="D37" s="115"/>
      <c r="E37" s="115"/>
      <c r="F37" s="11"/>
      <c r="G37" s="12"/>
      <c r="H37" s="13"/>
      <c r="I37" s="14"/>
    </row>
    <row r="38" spans="2:9" ht="15.6" x14ac:dyDescent="0.3">
      <c r="B38" s="109" t="s">
        <v>32</v>
      </c>
      <c r="C38" s="112"/>
      <c r="D38" s="113"/>
      <c r="E38" s="113"/>
      <c r="F38" s="109" t="s">
        <v>33</v>
      </c>
      <c r="G38" s="8"/>
      <c r="H38" s="9"/>
      <c r="I38" s="10"/>
    </row>
    <row r="39" spans="2:9" ht="15.6" x14ac:dyDescent="0.3">
      <c r="B39" s="110"/>
      <c r="C39" s="114"/>
      <c r="D39" s="115"/>
      <c r="E39" s="115"/>
      <c r="F39" s="110"/>
      <c r="G39" s="12"/>
      <c r="H39" s="13"/>
      <c r="I39" s="14"/>
    </row>
    <row r="40" spans="2:9" ht="16.2" thickBot="1" x14ac:dyDescent="0.35">
      <c r="B40" s="111"/>
      <c r="C40" s="116"/>
      <c r="D40" s="117"/>
      <c r="E40" s="117"/>
      <c r="F40" s="111"/>
      <c r="G40" s="15"/>
      <c r="H40" s="16"/>
      <c r="I40" s="17"/>
    </row>
    <row r="41" spans="2:9" x14ac:dyDescent="0.3">
      <c r="B41" s="18" t="s">
        <v>34</v>
      </c>
      <c r="C41" s="112"/>
      <c r="D41" s="113"/>
      <c r="E41" s="113"/>
      <c r="F41" s="109" t="s">
        <v>35</v>
      </c>
      <c r="G41" s="112"/>
      <c r="H41" s="113"/>
      <c r="I41" s="131"/>
    </row>
    <row r="42" spans="2:9" x14ac:dyDescent="0.3">
      <c r="B42" s="19"/>
      <c r="C42" s="114"/>
      <c r="D42" s="115"/>
      <c r="E42" s="115"/>
      <c r="F42" s="110"/>
      <c r="G42" s="114"/>
      <c r="H42" s="115"/>
      <c r="I42" s="132"/>
    </row>
    <row r="43" spans="2:9" ht="15" thickBot="1" x14ac:dyDescent="0.35">
      <c r="B43" s="20"/>
      <c r="C43" s="116"/>
      <c r="D43" s="117"/>
      <c r="E43" s="117"/>
      <c r="F43" s="110"/>
      <c r="G43" s="114"/>
      <c r="H43" s="115"/>
      <c r="I43" s="132"/>
    </row>
    <row r="44" spans="2:9" x14ac:dyDescent="0.3">
      <c r="B44" s="109" t="s">
        <v>36</v>
      </c>
      <c r="C44" s="112"/>
      <c r="D44" s="113"/>
      <c r="E44" s="113"/>
      <c r="F44" s="110"/>
      <c r="G44" s="114"/>
      <c r="H44" s="115"/>
      <c r="I44" s="132"/>
    </row>
    <row r="45" spans="2:9" x14ac:dyDescent="0.3">
      <c r="B45" s="110"/>
      <c r="C45" s="114"/>
      <c r="D45" s="115"/>
      <c r="E45" s="115"/>
      <c r="F45" s="110"/>
      <c r="G45" s="114"/>
      <c r="H45" s="115"/>
      <c r="I45" s="132"/>
    </row>
    <row r="46" spans="2:9" ht="15" thickBot="1" x14ac:dyDescent="0.35">
      <c r="B46" s="111"/>
      <c r="C46" s="116"/>
      <c r="D46" s="117"/>
      <c r="E46" s="117"/>
      <c r="F46" s="111"/>
      <c r="G46" s="116"/>
      <c r="H46" s="117"/>
      <c r="I46" s="133"/>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C41:E43"/>
    <mergeCell ref="F41:F46"/>
    <mergeCell ref="G41:I46"/>
    <mergeCell ref="B44:B46"/>
    <mergeCell ref="C44:E46"/>
    <mergeCell ref="L31:O31"/>
    <mergeCell ref="B38:B40"/>
    <mergeCell ref="C38:E40"/>
    <mergeCell ref="F38:F40"/>
    <mergeCell ref="B4:B5"/>
    <mergeCell ref="C4:E5"/>
    <mergeCell ref="F9:K9"/>
    <mergeCell ref="B31:E31"/>
    <mergeCell ref="F31:K31"/>
    <mergeCell ref="B32:E32"/>
    <mergeCell ref="F32:K32"/>
    <mergeCell ref="L32:O32"/>
    <mergeCell ref="B36:B37"/>
    <mergeCell ref="C36:E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opLeftCell="A23" zoomScale="90" zoomScaleNormal="90" workbookViewId="0">
      <selection activeCell="B32" sqref="B32:E32"/>
    </sheetView>
  </sheetViews>
  <sheetFormatPr defaultColWidth="8.6640625" defaultRowHeight="14.4" x14ac:dyDescent="0.3"/>
  <cols>
    <col min="2" max="2" width="52" customWidth="1"/>
    <col min="3" max="3" width="20" customWidth="1"/>
    <col min="4" max="4" width="29.33203125" customWidth="1"/>
    <col min="5" max="5" width="28.6640625" bestFit="1" customWidth="1"/>
    <col min="6" max="6" width="15" customWidth="1"/>
  </cols>
  <sheetData>
    <row r="1" spans="2:11" ht="21" x14ac:dyDescent="0.4">
      <c r="B1" s="96" t="s">
        <v>78</v>
      </c>
    </row>
    <row r="2" spans="2:11" ht="16.2" x14ac:dyDescent="0.3">
      <c r="B2" s="1" t="s">
        <v>74</v>
      </c>
    </row>
    <row r="3" spans="2:11" ht="15" thickBot="1" x14ac:dyDescent="0.35"/>
    <row r="4" spans="2:11" ht="15" customHeight="1" x14ac:dyDescent="0.3">
      <c r="B4" s="118" t="s">
        <v>0</v>
      </c>
      <c r="C4" s="118" t="s">
        <v>1</v>
      </c>
      <c r="D4" s="120"/>
      <c r="E4" s="121"/>
      <c r="F4" s="2"/>
      <c r="G4" s="2"/>
      <c r="H4" s="2"/>
      <c r="I4" s="2"/>
    </row>
    <row r="5" spans="2:11" ht="15.75" customHeight="1" thickBot="1" x14ac:dyDescent="0.35">
      <c r="B5" s="119"/>
      <c r="C5" s="122"/>
      <c r="D5" s="123"/>
      <c r="E5" s="124"/>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1233.1730769230769</v>
      </c>
      <c r="E7" s="25">
        <f>SUM(C7*D7)</f>
        <v>0</v>
      </c>
      <c r="F7" s="2"/>
      <c r="G7" s="2"/>
      <c r="H7" s="2"/>
    </row>
    <row r="8" spans="2:11" ht="16.8" thickBot="1" x14ac:dyDescent="0.35">
      <c r="B8" s="24" t="s">
        <v>6</v>
      </c>
      <c r="C8" s="21">
        <v>0</v>
      </c>
      <c r="D8" s="29">
        <f>($D$29/0.2)*'Aangepaste brandstoftabel'!E6</f>
        <v>1508.8235294117646</v>
      </c>
      <c r="E8" s="25">
        <f t="shared" ref="E8:E29" si="0">SUM(C8*D8)</f>
        <v>0</v>
      </c>
      <c r="F8" s="2"/>
      <c r="G8" s="2"/>
      <c r="H8" s="2"/>
    </row>
    <row r="9" spans="2:11" ht="16.8" thickBot="1" x14ac:dyDescent="0.35">
      <c r="B9" s="24" t="s">
        <v>7</v>
      </c>
      <c r="C9" s="21">
        <v>0</v>
      </c>
      <c r="D9" s="29">
        <f>($D$29/0.2)*'Aangepaste brandstoftabel'!E7</f>
        <v>1658.8771229552742</v>
      </c>
      <c r="E9" s="25">
        <f t="shared" si="0"/>
        <v>0</v>
      </c>
      <c r="F9" s="125"/>
      <c r="G9" s="126"/>
      <c r="H9" s="126"/>
      <c r="I9" s="126"/>
      <c r="J9" s="126"/>
      <c r="K9" s="126"/>
    </row>
    <row r="10" spans="2:11" ht="16.8" thickBot="1" x14ac:dyDescent="0.35">
      <c r="B10" s="24" t="s">
        <v>8</v>
      </c>
      <c r="C10" s="21">
        <v>0</v>
      </c>
      <c r="D10" s="29">
        <f>($D$29/0.2)*'Aangepaste brandstoftabel'!E8</f>
        <v>1178.6214893634842</v>
      </c>
      <c r="E10" s="25">
        <f t="shared" si="0"/>
        <v>0</v>
      </c>
      <c r="F10" s="2"/>
      <c r="G10" s="2"/>
      <c r="H10" s="2"/>
    </row>
    <row r="11" spans="2:11" ht="16.8" thickBot="1" x14ac:dyDescent="0.35">
      <c r="B11" s="24" t="s">
        <v>9</v>
      </c>
      <c r="C11" s="21">
        <v>0</v>
      </c>
      <c r="D11" s="29">
        <f>($D$29/0.2)*'Aangepaste brandstoftabel'!E9</f>
        <v>1207.3544956650771</v>
      </c>
      <c r="E11" s="25">
        <f>SUM(C11*D11)</f>
        <v>0</v>
      </c>
      <c r="F11" s="2"/>
      <c r="G11" s="2"/>
      <c r="H11" s="2"/>
    </row>
    <row r="12" spans="2:11" ht="16.8" thickBot="1" x14ac:dyDescent="0.35">
      <c r="B12" s="24" t="s">
        <v>10</v>
      </c>
      <c r="C12" s="21">
        <v>0</v>
      </c>
      <c r="D12" s="29">
        <f>($D$29/0.2)*'Aangepaste brandstoftabel'!E10</f>
        <v>1210.6520437783072</v>
      </c>
      <c r="E12" s="25">
        <f t="shared" ref="E12:E13" si="1">SUM(C12*D12)</f>
        <v>0</v>
      </c>
      <c r="F12" s="2"/>
      <c r="G12" s="2"/>
      <c r="H12" s="2"/>
    </row>
    <row r="13" spans="2:11" ht="16.8" thickBot="1" x14ac:dyDescent="0.35">
      <c r="B13" s="24" t="s">
        <v>11</v>
      </c>
      <c r="C13" s="21">
        <v>0</v>
      </c>
      <c r="D13" s="29">
        <f>($D$29/0.2)*'Aangepaste brandstoftabel'!E11</f>
        <v>1255.8612471615768</v>
      </c>
      <c r="E13" s="25">
        <f t="shared" si="1"/>
        <v>0</v>
      </c>
      <c r="F13" s="2"/>
      <c r="G13" s="2"/>
      <c r="H13" s="2"/>
    </row>
    <row r="14" spans="2:11" ht="16.8" thickBot="1" x14ac:dyDescent="0.35">
      <c r="B14" s="24" t="s">
        <v>12</v>
      </c>
      <c r="C14" s="21">
        <v>0</v>
      </c>
      <c r="D14" s="29">
        <f>($D$29/0.2)*'Aangepaste brandstoftabel'!E12</f>
        <v>1265.3688096000267</v>
      </c>
      <c r="E14" s="25">
        <f t="shared" si="0"/>
        <v>0</v>
      </c>
      <c r="F14" s="2"/>
      <c r="G14" s="2"/>
      <c r="H14" s="2"/>
    </row>
    <row r="15" spans="2:11" ht="16.8" thickBot="1" x14ac:dyDescent="0.35">
      <c r="B15" s="24" t="s">
        <v>13</v>
      </c>
      <c r="C15" s="21">
        <v>0</v>
      </c>
      <c r="D15" s="71">
        <f>($D$29/0.2)*'Aangepaste brandstoftabel'!E13</f>
        <v>1275.3382107437474</v>
      </c>
      <c r="E15" s="25">
        <f t="shared" si="0"/>
        <v>0</v>
      </c>
      <c r="F15" s="2"/>
      <c r="G15" s="2"/>
      <c r="H15" s="2"/>
    </row>
    <row r="16" spans="2:11" ht="16.8" thickBot="1" x14ac:dyDescent="0.35">
      <c r="B16" s="24" t="s">
        <v>14</v>
      </c>
      <c r="C16" s="28">
        <v>0</v>
      </c>
      <c r="D16" s="74">
        <f>($D$29/0.2)*'Aangepaste brandstoftabel'!E14</f>
        <v>1283.9077762545148</v>
      </c>
      <c r="E16" s="25">
        <f t="shared" si="0"/>
        <v>0</v>
      </c>
      <c r="F16" s="2"/>
      <c r="G16" s="2"/>
      <c r="H16" s="2"/>
    </row>
    <row r="17" spans="2:17" ht="16.8" thickBot="1" x14ac:dyDescent="0.35">
      <c r="B17" s="24" t="s">
        <v>15</v>
      </c>
      <c r="C17" s="28">
        <v>0</v>
      </c>
      <c r="D17" s="74">
        <f>($D$29/0.2)*'Aangepaste brandstoftabel'!E15</f>
        <v>1472.3628212133372</v>
      </c>
      <c r="E17" s="25">
        <f t="shared" si="0"/>
        <v>0</v>
      </c>
      <c r="F17" s="2"/>
      <c r="G17" s="2"/>
      <c r="H17" s="2"/>
    </row>
    <row r="18" spans="2:17" ht="16.8" thickBot="1" x14ac:dyDescent="0.35">
      <c r="B18" s="24" t="s">
        <v>16</v>
      </c>
      <c r="C18" s="89">
        <v>0</v>
      </c>
      <c r="D18" s="74">
        <f>($D$29/0.2)*'Aangepaste brandstoftabel'!E16</f>
        <v>1548.0732789715178</v>
      </c>
      <c r="E18" s="25">
        <f t="shared" si="0"/>
        <v>0</v>
      </c>
      <c r="F18" s="2"/>
      <c r="G18" s="2"/>
      <c r="H18" s="2"/>
    </row>
    <row r="19" spans="2:17" ht="16.8" thickBot="1" x14ac:dyDescent="0.35">
      <c r="B19" s="88" t="s">
        <v>17</v>
      </c>
      <c r="C19" s="90">
        <v>0</v>
      </c>
      <c r="D19" s="71">
        <f>($D$29/0.2)*'Aangepaste brandstoftabel'!E17</f>
        <v>1561.8607353871016</v>
      </c>
      <c r="E19" s="25">
        <f t="shared" si="0"/>
        <v>0</v>
      </c>
      <c r="F19" s="2"/>
      <c r="G19" s="2"/>
      <c r="H19" s="2"/>
    </row>
    <row r="20" spans="2:17" ht="16.8" thickBot="1" x14ac:dyDescent="0.35">
      <c r="B20" s="24" t="s">
        <v>18</v>
      </c>
      <c r="C20" s="28">
        <v>0</v>
      </c>
      <c r="D20" s="74">
        <f>($D$29/0.2)*'Aangepaste brandstoftabel'!E18</f>
        <v>1680.6732078529992</v>
      </c>
      <c r="E20" s="25">
        <f t="shared" si="0"/>
        <v>0</v>
      </c>
      <c r="F20" s="2"/>
      <c r="G20" s="2"/>
      <c r="H20" s="2"/>
    </row>
    <row r="21" spans="2:17" ht="16.8" thickBot="1" x14ac:dyDescent="0.35">
      <c r="B21" s="24" t="s">
        <v>19</v>
      </c>
      <c r="C21" s="28">
        <v>0</v>
      </c>
      <c r="D21" s="74">
        <f>($D$29/0.2)*'Aangepaste brandstoftabel'!E19</f>
        <v>2195.074910074175</v>
      </c>
      <c r="E21" s="25">
        <f t="shared" si="0"/>
        <v>0</v>
      </c>
      <c r="F21" s="2"/>
      <c r="G21" s="2"/>
      <c r="H21" s="2"/>
    </row>
    <row r="22" spans="2:17" ht="16.8" thickBot="1" x14ac:dyDescent="0.35">
      <c r="B22" s="24" t="s">
        <v>20</v>
      </c>
      <c r="C22" s="28">
        <v>0</v>
      </c>
      <c r="D22" s="74">
        <f>($D$29/0.2)*'Aangepaste brandstoftabel'!E20</f>
        <v>2821.5330927299819</v>
      </c>
      <c r="E22" s="25">
        <f t="shared" si="0"/>
        <v>0</v>
      </c>
      <c r="F22" s="2"/>
      <c r="G22" s="2"/>
      <c r="H22" s="2"/>
    </row>
    <row r="23" spans="2:17" ht="16.8" thickBot="1" x14ac:dyDescent="0.35">
      <c r="B23" s="24" t="s">
        <v>21</v>
      </c>
      <c r="C23" s="28">
        <v>0</v>
      </c>
      <c r="D23" s="74">
        <f>($D$29/0.2)*'Aangepaste brandstoftabel'!E21</f>
        <v>5924.5445927935143</v>
      </c>
      <c r="E23" s="25">
        <f t="shared" si="0"/>
        <v>0</v>
      </c>
      <c r="F23" s="2"/>
      <c r="G23" s="2"/>
      <c r="H23" s="2"/>
    </row>
    <row r="24" spans="2:17" ht="16.8" thickBot="1" x14ac:dyDescent="0.35">
      <c r="B24" s="24" t="s">
        <v>22</v>
      </c>
      <c r="C24" s="28">
        <v>0</v>
      </c>
      <c r="D24" s="74">
        <f>($D$29/0.2)*'Aangepaste brandstoftabel'!E22</f>
        <v>6420.6968643759092</v>
      </c>
      <c r="E24" s="25">
        <f t="shared" si="0"/>
        <v>0</v>
      </c>
      <c r="F24" s="2"/>
      <c r="G24" s="2"/>
      <c r="H24" s="2"/>
    </row>
    <row r="25" spans="2:17" ht="16.8" thickBot="1" x14ac:dyDescent="0.35">
      <c r="B25" s="24" t="s">
        <v>23</v>
      </c>
      <c r="C25" s="28">
        <v>0</v>
      </c>
      <c r="D25" s="74">
        <f>($D$29/0.2)*'Aangepaste brandstoftabel'!E23</f>
        <v>6574.7935891209318</v>
      </c>
      <c r="E25" s="25">
        <f t="shared" si="0"/>
        <v>0</v>
      </c>
      <c r="F25" s="2"/>
      <c r="G25" s="2"/>
      <c r="H25" s="2"/>
    </row>
    <row r="26" spans="2:17" ht="16.8" thickBot="1" x14ac:dyDescent="0.35">
      <c r="B26" s="24" t="s">
        <v>24</v>
      </c>
      <c r="C26" s="28">
        <v>0</v>
      </c>
      <c r="D26" s="74">
        <f>($D$29/0.2)*'Aangepaste brandstoftabel'!E24</f>
        <v>13065.650273454821</v>
      </c>
      <c r="E26" s="25">
        <f t="shared" si="0"/>
        <v>0</v>
      </c>
      <c r="F26" s="2"/>
      <c r="G26" s="2"/>
      <c r="H26" s="2"/>
    </row>
    <row r="27" spans="2:17" ht="16.8" thickBot="1" x14ac:dyDescent="0.35">
      <c r="B27" s="70" t="s">
        <v>25</v>
      </c>
      <c r="C27" s="28">
        <v>0</v>
      </c>
      <c r="D27" s="74">
        <f>($D$29/0.2)*'Aangepaste brandstoftabel'!E25</f>
        <v>17351.950318626456</v>
      </c>
      <c r="E27" s="25">
        <f t="shared" si="0"/>
        <v>0</v>
      </c>
      <c r="F27" s="2"/>
      <c r="G27" s="2"/>
      <c r="H27" s="2"/>
    </row>
    <row r="28" spans="2:17" ht="16.8" thickBot="1" x14ac:dyDescent="0.35">
      <c r="B28" s="87" t="s">
        <v>26</v>
      </c>
      <c r="C28" s="28">
        <v>0</v>
      </c>
      <c r="D28" s="74">
        <f>($D$29/0.2)*'Aangepaste brandstoftabel'!E26</f>
        <v>24283.632831471587</v>
      </c>
      <c r="E28" s="25">
        <f t="shared" si="0"/>
        <v>0</v>
      </c>
      <c r="F28" s="2"/>
      <c r="G28" s="2"/>
      <c r="H28" s="2"/>
    </row>
    <row r="29" spans="2:17" ht="16.2" x14ac:dyDescent="0.3">
      <c r="B29" s="87" t="s">
        <v>27</v>
      </c>
      <c r="C29" s="28">
        <v>0</v>
      </c>
      <c r="D29" s="74">
        <v>28500</v>
      </c>
      <c r="E29" s="25">
        <f t="shared" si="0"/>
        <v>0</v>
      </c>
      <c r="F29" s="2"/>
      <c r="G29" s="2"/>
      <c r="H29" s="2"/>
    </row>
    <row r="30" spans="2:17" ht="16.2" x14ac:dyDescent="0.3">
      <c r="B30" s="26" t="s">
        <v>79</v>
      </c>
      <c r="C30" s="27">
        <f>SUM(C7:C29)</f>
        <v>0</v>
      </c>
      <c r="D30" s="73"/>
      <c r="E30" s="25">
        <f>SUM(E7:E29)</f>
        <v>0</v>
      </c>
      <c r="F30" s="2"/>
      <c r="G30" s="2"/>
      <c r="H30" s="2"/>
    </row>
    <row r="31" spans="2:17" ht="170.25" customHeight="1" x14ac:dyDescent="0.3">
      <c r="B31" s="134" t="s">
        <v>73</v>
      </c>
      <c r="C31" s="134"/>
      <c r="D31" s="134"/>
      <c r="E31" s="134"/>
      <c r="F31" s="108"/>
      <c r="G31" s="108"/>
      <c r="H31" s="108"/>
      <c r="I31" s="108"/>
      <c r="J31" s="108"/>
      <c r="K31" s="108"/>
      <c r="L31" s="108"/>
      <c r="M31" s="108"/>
      <c r="N31" s="108"/>
      <c r="O31" s="108"/>
      <c r="Q31" t="s">
        <v>28</v>
      </c>
    </row>
    <row r="32" spans="2:17" ht="64.95" customHeight="1" x14ac:dyDescent="0.3">
      <c r="B32" s="128" t="s">
        <v>80</v>
      </c>
      <c r="C32" s="128"/>
      <c r="D32" s="128"/>
      <c r="E32" s="128"/>
      <c r="F32" s="129"/>
      <c r="G32" s="129"/>
      <c r="H32" s="129"/>
      <c r="I32" s="129"/>
      <c r="J32" s="129"/>
      <c r="K32" s="129"/>
      <c r="L32" s="130"/>
      <c r="M32" s="130"/>
      <c r="N32" s="130"/>
      <c r="O32" s="130"/>
    </row>
    <row r="33" spans="2:9" x14ac:dyDescent="0.3">
      <c r="B33" s="4"/>
    </row>
    <row r="35" spans="2:9" ht="15" thickBot="1" x14ac:dyDescent="0.35">
      <c r="B35" s="5" t="s">
        <v>29</v>
      </c>
      <c r="C35" s="6"/>
      <c r="D35" s="6"/>
      <c r="E35" s="6"/>
      <c r="F35" s="6"/>
      <c r="G35" s="6"/>
      <c r="H35" s="6"/>
      <c r="I35" s="6"/>
    </row>
    <row r="36" spans="2:9" ht="15.6" x14ac:dyDescent="0.3">
      <c r="B36" s="109" t="s">
        <v>30</v>
      </c>
      <c r="C36" s="112"/>
      <c r="D36" s="113"/>
      <c r="E36" s="113"/>
      <c r="F36" s="7" t="s">
        <v>31</v>
      </c>
      <c r="G36" s="8"/>
      <c r="H36" s="9"/>
      <c r="I36" s="10"/>
    </row>
    <row r="37" spans="2:9" ht="16.2" thickBot="1" x14ac:dyDescent="0.35">
      <c r="B37" s="110"/>
      <c r="C37" s="114"/>
      <c r="D37" s="115"/>
      <c r="E37" s="115"/>
      <c r="F37" s="11"/>
      <c r="G37" s="12"/>
      <c r="H37" s="13"/>
      <c r="I37" s="14"/>
    </row>
    <row r="38" spans="2:9" ht="15.6" x14ac:dyDescent="0.3">
      <c r="B38" s="109" t="s">
        <v>32</v>
      </c>
      <c r="C38" s="112"/>
      <c r="D38" s="113"/>
      <c r="E38" s="113"/>
      <c r="F38" s="109" t="s">
        <v>33</v>
      </c>
      <c r="G38" s="8"/>
      <c r="H38" s="9"/>
      <c r="I38" s="10"/>
    </row>
    <row r="39" spans="2:9" ht="15.6" x14ac:dyDescent="0.3">
      <c r="B39" s="110"/>
      <c r="C39" s="114"/>
      <c r="D39" s="115"/>
      <c r="E39" s="115"/>
      <c r="F39" s="110"/>
      <c r="G39" s="12"/>
      <c r="H39" s="13"/>
      <c r="I39" s="14"/>
    </row>
    <row r="40" spans="2:9" ht="16.2" thickBot="1" x14ac:dyDescent="0.35">
      <c r="B40" s="111"/>
      <c r="C40" s="116"/>
      <c r="D40" s="117"/>
      <c r="E40" s="117"/>
      <c r="F40" s="111"/>
      <c r="G40" s="15"/>
      <c r="H40" s="16"/>
      <c r="I40" s="17"/>
    </row>
    <row r="41" spans="2:9" x14ac:dyDescent="0.3">
      <c r="B41" s="18" t="s">
        <v>34</v>
      </c>
      <c r="C41" s="112"/>
      <c r="D41" s="113"/>
      <c r="E41" s="113"/>
      <c r="F41" s="109" t="s">
        <v>35</v>
      </c>
      <c r="G41" s="112"/>
      <c r="H41" s="113"/>
      <c r="I41" s="131"/>
    </row>
    <row r="42" spans="2:9" x14ac:dyDescent="0.3">
      <c r="B42" s="19"/>
      <c r="C42" s="114"/>
      <c r="D42" s="115"/>
      <c r="E42" s="115"/>
      <c r="F42" s="110"/>
      <c r="G42" s="114"/>
      <c r="H42" s="115"/>
      <c r="I42" s="132"/>
    </row>
    <row r="43" spans="2:9" ht="15" thickBot="1" x14ac:dyDescent="0.35">
      <c r="B43" s="20"/>
      <c r="C43" s="116"/>
      <c r="D43" s="117"/>
      <c r="E43" s="117"/>
      <c r="F43" s="110"/>
      <c r="G43" s="114"/>
      <c r="H43" s="115"/>
      <c r="I43" s="132"/>
    </row>
    <row r="44" spans="2:9" x14ac:dyDescent="0.3">
      <c r="B44" s="109" t="s">
        <v>36</v>
      </c>
      <c r="C44" s="112"/>
      <c r="D44" s="113"/>
      <c r="E44" s="113"/>
      <c r="F44" s="110"/>
      <c r="G44" s="114"/>
      <c r="H44" s="115"/>
      <c r="I44" s="132"/>
    </row>
    <row r="45" spans="2:9" x14ac:dyDescent="0.3">
      <c r="B45" s="110"/>
      <c r="C45" s="114"/>
      <c r="D45" s="115"/>
      <c r="E45" s="115"/>
      <c r="F45" s="110"/>
      <c r="G45" s="114"/>
      <c r="H45" s="115"/>
      <c r="I45" s="132"/>
    </row>
    <row r="46" spans="2:9" ht="15" thickBot="1" x14ac:dyDescent="0.35">
      <c r="B46" s="111"/>
      <c r="C46" s="116"/>
      <c r="D46" s="117"/>
      <c r="E46" s="117"/>
      <c r="F46" s="111"/>
      <c r="G46" s="116"/>
      <c r="H46" s="117"/>
      <c r="I46" s="133"/>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L31:O31"/>
    <mergeCell ref="L32:O32"/>
    <mergeCell ref="F31:K31"/>
    <mergeCell ref="F32:K32"/>
    <mergeCell ref="C4:E5"/>
    <mergeCell ref="F9:K9"/>
    <mergeCell ref="G41:I46"/>
    <mergeCell ref="B44:B46"/>
    <mergeCell ref="C44:E46"/>
    <mergeCell ref="B4:B5"/>
    <mergeCell ref="B36:B37"/>
    <mergeCell ref="C36:E37"/>
    <mergeCell ref="B31:E31"/>
    <mergeCell ref="B32:E32"/>
    <mergeCell ref="B38:B40"/>
    <mergeCell ref="C38:E40"/>
    <mergeCell ref="F38:F40"/>
    <mergeCell ref="C41:E43"/>
    <mergeCell ref="F41:F46"/>
  </mergeCells>
  <pageMargins left="0.7" right="0.7" top="0.75" bottom="0.75" header="0.3" footer="0.3"/>
  <pageSetup paperSize="9" orientation="portrait" r:id="rId1"/>
  <ignoredErrors>
    <ignoredError sqref="E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69" t="s">
        <v>37</v>
      </c>
    </row>
    <row r="4" spans="2:21" ht="46.8" x14ac:dyDescent="0.3">
      <c r="B4" s="31" t="s">
        <v>38</v>
      </c>
      <c r="C4" s="75" t="s">
        <v>39</v>
      </c>
      <c r="D4" s="33" t="s">
        <v>40</v>
      </c>
      <c r="E4" s="33" t="s">
        <v>41</v>
      </c>
      <c r="F4" s="32" t="s">
        <v>42</v>
      </c>
      <c r="G4" s="33" t="s">
        <v>43</v>
      </c>
      <c r="J4" s="38" t="s">
        <v>44</v>
      </c>
      <c r="K4" s="35"/>
      <c r="L4" s="35"/>
      <c r="M4" s="36"/>
      <c r="N4" s="35"/>
      <c r="O4" s="35"/>
      <c r="P4" s="35"/>
    </row>
    <row r="5" spans="2:21" ht="15.6" x14ac:dyDescent="0.3">
      <c r="B5" s="82" t="s">
        <v>5</v>
      </c>
      <c r="C5" s="83">
        <v>140.30543413739139</v>
      </c>
      <c r="D5" s="34">
        <f>Brandstoftabel_1a2[[#This Row],[CO₂-emissies1 (in kg CO₂-eq./GJ) WTW2]]/Brandstoftabel_1a2[[#Totals],[CO₂-emissies1 (in kg CO₂-eq./GJ) WTW2]]</f>
        <v>9.2352308768031938E-2</v>
      </c>
      <c r="E5" s="84">
        <f>$E$27/(Brandstoftabel_1a2[[#This Row],[Relatieve
 schadelijkheid (dml)]]/$D$27)*K15</f>
        <v>8.6538461538461543E-3</v>
      </c>
      <c r="F5" s="30">
        <v>0</v>
      </c>
      <c r="G5" s="34">
        <f>Brandstoftabel_1a2[[#This Row],[Waardering per 
brandstof3 (dml)]]*Brandstoftabel_1a2[[#This Row],[Percentage van totale afstand waarop type brandstof is ingezet (in %)]]</f>
        <v>0</v>
      </c>
      <c r="J5" s="147" t="s">
        <v>45</v>
      </c>
      <c r="K5" s="147"/>
      <c r="L5" s="147"/>
      <c r="M5" s="147"/>
      <c r="N5" s="147"/>
      <c r="O5" s="147"/>
      <c r="P5" s="147"/>
      <c r="Q5" s="93"/>
    </row>
    <row r="6" spans="2:21" ht="15.6" x14ac:dyDescent="0.3">
      <c r="B6" s="82" t="s">
        <v>6</v>
      </c>
      <c r="C6" s="83">
        <v>114.67271059306029</v>
      </c>
      <c r="D6" s="34">
        <f>Brandstoftabel_1a2[[#This Row],[CO₂-emissies1 (in kg CO₂-eq./GJ) WTW2]]/Brandstoftabel_1a2[[#Totals],[CO₂-emissies1 (in kg CO₂-eq./GJ) WTW2]]</f>
        <v>7.5480252358487654E-2</v>
      </c>
      <c r="E6" s="84">
        <f>$E$27/(Brandstoftabel_1a2[[#This Row],[Relatieve
 schadelijkheid (dml)]]/$D$27)*K15</f>
        <v>1.0588235294117647E-2</v>
      </c>
      <c r="F6" s="30">
        <v>0</v>
      </c>
      <c r="G6" s="34">
        <f>Brandstoftabel_1a2[[#This Row],[Waardering per 
brandstof3 (dml)]]*Brandstoftabel_1a2[[#This Row],[Percentage van totale afstand waarop type brandstof is ingezet (in %)]]</f>
        <v>0</v>
      </c>
      <c r="J6" s="147" t="s">
        <v>46</v>
      </c>
      <c r="K6" s="147"/>
      <c r="L6" s="147"/>
      <c r="M6" s="147"/>
      <c r="N6" s="147"/>
      <c r="O6" s="147"/>
      <c r="P6" s="147"/>
      <c r="Q6" s="93"/>
    </row>
    <row r="7" spans="2:21" x14ac:dyDescent="0.3">
      <c r="B7" s="30" t="s">
        <v>7</v>
      </c>
      <c r="C7" s="83">
        <v>104.3</v>
      </c>
      <c r="D7" s="34">
        <f>Brandstoftabel_1a2[[#This Row],[CO₂-emissies1 (in kg CO₂-eq./GJ) WTW2]]/Brandstoftabel_1a2[[#Totals],[CO₂-emissies1 (in kg CO₂-eq./GJ) WTW2]]</f>
        <v>6.8652692347421426E-2</v>
      </c>
      <c r="E7" s="84">
        <f>$E$27/(Brandstoftabel_1a2[[#This Row],[Relatieve
 schadelijkheid (dml)]]/$D$27)*K15</f>
        <v>1.1641242968107188E-2</v>
      </c>
      <c r="F7" s="30">
        <v>0</v>
      </c>
      <c r="G7" s="34">
        <f>Brandstoftabel_1a2[[#This Row],[Waardering per 
brandstof3 (dml)]]*Brandstoftabel_1a2[[#This Row],[Percentage van totale afstand waarop type brandstof is ingezet (in %)]]</f>
        <v>0</v>
      </c>
      <c r="J7" s="94" t="s">
        <v>47</v>
      </c>
      <c r="K7" s="93"/>
      <c r="L7" s="93"/>
      <c r="M7" s="93"/>
      <c r="N7" s="93"/>
      <c r="O7" s="93"/>
      <c r="P7" s="93"/>
      <c r="Q7" s="93"/>
      <c r="T7" s="81"/>
      <c r="U7" s="79"/>
    </row>
    <row r="8" spans="2:21" ht="15.45" customHeight="1" x14ac:dyDescent="0.3">
      <c r="B8" s="82" t="s">
        <v>8</v>
      </c>
      <c r="C8" s="83">
        <v>97.866242038216569</v>
      </c>
      <c r="D8" s="34">
        <f>Brandstoftabel_1a2[[#This Row],[CO₂-emissies1 (in kg CO₂-eq./GJ) WTW2]]/Brandstoftabel_1a2[[#Totals],[CO₂-emissies1 (in kg CO₂-eq./GJ) WTW2]]</f>
        <v>6.4417842817334273E-2</v>
      </c>
      <c r="E8" s="84">
        <f>$E$27/(Brandstoftabel_1a2[[#This Row],[Relatieve
 schadelijkheid (dml)]]/$D$27)*K14</f>
        <v>8.2710279955332221E-3</v>
      </c>
      <c r="F8" s="30">
        <v>55</v>
      </c>
      <c r="G8" s="34">
        <f>Brandstoftabel_1a2[[#This Row],[Waardering per 
brandstof3 (dml)]]*Brandstoftabel_1a2[[#This Row],[Percentage van totale afstand waarop type brandstof is ingezet (in %)]]</f>
        <v>0.45490653975432721</v>
      </c>
      <c r="J8" s="147" t="s">
        <v>48</v>
      </c>
      <c r="K8" s="147"/>
      <c r="L8" s="147"/>
      <c r="M8" s="147"/>
      <c r="N8" s="147"/>
      <c r="O8" s="147"/>
      <c r="P8" s="147"/>
      <c r="Q8" s="93"/>
      <c r="T8" s="81"/>
      <c r="U8" s="79"/>
    </row>
    <row r="9" spans="2:21" ht="15.45" customHeight="1" x14ac:dyDescent="0.3">
      <c r="B9" s="82" t="s">
        <v>9</v>
      </c>
      <c r="C9" s="83">
        <v>95.537190082644628</v>
      </c>
      <c r="D9" s="34">
        <f>Brandstoftabel_1a2[[#This Row],[CO₂-emissies1 (in kg CO₂-eq./GJ) WTW2]]/Brandstoftabel_1a2[[#Totals],[CO₂-emissies1 (in kg CO₂-eq./GJ) WTW2]]</f>
        <v>6.288480650509036E-2</v>
      </c>
      <c r="E9" s="84">
        <f>$E$27/(Brandstoftabel_1a2[[#This Row],[Relatieve
 schadelijkheid (dml)]]/$D$27)*K14</f>
        <v>8.4726631274742257E-3</v>
      </c>
      <c r="F9" s="30">
        <v>0</v>
      </c>
      <c r="G9" s="34">
        <f>Brandstoftabel_1a2[[#This Row],[Waardering per 
brandstof3 (dml)]]*Brandstoftabel_1a2[[#This Row],[Percentage van totale afstand waarop type brandstof is ingezet (in %)]]</f>
        <v>0</v>
      </c>
      <c r="J9" s="95" t="s">
        <v>49</v>
      </c>
      <c r="K9" s="92"/>
      <c r="L9" s="92"/>
      <c r="M9" s="92"/>
      <c r="N9" s="92"/>
      <c r="O9" s="92"/>
      <c r="P9" s="92"/>
      <c r="Q9" s="93"/>
      <c r="U9" s="78"/>
    </row>
    <row r="10" spans="2:21" ht="15.6" x14ac:dyDescent="0.3">
      <c r="B10" s="82" t="s">
        <v>10</v>
      </c>
      <c r="C10" s="83">
        <v>95.276967930029159</v>
      </c>
      <c r="D10" s="34">
        <f>Brandstoftabel_1a2[[#This Row],[CO₂-emissies1 (in kg CO₂-eq./GJ) WTW2]]/Brandstoftabel_1a2[[#Totals],[CO₂-emissies1 (in kg CO₂-eq./GJ) WTW2]]</f>
        <v>6.2713522215680065E-2</v>
      </c>
      <c r="E10" s="84">
        <f>$E$27/(Brandstoftabel_1a2[[#This Row],[Relatieve
 schadelijkheid (dml)]]/$D$27)*K14</f>
        <v>8.4958038159881205E-3</v>
      </c>
      <c r="F10" s="30">
        <v>0</v>
      </c>
      <c r="G10" s="34">
        <f>Brandstoftabel_1a2[[#This Row],[Waardering per 
brandstof3 (dml)]]*Brandstoftabel_1a2[[#This Row],[Percentage van totale afstand waarop type brandstof is ingezet (in %)]]</f>
        <v>0</v>
      </c>
      <c r="L10" s="36"/>
      <c r="M10" s="35"/>
      <c r="T10" s="81"/>
      <c r="U10" s="79"/>
    </row>
    <row r="11" spans="2:21" ht="15.6" x14ac:dyDescent="0.3">
      <c r="B11" s="82" t="s">
        <v>11</v>
      </c>
      <c r="C11" s="83">
        <v>91.847133757961785</v>
      </c>
      <c r="D11" s="34">
        <f>Brandstoftabel_1a2[[#This Row],[CO₂-emissies1 (in kg CO₂-eq./GJ) WTW2]]/Brandstoftabel_1a2[[#Totals],[CO₂-emissies1 (in kg CO₂-eq./GJ) WTW2]]</f>
        <v>6.0455925377543775E-2</v>
      </c>
      <c r="E11" s="84">
        <f>$E$27/(Brandstoftabel_1a2[[#This Row],[Relatieve
 schadelijkheid (dml)]]/$D$27)*K14</f>
        <v>8.8130613835900127E-3</v>
      </c>
      <c r="F11" s="30">
        <v>0</v>
      </c>
      <c r="G11" s="34">
        <f>Brandstoftabel_1a2[[#This Row],[Waardering per 
brandstof3 (dml)]]*Brandstoftabel_1a2[[#This Row],[Percentage van totale afstand waarop type brandstof is ingezet (in %)]]</f>
        <v>0</v>
      </c>
      <c r="J11" t="s">
        <v>50</v>
      </c>
      <c r="L11" s="36"/>
      <c r="M11" s="35"/>
      <c r="T11" s="81"/>
      <c r="U11" s="79"/>
    </row>
    <row r="12" spans="2:21" ht="18" customHeight="1" x14ac:dyDescent="0.3">
      <c r="B12" s="82" t="s">
        <v>12</v>
      </c>
      <c r="C12" s="83">
        <v>91.15702479338843</v>
      </c>
      <c r="D12" s="34">
        <f>Brandstoftabel_1a2[[#This Row],[CO₂-emissies1 (in kg CO₂-eq./GJ) WTW2]]/Brandstoftabel_1a2[[#Totals],[CO₂-emissies1 (in kg CO₂-eq./GJ) WTW2]]</f>
        <v>6.0001679563247978E-2</v>
      </c>
      <c r="E12" s="84">
        <f>$E$27/(Brandstoftabel_1a2[[#This Row],[Relatieve
 schadelijkheid (dml)]]/$D$27)*K14</f>
        <v>8.8797811200001867E-3</v>
      </c>
      <c r="F12" s="30">
        <v>0</v>
      </c>
      <c r="G12" s="34">
        <f>Brandstoftabel_1a2[[#This Row],[Waardering per 
brandstof3 (dml)]]*Brandstoftabel_1a2[[#This Row],[Percentage van totale afstand waarop type brandstof is ingezet (in %)]]</f>
        <v>0</v>
      </c>
      <c r="T12" s="81"/>
      <c r="U12" s="79"/>
    </row>
    <row r="13" spans="2:21" ht="18.45" customHeight="1" x14ac:dyDescent="0.3">
      <c r="B13" s="82" t="s">
        <v>13</v>
      </c>
      <c r="C13" s="83">
        <v>90.444444444444443</v>
      </c>
      <c r="D13" s="34">
        <f>Brandstoftabel_1a2[[#This Row],[CO₂-emissies1 (in kg CO₂-eq./GJ) WTW2]]/Brandstoftabel_1a2[[#Totals],[CO₂-emissies1 (in kg CO₂-eq./GJ) WTW2]]</f>
        <v>5.953264255971135E-2</v>
      </c>
      <c r="E13" s="84">
        <f>$E$27/(Brandstoftabel_1a2[[#This Row],[Relatieve
 schadelijkheid (dml)]]/$D$27)*K14</f>
        <v>8.949741829780684E-3</v>
      </c>
      <c r="F13" s="30">
        <v>0</v>
      </c>
      <c r="G13" s="34">
        <f>Brandstoftabel_1a2[[#This Row],[Waardering per 
brandstof3 (dml)]]*Brandstoftabel_1a2[[#This Row],[Percentage van totale afstand waarop type brandstof is ingezet (in %)]]</f>
        <v>0</v>
      </c>
      <c r="J13" s="36" t="s">
        <v>51</v>
      </c>
      <c r="K13" s="36" t="s">
        <v>52</v>
      </c>
      <c r="T13" s="81"/>
      <c r="U13" s="79"/>
    </row>
    <row r="14" spans="2:21" ht="22.5" customHeight="1" x14ac:dyDescent="0.3">
      <c r="B14" s="82" t="s">
        <v>14</v>
      </c>
      <c r="C14" s="83">
        <v>89.84076433121021</v>
      </c>
      <c r="D14" s="34">
        <f>Brandstoftabel_1a2[[#This Row],[CO₂-emissies1 (in kg CO₂-eq./GJ) WTW2]]/Brandstoftabel_1a2[[#Totals],[CO₂-emissies1 (in kg CO₂-eq./GJ) WTW2]]</f>
        <v>5.9135286230946958E-2</v>
      </c>
      <c r="E14" s="84">
        <f>$E$27/(Brandstoftabel_1a2[[#This Row],[Relatieve
 schadelijkheid (dml)]]/$D$27)*K14</f>
        <v>9.0098791316106305E-3</v>
      </c>
      <c r="F14" s="30">
        <v>0</v>
      </c>
      <c r="G14" s="34">
        <f>Brandstoftabel_1a2[[#This Row],[Waardering per 
brandstof3 (dml)]]*Brandstoftabel_1a2[[#This Row],[Percentage van totale afstand waarop type brandstof is ingezet (in %)]]</f>
        <v>0</v>
      </c>
      <c r="J14" s="36" t="s">
        <v>53</v>
      </c>
      <c r="K14" s="36">
        <v>1</v>
      </c>
      <c r="T14" s="81"/>
      <c r="U14" s="79"/>
    </row>
    <row r="15" spans="2:21" ht="45" customHeight="1" x14ac:dyDescent="0.3">
      <c r="B15" s="30" t="s">
        <v>15</v>
      </c>
      <c r="C15" s="34">
        <v>78.341597796143247</v>
      </c>
      <c r="D15" s="34">
        <f>Brandstoftabel_1a2[[#This Row],[CO₂-emissies1 (in kg CO₂-eq./GJ) WTW2]]/Brandstoftabel_1a2[[#Totals],[CO₂-emissies1 (in kg CO₂-eq./GJ) WTW2]]</f>
        <v>5.1566266649128008E-2</v>
      </c>
      <c r="E15" s="84">
        <f>$E$27/(Brandstoftabel_1a2[[#This Row],[Relatieve
 schadelijkheid (dml)]]/$D$27)*K14</f>
        <v>1.0332370675181314E-2</v>
      </c>
      <c r="F15" s="30">
        <v>0</v>
      </c>
      <c r="G15" s="34">
        <f>Brandstoftabel_1a2[[#This Row],[Waardering per 
brandstof3 (dml)]]*Brandstoftabel_1a2[[#This Row],[Percentage van totale afstand waarop type brandstof is ingezet (in %)]]</f>
        <v>0</v>
      </c>
      <c r="J15" s="76" t="s">
        <v>54</v>
      </c>
      <c r="K15">
        <v>1.5</v>
      </c>
      <c r="T15" s="81"/>
      <c r="U15" s="79"/>
    </row>
    <row r="16" spans="2:21" x14ac:dyDescent="0.3">
      <c r="B16" s="82" t="s">
        <v>16</v>
      </c>
      <c r="C16" s="83">
        <v>74.510204081632651</v>
      </c>
      <c r="D16" s="34">
        <f>Brandstoftabel_1a2[[#This Row],[CO₂-emissies1 (in kg CO₂-eq./GJ) WTW2]]/Brandstoftabel_1a2[[#Totals],[CO₂-emissies1 (in kg CO₂-eq./GJ) WTW2]]</f>
        <v>4.9044353955512092E-2</v>
      </c>
      <c r="E16" s="84">
        <f>$E$27/(Brandstoftabel_1a2[[#This Row],[Relatieve
 schadelijkheid (dml)]]/$D$27)*K14</f>
        <v>1.0863672133133459E-2</v>
      </c>
      <c r="F16" s="30">
        <v>0</v>
      </c>
      <c r="G16" s="34">
        <f>Brandstoftabel_1a2[[#This Row],[Waardering per 
brandstof3 (dml)]]*Brandstoftabel_1a2[[#This Row],[Percentage van totale afstand waarop type brandstof is ingezet (in %)]]</f>
        <v>0</v>
      </c>
      <c r="J16" t="s">
        <v>55</v>
      </c>
      <c r="K16">
        <v>2</v>
      </c>
      <c r="T16" s="81"/>
      <c r="U16" s="79"/>
    </row>
    <row r="17" spans="2:21" x14ac:dyDescent="0.3">
      <c r="B17" s="82" t="s">
        <v>17</v>
      </c>
      <c r="C17" s="83">
        <v>73.852459016393453</v>
      </c>
      <c r="D17" s="34">
        <f>Brandstoftabel_1a2[[#This Row],[CO₂-emissies1 (in kg CO₂-eq./GJ) WTW2]]/Brandstoftabel_1a2[[#Totals],[CO₂-emissies1 (in kg CO₂-eq./GJ) WTW2]]</f>
        <v>4.8611410814506324E-2</v>
      </c>
      <c r="E17" s="84">
        <f>$E$27/(Brandstoftabel_1a2[[#This Row],[Relatieve
 schadelijkheid (dml)]]/$D$27)*K14</f>
        <v>1.0960426213242818E-2</v>
      </c>
      <c r="F17" s="30">
        <v>0</v>
      </c>
      <c r="G17" s="34">
        <f>Brandstoftabel_1a2[[#This Row],[Waardering per 
brandstof3 (dml)]]*Brandstoftabel_1a2[[#This Row],[Percentage van totale afstand waarop type brandstof is ingezet (in %)]]</f>
        <v>0</v>
      </c>
      <c r="U17" s="80"/>
    </row>
    <row r="18" spans="2:21" x14ac:dyDescent="0.3">
      <c r="B18" s="82" t="s">
        <v>18</v>
      </c>
      <c r="C18" s="83">
        <v>68.631578947368425</v>
      </c>
      <c r="D18" s="34">
        <f>Brandstoftabel_1a2[[#This Row],[CO₂-emissies1 (in kg CO₂-eq./GJ) WTW2]]/Brandstoftabel_1a2[[#Totals],[CO₂-emissies1 (in kg CO₂-eq./GJ) WTW2]]</f>
        <v>4.5174905798575749E-2</v>
      </c>
      <c r="E18" s="84">
        <f>$E$27/(Brandstoftabel_1a2[[#This Row],[Relatieve
 schadelijkheid (dml)]]/$D$27)*K14</f>
        <v>1.1794197949845608E-2</v>
      </c>
      <c r="F18" s="30">
        <v>0</v>
      </c>
      <c r="G18" s="34">
        <f>Brandstoftabel_1a2[[#This Row],[Waardering per 
brandstof3 (dml)]]*Brandstoftabel_1a2[[#This Row],[Percentage van totale afstand waarop type brandstof is ingezet (in %)]]</f>
        <v>0</v>
      </c>
      <c r="T18" s="81"/>
      <c r="U18" s="79"/>
    </row>
    <row r="19" spans="2:21" x14ac:dyDescent="0.3">
      <c r="B19" s="30" t="s">
        <v>19</v>
      </c>
      <c r="C19" s="34">
        <v>52.548209366391184</v>
      </c>
      <c r="D19" s="34">
        <f>Brandstoftabel_1a2[[#This Row],[CO₂-emissies1 (in kg CO₂-eq./GJ) WTW2]]/Brandstoftabel_1a2[[#Totals],[CO₂-emissies1 (in kg CO₂-eq./GJ) WTW2]]</f>
        <v>3.4588456865184497E-2</v>
      </c>
      <c r="E19" s="84">
        <f>$E$27/(Brandstoftabel_1a2[[#This Row],[Relatieve
 schadelijkheid (dml)]]/$D$27)*K14</f>
        <v>1.5404034456660876E-2</v>
      </c>
      <c r="F19" s="30">
        <v>0</v>
      </c>
      <c r="G19" s="34">
        <f>Brandstoftabel_1a2[[#This Row],[Waardering per 
brandstof3 (dml)]]*Brandstoftabel_1a2[[#This Row],[Percentage van totale afstand waarop type brandstof is ingezet (in %)]]</f>
        <v>0</v>
      </c>
      <c r="T19" s="81"/>
      <c r="U19" s="79"/>
    </row>
    <row r="20" spans="2:21" x14ac:dyDescent="0.3">
      <c r="B20" s="82" t="s">
        <v>20</v>
      </c>
      <c r="C20" s="83">
        <v>40.881057268722472</v>
      </c>
      <c r="D20" s="34">
        <f>Brandstoftabel_1a2[[#This Row],[CO₂-emissies1 (in kg CO₂-eq./GJ) WTW2]]/Brandstoftabel_1a2[[#Totals],[CO₂-emissies1 (in kg CO₂-eq./GJ) WTW2]]</f>
        <v>2.6908865268522729E-2</v>
      </c>
      <c r="E20" s="84">
        <f>$E$27/(Brandstoftabel_1a2[[#This Row],[Relatieve
 schadelijkheid (dml)]]/$D$27)*K14</f>
        <v>1.9800232229684085E-2</v>
      </c>
      <c r="F20" s="30">
        <v>0</v>
      </c>
      <c r="G20" s="34">
        <f>Brandstoftabel_1a2[[#This Row],[Waardering per 
brandstof3 (dml)]]*Brandstoftabel_1a2[[#This Row],[Percentage van totale afstand waarop type brandstof is ingezet (in %)]]</f>
        <v>0</v>
      </c>
      <c r="T20" s="81"/>
      <c r="U20" s="79"/>
    </row>
    <row r="21" spans="2:21" x14ac:dyDescent="0.3">
      <c r="B21" s="82" t="s">
        <v>21</v>
      </c>
      <c r="C21" s="83">
        <v>29.204081632653061</v>
      </c>
      <c r="D21" s="34">
        <f>Brandstoftabel_1a2[[#This Row],[CO₂-emissies1 (in kg CO₂-eq./GJ) WTW2]]/Brandstoftabel_1a2[[#Totals],[CO₂-emissies1 (in kg CO₂-eq./GJ) WTW2]]</f>
        <v>1.9222807589793976E-2</v>
      </c>
      <c r="E21" s="84">
        <f>$E$27/(Brandstoftabel_1a2[[#This Row],[Relatieve
 schadelijkheid (dml)]]/$D$27)*K15</f>
        <v>4.1575751528375539E-2</v>
      </c>
      <c r="F21" s="30">
        <v>0</v>
      </c>
      <c r="G21" s="34">
        <f>Brandstoftabel_1a2[[#This Row],[Waardering per 
brandstof3 (dml)]]*Brandstoftabel_1a2[[#This Row],[Percentage van totale afstand waarop type brandstof is ingezet (in %)]]</f>
        <v>0</v>
      </c>
      <c r="U21" s="77"/>
    </row>
    <row r="22" spans="2:21" x14ac:dyDescent="0.3">
      <c r="B22" s="82" t="s">
        <v>22</v>
      </c>
      <c r="C22" s="83">
        <v>26.947368421052634</v>
      </c>
      <c r="D22" s="34">
        <f>Brandstoftabel_1a2[[#This Row],[CO₂-emissies1 (in kg CO₂-eq./GJ) WTW2]]/Brandstoftabel_1a2[[#Totals],[CO₂-emissies1 (in kg CO₂-eq./GJ) WTW2]]</f>
        <v>1.7737386325821152E-2</v>
      </c>
      <c r="E22" s="84">
        <f>$E$27/(Brandstoftabel_1a2[[#This Row],[Relatieve
 schadelijkheid (dml)]]/$D$27)*K15</f>
        <v>4.5057521855269539E-2</v>
      </c>
      <c r="F22" s="30">
        <v>0</v>
      </c>
      <c r="G22" s="34">
        <f>Brandstoftabel_1a2[[#This Row],[Waardering per 
brandstof3 (dml)]]*Brandstoftabel_1a2[[#This Row],[Percentage van totale afstand waarop type brandstof is ingezet (in %)]]</f>
        <v>0</v>
      </c>
      <c r="T22" s="81"/>
      <c r="U22" s="79"/>
    </row>
    <row r="23" spans="2:21" x14ac:dyDescent="0.3">
      <c r="B23" s="82" t="s">
        <v>23</v>
      </c>
      <c r="C23" s="83">
        <v>26.315789473684216</v>
      </c>
      <c r="D23" s="34">
        <f>Brandstoftabel_1a2[[#This Row],[CO₂-emissies1 (in kg CO₂-eq./GJ) WTW2]]/Brandstoftabel_1a2[[#Totals],[CO₂-emissies1 (in kg CO₂-eq./GJ) WTW2]]</f>
        <v>1.7321666333809722E-2</v>
      </c>
      <c r="E23" s="84">
        <f>$E$27/(Brandstoftabel_1a2[[#This Row],[Relatieve
 schadelijkheid (dml)]]/$D$27)*K15</f>
        <v>4.613890237979601E-2</v>
      </c>
      <c r="F23" s="30">
        <v>0</v>
      </c>
      <c r="G23" s="34">
        <f>Brandstoftabel_1a2[[#This Row],[Waardering per 
brandstof3 (dml)]]*Brandstoftabel_1a2[[#This Row],[Percentage van totale afstand waarop type brandstof is ingezet (in %)]]</f>
        <v>0</v>
      </c>
      <c r="T23" s="81"/>
      <c r="U23" s="79"/>
    </row>
    <row r="24" spans="2:21" x14ac:dyDescent="0.3">
      <c r="B24" s="82" t="s">
        <v>24</v>
      </c>
      <c r="C24" s="83">
        <v>13.242424242424242</v>
      </c>
      <c r="D24" s="34">
        <f>Brandstoftabel_1a2[[#This Row],[CO₂-emissies1 (in kg CO₂-eq./GJ) WTW2]]/Brandstoftabel_1a2[[#Totals],[CO₂-emissies1 (in kg CO₂-eq./GJ) WTW2]]</f>
        <v>8.7164724587649751E-3</v>
      </c>
      <c r="E24" s="84">
        <f>$E$27/(Brandstoftabel_1a2[[#This Row],[Relatieve
 schadelijkheid (dml)]]/$D$27)*K15</f>
        <v>9.1688773848805763E-2</v>
      </c>
      <c r="F24" s="30">
        <v>0</v>
      </c>
      <c r="G24" s="34">
        <f>Brandstoftabel_1a2[[#This Row],[Waardering per 
brandstof3 (dml)]]*Brandstoftabel_1a2[[#This Row],[Percentage van totale afstand waarop type brandstof is ingezet (in %)]]</f>
        <v>0</v>
      </c>
      <c r="T24" s="81"/>
      <c r="U24" s="79"/>
    </row>
    <row r="25" spans="2:21" ht="15.6" x14ac:dyDescent="0.3">
      <c r="B25" s="82" t="s">
        <v>25</v>
      </c>
      <c r="C25" s="83">
        <v>9.9712643678160919</v>
      </c>
      <c r="D25" s="34">
        <f>Brandstoftabel_1a2[[#This Row],[CO₂-emissies1 (in kg CO₂-eq./GJ) WTW2]]/Brandstoftabel_1a2[[#Totals],[CO₂-emissies1 (in kg CO₂-eq./GJ) WTW2]]</f>
        <v>6.5633187436096247E-3</v>
      </c>
      <c r="E25" s="84">
        <f>$E$27/(Brandstoftabel_1a2[[#This Row],[Relatieve
 schadelijkheid (dml)]]/$D$27)*K15</f>
        <v>0.12176807241141371</v>
      </c>
      <c r="F25" s="30">
        <v>0</v>
      </c>
      <c r="G25" s="34">
        <f>Brandstoftabel_1a2[[#This Row],[Waardering per 
brandstof3 (dml)]]*Brandstoftabel_1a2[[#This Row],[Percentage van totale afstand waarop type brandstof is ingezet (in %)]]</f>
        <v>0</v>
      </c>
      <c r="H25" s="35"/>
      <c r="I25" s="35"/>
      <c r="J25" s="35"/>
      <c r="T25" s="81"/>
      <c r="U25" s="79"/>
    </row>
    <row r="26" spans="2:21" ht="15.6" x14ac:dyDescent="0.3">
      <c r="B26" s="82" t="s">
        <v>26</v>
      </c>
      <c r="C26" s="83">
        <v>9.5</v>
      </c>
      <c r="D26" s="34">
        <f>Brandstoftabel_1a2[[#This Row],[CO₂-emissies1 (in kg CO₂-eq./GJ) WTW2]]/Brandstoftabel_1a2[[#Totals],[CO₂-emissies1 (in kg CO₂-eq./GJ) WTW2]]</f>
        <v>6.2531215465053084E-3</v>
      </c>
      <c r="E26" s="84">
        <f>$E$27/(Brandstoftabel_1a2[[#This Row],[Relatieve
 schadelijkheid (dml)]]/$D$27)*K16</f>
        <v>0.17041145846646727</v>
      </c>
      <c r="F26" s="30">
        <v>45</v>
      </c>
      <c r="G26" s="34">
        <f>Brandstoftabel_1a2[[#This Row],[Waardering per 
brandstof3 (dml)]]*Brandstoftabel_1a2[[#This Row],[Percentage van totale afstand waarop type brandstof is ingezet (in %)]]</f>
        <v>7.6685156309910267</v>
      </c>
      <c r="H26" s="35"/>
      <c r="I26" s="35"/>
      <c r="J26" s="35"/>
      <c r="T26" s="81"/>
      <c r="U26" s="79"/>
    </row>
    <row r="27" spans="2:21" ht="15" customHeight="1" x14ac:dyDescent="0.3">
      <c r="B27" s="30" t="s">
        <v>27</v>
      </c>
      <c r="C27" s="83">
        <v>4.0472721385785979</v>
      </c>
      <c r="D27" s="34">
        <f>Brandstoftabel_1a2[[#This Row],[CO₂-emissies1 (in kg CO₂-eq./GJ) WTW2]]/Brandstoftabel_1a2[[#Totals],[CO₂-emissies1 (in kg CO₂-eq./GJ) WTW2]]</f>
        <v>2.6640089067701523E-3</v>
      </c>
      <c r="E27" s="84">
        <v>0.2</v>
      </c>
      <c r="F27" s="30">
        <v>0</v>
      </c>
      <c r="G27" s="34">
        <f>Brandstoftabel_1a2[[#This Row],[Waardering per 
brandstof3 (dml)]]*Brandstoftabel_1a2[[#This Row],[Percentage van totale afstand waarop type brandstof is ingezet (in %)]]</f>
        <v>0</v>
      </c>
      <c r="H27" s="35"/>
      <c r="I27" s="35"/>
      <c r="J27" s="35"/>
      <c r="T27" s="81"/>
      <c r="U27" s="79"/>
    </row>
    <row r="28" spans="2:21" ht="15.6" x14ac:dyDescent="0.3">
      <c r="B28" s="30" t="s">
        <v>56</v>
      </c>
      <c r="C28" s="34">
        <f>SUBTOTAL(109,Brandstoftabel_1a2[CO₂-emissies1 (in kg CO₂-eq./GJ) WTW2])</f>
        <v>1519.241218861207</v>
      </c>
      <c r="D28" s="30">
        <f>SUBTOTAL(109,Brandstoftabel_1a2[Relatieve
 schadelijkheid (dml)])</f>
        <v>1.0000000000000002</v>
      </c>
      <c r="E28" s="30"/>
      <c r="F28" s="30">
        <f>SUBTOTAL(109,Brandstoftabel_1a2[Percentage van totale afstand waarop type brandstof is ingezet (in %)])</f>
        <v>100</v>
      </c>
      <c r="G28" s="34">
        <f>SUBTOTAL(109,Brandstoftabel_1a2[Subtotaal gewogen score 
per brandstof (max. 20)])</f>
        <v>8.1234221707453536</v>
      </c>
      <c r="H28" s="35"/>
      <c r="I28" s="35"/>
      <c r="J28" s="35"/>
      <c r="T28" s="81"/>
      <c r="U28" s="79"/>
    </row>
    <row r="29" spans="2:21" ht="15.6" x14ac:dyDescent="0.3">
      <c r="B29" s="85" t="s">
        <v>57</v>
      </c>
      <c r="H29" s="35"/>
      <c r="I29" s="35"/>
      <c r="J29" s="35"/>
      <c r="U29" s="78"/>
    </row>
    <row r="30" spans="2:21" ht="17.399999999999999" x14ac:dyDescent="0.3">
      <c r="B30" s="85" t="s">
        <v>58</v>
      </c>
      <c r="H30" s="35"/>
      <c r="I30" s="35"/>
      <c r="J30" s="35"/>
    </row>
    <row r="31" spans="2:21" ht="17.399999999999999" x14ac:dyDescent="0.3">
      <c r="B31" s="85" t="s">
        <v>59</v>
      </c>
      <c r="H31" s="35"/>
      <c r="I31" s="35"/>
      <c r="J31" s="35"/>
    </row>
    <row r="32" spans="2:21" ht="18.600000000000001" x14ac:dyDescent="0.4">
      <c r="B32" s="85" t="s">
        <v>60</v>
      </c>
      <c r="H32" s="35"/>
      <c r="I32" s="35"/>
      <c r="J32" s="35"/>
    </row>
    <row r="33" spans="2:14" ht="15.6" x14ac:dyDescent="0.3">
      <c r="B33" s="85" t="s">
        <v>61</v>
      </c>
      <c r="H33" s="35"/>
      <c r="I33" s="35"/>
      <c r="J33" s="35"/>
    </row>
    <row r="34" spans="2:14" ht="17.399999999999999" x14ac:dyDescent="0.3">
      <c r="B34" s="85" t="s">
        <v>62</v>
      </c>
      <c r="H34" s="35"/>
      <c r="I34" s="35"/>
      <c r="J34" s="35"/>
    </row>
    <row r="35" spans="2:14" ht="15.6" x14ac:dyDescent="0.3">
      <c r="B35" s="86"/>
      <c r="H35" s="35"/>
      <c r="I35" s="35"/>
      <c r="J35" s="35"/>
    </row>
    <row r="36" spans="2:14" ht="15.6" x14ac:dyDescent="0.3">
      <c r="B36" s="86"/>
      <c r="H36" s="35"/>
      <c r="I36" s="35"/>
      <c r="J36" s="35"/>
    </row>
    <row r="37" spans="2:14" ht="15.6" x14ac:dyDescent="0.3">
      <c r="H37" s="35"/>
      <c r="I37" s="35"/>
      <c r="J37" s="35"/>
    </row>
    <row r="38" spans="2:14" ht="15.6" x14ac:dyDescent="0.3">
      <c r="B38" s="37" t="s">
        <v>63</v>
      </c>
      <c r="C38" s="35"/>
      <c r="D38" s="35"/>
      <c r="E38" s="35"/>
      <c r="F38" s="35"/>
      <c r="G38" s="35"/>
    </row>
    <row r="39" spans="2:14" ht="15.6" x14ac:dyDescent="0.3">
      <c r="C39" s="35"/>
      <c r="D39" s="35"/>
      <c r="E39" s="35"/>
      <c r="F39" s="35"/>
      <c r="G39" s="35"/>
      <c r="N39" t="s">
        <v>28</v>
      </c>
    </row>
    <row r="40" spans="2:14" ht="62.4" x14ac:dyDescent="0.3">
      <c r="B40" s="39" t="s">
        <v>64</v>
      </c>
      <c r="C40" s="40" t="s">
        <v>65</v>
      </c>
      <c r="D40" s="39" t="s">
        <v>66</v>
      </c>
      <c r="E40" s="39" t="s">
        <v>67</v>
      </c>
      <c r="F40" s="39"/>
      <c r="G40" s="35"/>
      <c r="J40" s="38" t="s">
        <v>68</v>
      </c>
      <c r="L40" t="s">
        <v>28</v>
      </c>
    </row>
    <row r="41" spans="2:14" ht="15.6" x14ac:dyDescent="0.3">
      <c r="B41" s="41" t="s">
        <v>69</v>
      </c>
      <c r="C41" s="42">
        <v>0</v>
      </c>
      <c r="D41" s="43">
        <v>0</v>
      </c>
      <c r="E41" s="42">
        <f>Motortabel_27[[#This Row],[Waardering (dml)]]*Motortabel_27[[#This Row],[Percentage van totale afstand waarop type motor wordt ingezet (in %)]]</f>
        <v>0</v>
      </c>
      <c r="F41" s="42"/>
      <c r="G41" s="35"/>
      <c r="J41" s="91">
        <f>Brandstoftabel_1a2[[#Totals],[Subtotaal gewogen score 
per brandstof (max. 20)]]+Motortabel_27[[#Totals],[Subtotaal gewogen score per type motor]]</f>
        <v>10.123422170745354</v>
      </c>
    </row>
    <row r="42" spans="2:14" ht="15.6" x14ac:dyDescent="0.3">
      <c r="B42" s="41" t="s">
        <v>70</v>
      </c>
      <c r="C42" s="42">
        <v>0.01</v>
      </c>
      <c r="D42" s="43">
        <v>0</v>
      </c>
      <c r="E42" s="42">
        <f>Motortabel_27[[#This Row],[Waardering (dml)]]*Motortabel_27[[#This Row],[Percentage van totale afstand waarop type motor wordt ingezet (in %)]]</f>
        <v>0</v>
      </c>
      <c r="F42" s="42"/>
      <c r="G42" s="35"/>
      <c r="H42" s="35"/>
    </row>
    <row r="43" spans="2:14" ht="15.6" x14ac:dyDescent="0.3">
      <c r="B43" s="44" t="s">
        <v>71</v>
      </c>
      <c r="C43" s="42">
        <v>0.02</v>
      </c>
      <c r="D43" s="43">
        <v>100</v>
      </c>
      <c r="E43" s="42">
        <f>Motortabel_27[[#This Row],[Waardering (dml)]]*Motortabel_27[[#This Row],[Percentage van totale afstand waarop type motor wordt ingezet (in %)]]</f>
        <v>2</v>
      </c>
      <c r="F43" s="42"/>
      <c r="G43" s="35"/>
      <c r="H43" s="35"/>
    </row>
    <row r="44" spans="2:14" ht="15.6" x14ac:dyDescent="0.3">
      <c r="B44" s="36" t="s">
        <v>56</v>
      </c>
      <c r="C44" s="36"/>
      <c r="D44" s="43">
        <f>SUBTOTAL(109,Motortabel_27[Percentage van totale afstand waarop type motor wordt ingezet (in %)])</f>
        <v>100</v>
      </c>
      <c r="E44" s="42">
        <f>SUBTOTAL(109,Motortabel_27[Subtotaal gewogen score per type motor])</f>
        <v>2</v>
      </c>
      <c r="F44" s="42"/>
      <c r="G44" s="35"/>
      <c r="H44" s="35"/>
    </row>
    <row r="45" spans="2:14" ht="15.6" x14ac:dyDescent="0.3">
      <c r="B45" s="35" t="s">
        <v>72</v>
      </c>
      <c r="C45" s="35"/>
      <c r="D45" s="35"/>
      <c r="E45" s="35"/>
      <c r="F45" s="35"/>
      <c r="G45" s="35"/>
    </row>
    <row r="46" spans="2:14" ht="15.6" x14ac:dyDescent="0.3">
      <c r="C46" s="35"/>
      <c r="D46" s="35"/>
      <c r="E46" s="35"/>
      <c r="F46" s="35"/>
      <c r="G46" s="35"/>
    </row>
    <row r="47" spans="2:14" ht="15.6" x14ac:dyDescent="0.3">
      <c r="C47" s="35"/>
      <c r="D47" s="35"/>
      <c r="E47" s="35"/>
      <c r="F47" s="35"/>
      <c r="G47" s="35"/>
    </row>
    <row r="48" spans="2:14" ht="15.6" x14ac:dyDescent="0.3">
      <c r="B48" s="37"/>
      <c r="C48" s="35"/>
      <c r="D48" s="35"/>
      <c r="E48" s="35"/>
      <c r="F48" s="35"/>
      <c r="G48" s="35"/>
    </row>
    <row r="49" spans="2:10" ht="16.2" thickBot="1" x14ac:dyDescent="0.35">
      <c r="B49" s="45" t="s">
        <v>29</v>
      </c>
      <c r="C49" s="46"/>
      <c r="D49" s="35"/>
      <c r="E49" s="35"/>
      <c r="F49" s="35"/>
      <c r="G49" s="35"/>
    </row>
    <row r="50" spans="2:10" ht="15.6" x14ac:dyDescent="0.3">
      <c r="B50" s="135" t="s">
        <v>30</v>
      </c>
      <c r="C50" s="48"/>
      <c r="D50" s="138"/>
      <c r="E50" s="139"/>
      <c r="F50" s="140"/>
      <c r="G50" s="47" t="s">
        <v>31</v>
      </c>
      <c r="H50" s="61"/>
      <c r="I50" s="62"/>
      <c r="J50" s="60"/>
    </row>
    <row r="51" spans="2:10" ht="16.2" thickBot="1" x14ac:dyDescent="0.35">
      <c r="B51" s="137"/>
      <c r="C51" s="50"/>
      <c r="D51" s="141"/>
      <c r="E51" s="142"/>
      <c r="F51" s="143"/>
      <c r="G51" s="51"/>
      <c r="H51" s="63"/>
      <c r="I51" s="64"/>
      <c r="J51" s="65"/>
    </row>
    <row r="52" spans="2:10" ht="15.6" x14ac:dyDescent="0.3">
      <c r="B52" s="135" t="s">
        <v>32</v>
      </c>
      <c r="C52" s="48"/>
      <c r="D52" s="138"/>
      <c r="E52" s="139"/>
      <c r="F52" s="140"/>
      <c r="G52" s="47" t="s">
        <v>33</v>
      </c>
      <c r="H52" s="61"/>
      <c r="I52" s="62"/>
      <c r="J52" s="60"/>
    </row>
    <row r="53" spans="2:10" ht="15.6" x14ac:dyDescent="0.3">
      <c r="B53" s="136"/>
      <c r="C53" s="50"/>
      <c r="D53" s="141"/>
      <c r="E53" s="142"/>
      <c r="F53" s="143"/>
      <c r="G53" s="51"/>
      <c r="H53" s="63"/>
      <c r="I53" s="64"/>
      <c r="J53" s="65"/>
    </row>
    <row r="54" spans="2:10" ht="16.2" thickBot="1" x14ac:dyDescent="0.35">
      <c r="B54" s="137"/>
      <c r="C54" s="52"/>
      <c r="D54" s="144"/>
      <c r="E54" s="145"/>
      <c r="F54" s="146"/>
      <c r="G54" s="49"/>
      <c r="H54" s="66"/>
      <c r="I54" s="67"/>
      <c r="J54" s="68"/>
    </row>
    <row r="55" spans="2:10" ht="15.6" x14ac:dyDescent="0.3">
      <c r="B55" s="53" t="s">
        <v>34</v>
      </c>
      <c r="C55" s="54"/>
      <c r="D55" s="141"/>
      <c r="E55" s="142"/>
      <c r="F55" s="143"/>
      <c r="G55" s="47" t="s">
        <v>35</v>
      </c>
      <c r="H55" s="61"/>
      <c r="I55" s="62"/>
      <c r="J55" s="60"/>
    </row>
    <row r="56" spans="2:10" ht="15.6" x14ac:dyDescent="0.3">
      <c r="B56" s="55"/>
      <c r="C56" s="54"/>
      <c r="D56" s="141"/>
      <c r="E56" s="142"/>
      <c r="F56" s="143"/>
      <c r="G56" s="51"/>
      <c r="H56" s="63"/>
      <c r="I56" s="64"/>
      <c r="J56" s="65"/>
    </row>
    <row r="57" spans="2:10" ht="16.2" thickBot="1" x14ac:dyDescent="0.35">
      <c r="B57" s="56"/>
      <c r="C57" s="57"/>
      <c r="D57" s="144"/>
      <c r="E57" s="145"/>
      <c r="F57" s="146"/>
      <c r="G57" s="51"/>
      <c r="H57" s="63"/>
      <c r="I57" s="64"/>
      <c r="J57" s="65"/>
    </row>
    <row r="58" spans="2:10" ht="15.6" x14ac:dyDescent="0.3">
      <c r="B58" s="135" t="s">
        <v>36</v>
      </c>
      <c r="C58" s="48"/>
      <c r="D58" s="138"/>
      <c r="E58" s="139"/>
      <c r="F58" s="140"/>
      <c r="G58" s="51"/>
      <c r="H58" s="63"/>
      <c r="I58" s="64"/>
      <c r="J58" s="65"/>
    </row>
    <row r="59" spans="2:10" ht="15.6" x14ac:dyDescent="0.3">
      <c r="B59" s="136"/>
      <c r="C59" s="50"/>
      <c r="D59" s="141"/>
      <c r="E59" s="142"/>
      <c r="F59" s="143"/>
      <c r="G59" s="51"/>
      <c r="H59" s="63"/>
      <c r="I59" s="64"/>
      <c r="J59" s="65"/>
    </row>
    <row r="60" spans="2:10" ht="15.6" x14ac:dyDescent="0.3">
      <c r="B60" s="136"/>
      <c r="C60" s="50"/>
      <c r="D60" s="141"/>
      <c r="E60" s="142"/>
      <c r="F60" s="143"/>
      <c r="G60" s="58"/>
      <c r="H60" s="63"/>
      <c r="I60" s="64"/>
      <c r="J60" s="65"/>
    </row>
    <row r="61" spans="2:10" ht="15.6" x14ac:dyDescent="0.3">
      <c r="B61" s="136"/>
      <c r="C61" s="50"/>
      <c r="D61" s="141"/>
      <c r="E61" s="142"/>
      <c r="F61" s="143"/>
      <c r="G61" s="58"/>
      <c r="H61" s="63"/>
      <c r="I61" s="64"/>
      <c r="J61" s="65"/>
    </row>
    <row r="62" spans="2:10" ht="15.6" x14ac:dyDescent="0.3">
      <c r="B62" s="136"/>
      <c r="C62" s="50"/>
      <c r="D62" s="141"/>
      <c r="E62" s="142"/>
      <c r="F62" s="143"/>
      <c r="G62" s="58"/>
      <c r="H62" s="63"/>
      <c r="I62" s="64"/>
      <c r="J62" s="65"/>
    </row>
    <row r="63" spans="2:10" ht="16.2" thickBot="1" x14ac:dyDescent="0.35">
      <c r="B63" s="137"/>
      <c r="C63" s="52"/>
      <c r="D63" s="144"/>
      <c r="E63" s="145"/>
      <c r="F63" s="146"/>
      <c r="G63" s="59"/>
      <c r="H63" s="66"/>
      <c r="I63" s="67"/>
      <c r="J63" s="68"/>
    </row>
    <row r="64" spans="2:10" ht="15.6" x14ac:dyDescent="0.3">
      <c r="B64" s="36"/>
      <c r="C64" s="36"/>
      <c r="D64" s="36"/>
      <c r="E64" s="36"/>
      <c r="F64" s="36"/>
    </row>
  </sheetData>
  <mergeCells count="10">
    <mergeCell ref="J5:P5"/>
    <mergeCell ref="J6:P6"/>
    <mergeCell ref="J8:P8"/>
    <mergeCell ref="B50:B51"/>
    <mergeCell ref="D50:F51"/>
    <mergeCell ref="B52:B54"/>
    <mergeCell ref="D52:F54"/>
    <mergeCell ref="D55:F57"/>
    <mergeCell ref="B58:B63"/>
    <mergeCell ref="D58:F63"/>
  </mergeCells>
  <phoneticPr fontId="19"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E2AAB74-F38E-404C-BC95-3F2C9AA9B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1d731-8d82-4025-94ac-f81355cd7152"/>
    <ds:schemaRef ds:uri="746fbf30-322b-40ed-bd2b-2342a9dc1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AA827-4DE5-48E2-B429-D827E5D14B56}">
  <ds:schemaRefs>
    <ds:schemaRef ds:uri="http://www.w3.org/XML/1998/namespace"/>
    <ds:schemaRef ds:uri="29e04cb3-8914-45b7-8295-58471b192ec7"/>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4b8714c3-37a1-48c9-8b9f-014dc812339c"/>
    <ds:schemaRef ds:uri="http://schemas.microsoft.com/office/2006/metadata/properties"/>
    <ds:schemaRef ds:uri="http://purl.org/dc/terms/"/>
    <ds:schemaRef ds:uri="http://purl.org/dc/elements/1.1/"/>
    <ds:schemaRef ds:uri="f91f9d27-dc35-4286-9da9-5128ed85d5fb"/>
    <ds:schemaRef ds:uri="3ced9c91-2b66-4bf2-890d-60bd0b8598c1"/>
    <ds:schemaRef ds:uri="746fbf30-322b-40ed-bd2b-2342a9dc1d58"/>
    <ds:schemaRef ds:uri="8641d731-8d82-4025-94ac-f81355cd71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2024</vt:lpstr>
      <vt:lpstr>2025</vt:lpstr>
      <vt:lpstr>2026</vt:lpstr>
      <vt:lpstr>2027</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Irene van de Veen</cp:lastModifiedBy>
  <cp:revision/>
  <dcterms:created xsi:type="dcterms:W3CDTF">2021-04-22T18:09:21Z</dcterms:created>
  <dcterms:modified xsi:type="dcterms:W3CDTF">2024-05-23T12:14:10Z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