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edbe18667867c2e/.Diemen/Deelopdracht 2 Aanbesteden/PvE en bijlagen/"/>
    </mc:Choice>
  </mc:AlternateContent>
  <xr:revisionPtr revIDLastSave="85" documentId="8_{08B067A7-B01C-4E2D-9695-4C889B834128}" xr6:coauthVersionLast="47" xr6:coauthVersionMax="47" xr10:uidLastSave="{BC591298-19DA-4ABA-ABCE-47B8EE6B6461}"/>
  <bookViews>
    <workbookView xWindow="-108" yWindow="-108" windowWidth="23256" windowHeight="12456" xr2:uid="{86DFE9A3-3A6B-48FD-85A6-EFFF74B577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M3" i="1" s="1"/>
  <c r="O3" i="1" s="1"/>
  <c r="M6" i="1"/>
  <c r="O9" i="1"/>
  <c r="O34" i="1"/>
  <c r="O22" i="1"/>
  <c r="O23" i="1"/>
  <c r="P23" i="1"/>
  <c r="N23" i="1"/>
  <c r="L23" i="1"/>
  <c r="M23" i="1"/>
  <c r="M5" i="1"/>
  <c r="L5" i="1"/>
  <c r="N3" i="1" l="1"/>
  <c r="P39" i="1"/>
  <c r="P33" i="1"/>
  <c r="P34" i="1"/>
  <c r="P35" i="1"/>
  <c r="P36" i="1"/>
  <c r="P37" i="1"/>
  <c r="P38" i="1"/>
  <c r="P22" i="1"/>
  <c r="K34" i="1"/>
  <c r="N22" i="1"/>
  <c r="M22" i="1"/>
  <c r="L22" i="1"/>
  <c r="K23" i="1"/>
  <c r="K24" i="1"/>
  <c r="P24" i="1" s="1"/>
  <c r="K25" i="1"/>
  <c r="P25" i="1" s="1"/>
  <c r="K26" i="1"/>
  <c r="P26" i="1" s="1"/>
  <c r="K27" i="1"/>
  <c r="P27" i="1" s="1"/>
  <c r="K28" i="1"/>
  <c r="P28" i="1" s="1"/>
  <c r="K29" i="1"/>
  <c r="P29" i="1" s="1"/>
  <c r="K30" i="1"/>
  <c r="P30" i="1" s="1"/>
  <c r="K31" i="1"/>
  <c r="P31" i="1" s="1"/>
  <c r="K32" i="1"/>
  <c r="M32" i="1" s="1"/>
  <c r="K33" i="1"/>
  <c r="K35" i="1"/>
  <c r="N35" i="1" s="1"/>
  <c r="K36" i="1"/>
  <c r="N36" i="1" s="1"/>
  <c r="K37" i="1"/>
  <c r="N37" i="1" s="1"/>
  <c r="O37" i="1" s="1"/>
  <c r="K38" i="1"/>
  <c r="K39" i="1"/>
  <c r="K22" i="1"/>
  <c r="F23" i="1"/>
  <c r="F24" i="1"/>
  <c r="N24" i="1" s="1"/>
  <c r="F25" i="1"/>
  <c r="F26" i="1"/>
  <c r="F27" i="1"/>
  <c r="F28" i="1"/>
  <c r="F29" i="1"/>
  <c r="F30" i="1"/>
  <c r="N30" i="1" s="1"/>
  <c r="F31" i="1"/>
  <c r="F32" i="1"/>
  <c r="F33" i="1"/>
  <c r="F34" i="1"/>
  <c r="F35" i="1"/>
  <c r="F36" i="1"/>
  <c r="F37" i="1"/>
  <c r="F38" i="1"/>
  <c r="F39" i="1"/>
  <c r="F22" i="1"/>
  <c r="L3" i="1"/>
  <c r="I18" i="1"/>
  <c r="K4" i="1"/>
  <c r="K5" i="1"/>
  <c r="K6" i="1"/>
  <c r="K7" i="1"/>
  <c r="N7" i="1" s="1"/>
  <c r="K8" i="1"/>
  <c r="L8" i="1" s="1"/>
  <c r="K9" i="1"/>
  <c r="N9" i="1" s="1"/>
  <c r="K10" i="1"/>
  <c r="N10" i="1" s="1"/>
  <c r="K11" i="1"/>
  <c r="M11" i="1" s="1"/>
  <c r="K12" i="1"/>
  <c r="K13" i="1"/>
  <c r="K14" i="1"/>
  <c r="N14" i="1" s="1"/>
  <c r="K15" i="1"/>
  <c r="K16" i="1"/>
  <c r="K17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N17" i="1" s="1"/>
  <c r="F18" i="1"/>
  <c r="F3" i="1"/>
  <c r="J40" i="1"/>
  <c r="I40" i="1"/>
  <c r="H40" i="1"/>
  <c r="G40" i="1"/>
  <c r="E40" i="1"/>
  <c r="D40" i="1"/>
  <c r="F40" i="1" s="1"/>
  <c r="M27" i="1"/>
  <c r="J18" i="1"/>
  <c r="H18" i="1"/>
  <c r="G18" i="1"/>
  <c r="E18" i="1"/>
  <c r="D18" i="1"/>
  <c r="M12" i="1"/>
  <c r="N6" i="1"/>
  <c r="N4" i="1"/>
  <c r="N28" i="1" l="1"/>
  <c r="N31" i="1"/>
  <c r="O31" i="1" s="1"/>
  <c r="K40" i="1"/>
  <c r="P32" i="1"/>
  <c r="K18" i="1"/>
  <c r="N34" i="1"/>
  <c r="L29" i="1"/>
  <c r="L33" i="1"/>
  <c r="N26" i="1"/>
  <c r="O26" i="1" s="1"/>
  <c r="N25" i="1"/>
  <c r="N38" i="1"/>
  <c r="L37" i="1"/>
  <c r="L35" i="1"/>
  <c r="O35" i="1" s="1"/>
  <c r="M35" i="1"/>
  <c r="N16" i="1"/>
  <c r="N13" i="1"/>
  <c r="L15" i="1"/>
  <c r="N5" i="1"/>
  <c r="M8" i="1"/>
  <c r="N15" i="1"/>
  <c r="M9" i="1"/>
  <c r="M10" i="1"/>
  <c r="M37" i="1"/>
  <c r="M24" i="1"/>
  <c r="M30" i="1"/>
  <c r="L6" i="1"/>
  <c r="O6" i="1"/>
  <c r="N12" i="1"/>
  <c r="O12" i="1" s="1"/>
  <c r="N27" i="1"/>
  <c r="O27" i="1" s="1"/>
  <c r="M33" i="1"/>
  <c r="L26" i="1"/>
  <c r="N33" i="1"/>
  <c r="O33" i="1" s="1"/>
  <c r="L12" i="1"/>
  <c r="L14" i="1"/>
  <c r="L28" i="1"/>
  <c r="N32" i="1"/>
  <c r="M17" i="1"/>
  <c r="L27" i="1"/>
  <c r="M14" i="1"/>
  <c r="O14" i="1" s="1"/>
  <c r="M28" i="1"/>
  <c r="M36" i="1"/>
  <c r="M31" i="1"/>
  <c r="N11" i="1"/>
  <c r="O11" i="1" s="1"/>
  <c r="L16" i="1"/>
  <c r="M16" i="1"/>
  <c r="M26" i="1"/>
  <c r="M38" i="1"/>
  <c r="L7" i="1"/>
  <c r="M7" i="1"/>
  <c r="O7" i="1" s="1"/>
  <c r="O5" i="1"/>
  <c r="M15" i="1"/>
  <c r="O15" i="1" s="1"/>
  <c r="M29" i="1"/>
  <c r="O10" i="1"/>
  <c r="O17" i="1"/>
  <c r="L39" i="1"/>
  <c r="N8" i="1"/>
  <c r="N29" i="1"/>
  <c r="L36" i="1"/>
  <c r="O36" i="1" s="1"/>
  <c r="M39" i="1"/>
  <c r="N39" i="1"/>
  <c r="L9" i="1"/>
  <c r="L30" i="1"/>
  <c r="O30" i="1" s="1"/>
  <c r="N18" i="1"/>
  <c r="L24" i="1"/>
  <c r="L13" i="1"/>
  <c r="L34" i="1"/>
  <c r="L10" i="1"/>
  <c r="M13" i="1"/>
  <c r="O13" i="1" s="1"/>
  <c r="L31" i="1"/>
  <c r="M34" i="1"/>
  <c r="L4" i="1"/>
  <c r="L25" i="1"/>
  <c r="O25" i="1" s="1"/>
  <c r="M4" i="1"/>
  <c r="O4" i="1" s="1"/>
  <c r="L17" i="1"/>
  <c r="M25" i="1"/>
  <c r="L38" i="1"/>
  <c r="L11" i="1"/>
  <c r="L32" i="1"/>
  <c r="P40" i="1" l="1"/>
  <c r="N40" i="1"/>
  <c r="M40" i="1"/>
  <c r="L40" i="1"/>
  <c r="O29" i="1"/>
  <c r="O38" i="1"/>
  <c r="O32" i="1"/>
  <c r="O24" i="1"/>
  <c r="O28" i="1"/>
  <c r="O16" i="1"/>
  <c r="O8" i="1"/>
  <c r="O39" i="1"/>
  <c r="L18" i="1"/>
  <c r="M18" i="1"/>
  <c r="O18" i="1" s="1"/>
  <c r="O40" i="1" l="1"/>
</calcChain>
</file>

<file path=xl/sharedStrings.xml><?xml version="1.0" encoding="utf-8"?>
<sst xmlns="http://schemas.openxmlformats.org/spreadsheetml/2006/main" count="101" uniqueCount="63">
  <si>
    <t>regulering</t>
  </si>
  <si>
    <t>sectie</t>
  </si>
  <si>
    <t>straat</t>
  </si>
  <si>
    <t>Bezettingsgraad %</t>
  </si>
  <si>
    <t>% fout parke</t>
  </si>
  <si>
    <t>voldoet</t>
  </si>
  <si>
    <t>fiscaal</t>
  </si>
  <si>
    <t>Straat 1</t>
  </si>
  <si>
    <t>Straat 2</t>
  </si>
  <si>
    <t>Straat 3</t>
  </si>
  <si>
    <t>Straat 4</t>
  </si>
  <si>
    <t>Straat 5</t>
  </si>
  <si>
    <t>Straat 6</t>
  </si>
  <si>
    <t>Straat 7</t>
  </si>
  <si>
    <t>Straat 8</t>
  </si>
  <si>
    <t>Straat 9</t>
  </si>
  <si>
    <t>Straat 10</t>
  </si>
  <si>
    <t>Straat 11</t>
  </si>
  <si>
    <t>Straat 12</t>
  </si>
  <si>
    <t>Straat 13</t>
  </si>
  <si>
    <t>Straat 14</t>
  </si>
  <si>
    <t>Straat 15</t>
  </si>
  <si>
    <t>totaal</t>
  </si>
  <si>
    <t>Nalevingsgraad %</t>
  </si>
  <si>
    <t>Parkeerschijfzone</t>
  </si>
  <si>
    <t>Straat 20</t>
  </si>
  <si>
    <t>Straat 21</t>
  </si>
  <si>
    <t>Straat 22</t>
  </si>
  <si>
    <t>Straat 23</t>
  </si>
  <si>
    <t>Straat 24</t>
  </si>
  <si>
    <t>Straat 25</t>
  </si>
  <si>
    <t>Straat 26</t>
  </si>
  <si>
    <t>Straat 27</t>
  </si>
  <si>
    <t>Straat 28</t>
  </si>
  <si>
    <t>Straat 29</t>
  </si>
  <si>
    <t>Straat 30</t>
  </si>
  <si>
    <t>Straat 31</t>
  </si>
  <si>
    <t>Straat 32</t>
  </si>
  <si>
    <t>Straat 33</t>
  </si>
  <si>
    <t>Straat 34</t>
  </si>
  <si>
    <t>Straat 35</t>
  </si>
  <si>
    <t>Straat 36</t>
  </si>
  <si>
    <t>Straat 37</t>
  </si>
  <si>
    <t>plaatsen fiscaal</t>
  </si>
  <si>
    <t>Geldige parkeer vergunning</t>
  </si>
  <si>
    <t>parkeer verbod</t>
  </si>
  <si>
    <t>parkeer- verbod</t>
  </si>
  <si>
    <r>
      <t xml:space="preserve">Aantal ppl bijzonder </t>
    </r>
    <r>
      <rPr>
        <sz val="11"/>
        <color theme="1"/>
        <rFont val="Aptos Narrow"/>
        <family val="2"/>
        <scheme val="minor"/>
      </rPr>
      <t>(gkp, l&amp;l, taxi, ev)</t>
    </r>
  </si>
  <si>
    <t>totaal aantal ppl</t>
  </si>
  <si>
    <t>Totaal fiscaal geparkeerd</t>
  </si>
  <si>
    <t>Betalings graad %</t>
  </si>
  <si>
    <t>% fout parkeren</t>
  </si>
  <si>
    <t>geen geldig parkeer recht</t>
  </si>
  <si>
    <r>
      <t>Geldig kort parkeer recht</t>
    </r>
    <r>
      <rPr>
        <sz val="11"/>
        <color theme="1"/>
        <rFont val="Aptos Narrow"/>
        <family val="2"/>
        <scheme val="minor"/>
      </rPr>
      <t xml:space="preserve"> (via parkeer automaat of mobiele provider)</t>
    </r>
  </si>
  <si>
    <t>Geldige parkeer  schijf</t>
  </si>
  <si>
    <t>geen geldige parkeer schijf</t>
  </si>
  <si>
    <t>Geldige parkeer ontheffing</t>
  </si>
  <si>
    <t>Totaal geparkeerd parkeer schijfzone ppl</t>
  </si>
  <si>
    <t>Bezettings graad %</t>
  </si>
  <si>
    <t>digitaal parkeerrecht graad</t>
  </si>
  <si>
    <t>Bijlage X. voorbeeldberekeningen KPI betalingsgraad, bezettingsgraad, nalevingsraad en digitale parkeerrechtgraad</t>
  </si>
  <si>
    <r>
      <rPr>
        <sz val="11"/>
        <rFont val="Bahnschrift Light SemiCondensed"/>
        <family val="2"/>
      </rPr>
      <t xml:space="preserve">Toelichting op de berekeningen. </t>
    </r>
    <r>
      <rPr>
        <b/>
        <sz val="11"/>
        <color theme="1"/>
        <rFont val="Aptos Narrow"/>
        <family val="2"/>
        <scheme val="minor"/>
      </rPr>
      <t>Fiscaal</t>
    </r>
    <r>
      <rPr>
        <sz val="11"/>
        <color theme="1"/>
        <rFont val="Bahnschrift Light SemiCondensed"/>
        <family val="2"/>
      </rPr>
      <t xml:space="preserve">: het resultaat van de handhaving voldoet indien in een sectie of buurt de volgens de SLA vereiste betalingsgraad is behaald (in het voorbeeld 96%), formule (kolom) (G+I)/K en het percentage foutparkeren niet hoger is dan het in de SLA vereiste percentage (in het voorbeeld 5%), formule (kolom) J/K. </t>
    </r>
    <r>
      <rPr>
        <b/>
        <sz val="11"/>
        <color theme="1"/>
        <rFont val="Aptos Narrow"/>
        <family val="2"/>
        <scheme val="minor"/>
      </rPr>
      <t>Parkeerschijfzone:</t>
    </r>
    <r>
      <rPr>
        <sz val="11"/>
        <color theme="1"/>
        <rFont val="Bahnschrift Light SemiCondensed"/>
        <family val="2"/>
      </rPr>
      <t xml:space="preserve"> het resultaat van de handhaving voldoet indien in een sectie of buurt de volgens de SLA de maximale bezettingsgraad (in het voorbeeld 85%), formule (kolom) K/D niet is overschreden en percentage foutparkeren niet hoger is dan het in de SLA vereiste percentage (in het voorbeeld 5%). Formule (kolom) J/K. Indien de bezettingsgraad wel is overschreden, wordt voldaan aan de SLA indien in deze sectie/buurt de vereiste nalevingsgraad, formule (kolom) (G+I)/K hoger is dan in de SLA is opgenomen (in het voorbeeld 95%) en het percentage foutparkeren niet hoger is dan het in de SLA vereiste percentage (in het voorbeeld 5%), formule (kolom) J/K.</t>
    </r>
  </si>
  <si>
    <t>parkeer schijf zone plaatsen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</si>
</sst>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b/>
      <sz val="11"/>
      <color theme="1"/>
      <name val="Bahnschrift Light SemiCondensed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Bahnschrift Light SemiCondensed"/>
      <family val="2"/>
    </font>
    <font>
      <sz val="11"/>
      <name val="Bahnschrift Light SemiCondense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9" fontId="3" fillId="0" borderId="1" xfId="1" applyFont="1" applyBorder="1" applyAlignment="1">
      <alignment horizontal="center" wrapText="1"/>
    </xf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wrapText="1"/>
    </xf>
  </cellXfs>
  <cellStyles count="2">
    <cellStyle name="Procent" xfId="1" builtinId="5"/>
    <cellStyle name="Standa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323A-4510-4054-A8CB-023DFCB9D562}">
  <dimension ref="A1:P48"/>
  <sheetViews>
    <sheetView tabSelected="1" topLeftCell="A2" zoomScaleNormal="100" workbookViewId="0">
      <selection activeCell="K3" sqref="K3"/>
    </sheetView>
  </sheetViews>
  <sheetFormatPr defaultRowHeight="13.8" x14ac:dyDescent="0.25"/>
  <cols>
    <col min="1" max="1" width="16.21875" customWidth="1"/>
    <col min="2" max="2" width="8" style="4" customWidth="1"/>
    <col min="3" max="3" width="20.77734375" customWidth="1"/>
    <col min="4" max="4" width="10" style="1" customWidth="1"/>
    <col min="5" max="6" width="8.88671875" style="1"/>
    <col min="7" max="7" width="11.88671875" style="1" customWidth="1"/>
    <col min="8" max="8" width="8.88671875" style="1"/>
    <col min="9" max="9" width="11" style="1" customWidth="1"/>
    <col min="10" max="10" width="9.21875" style="1" customWidth="1"/>
    <col min="11" max="11" width="11.109375" style="1" customWidth="1"/>
    <col min="12" max="12" width="10" style="11" customWidth="1"/>
    <col min="13" max="13" width="9.6640625" style="1" customWidth="1"/>
    <col min="14" max="14" width="11.109375" style="1" customWidth="1"/>
    <col min="15" max="15" width="8.88671875" style="1"/>
    <col min="16" max="16" width="11.6640625" customWidth="1"/>
  </cols>
  <sheetData>
    <row r="1" spans="1:15" ht="17.399999999999999" x14ac:dyDescent="0.3">
      <c r="A1" s="20" t="s">
        <v>60</v>
      </c>
      <c r="C1" s="1"/>
      <c r="L1" s="1"/>
    </row>
    <row r="2" spans="1:15" ht="100.8" x14ac:dyDescent="0.3">
      <c r="A2" s="2" t="s">
        <v>0</v>
      </c>
      <c r="B2" s="6" t="s">
        <v>1</v>
      </c>
      <c r="C2" s="2" t="s">
        <v>2</v>
      </c>
      <c r="D2" s="7" t="s">
        <v>43</v>
      </c>
      <c r="E2" s="7" t="s">
        <v>47</v>
      </c>
      <c r="F2" s="7" t="s">
        <v>48</v>
      </c>
      <c r="G2" s="7" t="s">
        <v>53</v>
      </c>
      <c r="H2" s="7" t="s">
        <v>52</v>
      </c>
      <c r="I2" s="7" t="s">
        <v>44</v>
      </c>
      <c r="J2" s="7" t="s">
        <v>46</v>
      </c>
      <c r="K2" s="7" t="s">
        <v>49</v>
      </c>
      <c r="L2" s="7" t="s">
        <v>3</v>
      </c>
      <c r="M2" s="10" t="s">
        <v>50</v>
      </c>
      <c r="N2" s="7" t="s">
        <v>51</v>
      </c>
      <c r="O2" s="7" t="s">
        <v>5</v>
      </c>
    </row>
    <row r="3" spans="1:15" x14ac:dyDescent="0.25">
      <c r="A3" t="s">
        <v>6</v>
      </c>
      <c r="B3" s="4">
        <v>0</v>
      </c>
      <c r="C3" t="s">
        <v>7</v>
      </c>
      <c r="D3" s="1">
        <v>6</v>
      </c>
      <c r="F3" s="17">
        <f>D3+E3</f>
        <v>6</v>
      </c>
      <c r="H3" s="1">
        <v>1</v>
      </c>
      <c r="I3" s="1">
        <v>4</v>
      </c>
      <c r="K3" s="17">
        <f>SUM(G3:I3)</f>
        <v>5</v>
      </c>
      <c r="L3" s="11">
        <f>K3/D3</f>
        <v>0.83333333333333337</v>
      </c>
      <c r="M3" s="12">
        <f>(G3+I3)/K3</f>
        <v>0.8</v>
      </c>
      <c r="N3" s="11">
        <f>J3/K3</f>
        <v>0</v>
      </c>
      <c r="O3" s="1">
        <f>IF(M3&gt;92%,IF(N3&lt;5%,1,0),0)</f>
        <v>0</v>
      </c>
    </row>
    <row r="4" spans="1:15" x14ac:dyDescent="0.25">
      <c r="A4" t="s">
        <v>6</v>
      </c>
      <c r="B4" s="4">
        <v>36</v>
      </c>
      <c r="C4" t="s">
        <v>8</v>
      </c>
      <c r="D4" s="1">
        <v>66</v>
      </c>
      <c r="E4" s="1">
        <v>3</v>
      </c>
      <c r="F4" s="17">
        <f t="shared" ref="F4:F18" si="0">D4+E4</f>
        <v>69</v>
      </c>
      <c r="G4" s="1">
        <v>2</v>
      </c>
      <c r="I4" s="1">
        <v>18</v>
      </c>
      <c r="K4" s="17">
        <f t="shared" ref="K4:K18" si="1">SUM(G4:I4)</f>
        <v>20</v>
      </c>
      <c r="L4" s="11">
        <f t="shared" ref="L4:L17" si="2">K4/D4</f>
        <v>0.30303030303030304</v>
      </c>
      <c r="M4" s="12">
        <f t="shared" ref="M4:M18" si="3">(G4+I4)/K4</f>
        <v>1</v>
      </c>
      <c r="N4" s="11">
        <f t="shared" ref="N4" si="4">J4/K4</f>
        <v>0</v>
      </c>
      <c r="O4" s="1">
        <f t="shared" ref="O4:O17" si="5">IF(M4&gt;92%,IF(N4&lt;5%,1,0),0)</f>
        <v>1</v>
      </c>
    </row>
    <row r="5" spans="1:15" x14ac:dyDescent="0.25">
      <c r="A5" t="s">
        <v>6</v>
      </c>
      <c r="B5" s="4">
        <v>35</v>
      </c>
      <c r="C5" t="s">
        <v>9</v>
      </c>
      <c r="D5" s="1">
        <v>11</v>
      </c>
      <c r="F5" s="17">
        <f t="shared" si="0"/>
        <v>11</v>
      </c>
      <c r="G5" s="1">
        <v>1</v>
      </c>
      <c r="I5" s="1">
        <v>5</v>
      </c>
      <c r="J5" s="1">
        <v>1</v>
      </c>
      <c r="K5" s="17">
        <f t="shared" si="1"/>
        <v>6</v>
      </c>
      <c r="L5" s="11">
        <f>K5/D5</f>
        <v>0.54545454545454541</v>
      </c>
      <c r="M5" s="12">
        <f>(G5+I5)/K5</f>
        <v>1</v>
      </c>
      <c r="N5" s="11">
        <f>J5/K5</f>
        <v>0.16666666666666666</v>
      </c>
      <c r="O5" s="1">
        <f t="shared" si="5"/>
        <v>0</v>
      </c>
    </row>
    <row r="6" spans="1:15" x14ac:dyDescent="0.25">
      <c r="A6" t="s">
        <v>6</v>
      </c>
      <c r="B6" s="4">
        <v>34</v>
      </c>
      <c r="C6" t="s">
        <v>10</v>
      </c>
      <c r="D6" s="1">
        <v>15</v>
      </c>
      <c r="F6" s="17">
        <f t="shared" si="0"/>
        <v>15</v>
      </c>
      <c r="G6" s="1">
        <v>1</v>
      </c>
      <c r="I6" s="1">
        <v>7</v>
      </c>
      <c r="K6" s="17">
        <f t="shared" si="1"/>
        <v>8</v>
      </c>
      <c r="L6" s="11">
        <f t="shared" si="2"/>
        <v>0.53333333333333333</v>
      </c>
      <c r="M6" s="12">
        <f>(G6+I6)/K6</f>
        <v>1</v>
      </c>
      <c r="N6" s="11">
        <f t="shared" ref="N6:N18" si="6">J6/K6</f>
        <v>0</v>
      </c>
      <c r="O6" s="1">
        <f t="shared" si="5"/>
        <v>1</v>
      </c>
    </row>
    <row r="7" spans="1:15" x14ac:dyDescent="0.25">
      <c r="A7" t="s">
        <v>6</v>
      </c>
      <c r="B7" s="4">
        <v>33</v>
      </c>
      <c r="C7" t="s">
        <v>11</v>
      </c>
      <c r="D7" s="1">
        <v>16</v>
      </c>
      <c r="F7" s="17">
        <f t="shared" si="0"/>
        <v>16</v>
      </c>
      <c r="G7" s="1">
        <v>2</v>
      </c>
      <c r="I7" s="1">
        <v>6</v>
      </c>
      <c r="K7" s="17">
        <f t="shared" si="1"/>
        <v>8</v>
      </c>
      <c r="L7" s="11">
        <f t="shared" si="2"/>
        <v>0.5</v>
      </c>
      <c r="M7" s="12">
        <f t="shared" si="3"/>
        <v>1</v>
      </c>
      <c r="N7" s="11">
        <f t="shared" si="6"/>
        <v>0</v>
      </c>
      <c r="O7" s="1">
        <f t="shared" si="5"/>
        <v>1</v>
      </c>
    </row>
    <row r="8" spans="1:15" x14ac:dyDescent="0.25">
      <c r="A8" t="s">
        <v>6</v>
      </c>
      <c r="B8" s="4">
        <v>31</v>
      </c>
      <c r="C8" t="s">
        <v>12</v>
      </c>
      <c r="D8" s="1">
        <v>32</v>
      </c>
      <c r="E8" s="1">
        <v>2</v>
      </c>
      <c r="F8" s="17">
        <f t="shared" si="0"/>
        <v>34</v>
      </c>
      <c r="I8" s="1">
        <v>22</v>
      </c>
      <c r="J8" s="1">
        <v>1</v>
      </c>
      <c r="K8" s="17">
        <f t="shared" si="1"/>
        <v>22</v>
      </c>
      <c r="L8" s="11">
        <f t="shared" si="2"/>
        <v>0.6875</v>
      </c>
      <c r="M8" s="12">
        <f t="shared" si="3"/>
        <v>1</v>
      </c>
      <c r="N8" s="11">
        <f t="shared" si="6"/>
        <v>4.5454545454545456E-2</v>
      </c>
      <c r="O8" s="1">
        <f t="shared" si="5"/>
        <v>1</v>
      </c>
    </row>
    <row r="9" spans="1:15" x14ac:dyDescent="0.25">
      <c r="A9" t="s">
        <v>6</v>
      </c>
      <c r="B9" s="4">
        <v>30</v>
      </c>
      <c r="C9" t="s">
        <v>13</v>
      </c>
      <c r="D9" s="1">
        <v>43</v>
      </c>
      <c r="E9" s="1">
        <v>1</v>
      </c>
      <c r="F9" s="17">
        <f t="shared" si="0"/>
        <v>44</v>
      </c>
      <c r="H9" s="1">
        <v>3</v>
      </c>
      <c r="I9" s="1">
        <v>24</v>
      </c>
      <c r="K9" s="17">
        <f t="shared" si="1"/>
        <v>27</v>
      </c>
      <c r="L9" s="11">
        <f t="shared" si="2"/>
        <v>0.62790697674418605</v>
      </c>
      <c r="M9" s="13">
        <f t="shared" si="3"/>
        <v>0.88888888888888884</v>
      </c>
      <c r="N9" s="11">
        <f t="shared" si="6"/>
        <v>0</v>
      </c>
      <c r="O9" s="1">
        <f>IF(M9&gt;92%,IF(N9&lt;5%,1,0),0)</f>
        <v>0</v>
      </c>
    </row>
    <row r="10" spans="1:15" x14ac:dyDescent="0.25">
      <c r="A10" t="s">
        <v>6</v>
      </c>
      <c r="B10" s="4">
        <v>29</v>
      </c>
      <c r="C10" t="s">
        <v>14</v>
      </c>
      <c r="D10" s="1">
        <v>15</v>
      </c>
      <c r="F10" s="17">
        <f t="shared" si="0"/>
        <v>15</v>
      </c>
      <c r="I10" s="1">
        <v>10</v>
      </c>
      <c r="K10" s="17">
        <f t="shared" si="1"/>
        <v>10</v>
      </c>
      <c r="L10" s="11">
        <f t="shared" si="2"/>
        <v>0.66666666666666663</v>
      </c>
      <c r="M10" s="12">
        <f t="shared" si="3"/>
        <v>1</v>
      </c>
      <c r="N10" s="11">
        <f t="shared" si="6"/>
        <v>0</v>
      </c>
      <c r="O10" s="1">
        <f t="shared" si="5"/>
        <v>1</v>
      </c>
    </row>
    <row r="11" spans="1:15" x14ac:dyDescent="0.25">
      <c r="A11" t="s">
        <v>6</v>
      </c>
      <c r="B11" s="4">
        <v>28</v>
      </c>
      <c r="C11" t="s">
        <v>15</v>
      </c>
      <c r="D11" s="1">
        <v>34</v>
      </c>
      <c r="E11" s="1">
        <v>1</v>
      </c>
      <c r="F11" s="17">
        <f t="shared" si="0"/>
        <v>35</v>
      </c>
      <c r="G11" s="1">
        <v>2</v>
      </c>
      <c r="I11" s="1">
        <v>11</v>
      </c>
      <c r="J11" s="1">
        <v>1</v>
      </c>
      <c r="K11" s="17">
        <f t="shared" si="1"/>
        <v>13</v>
      </c>
      <c r="L11" s="11">
        <f t="shared" si="2"/>
        <v>0.38235294117647056</v>
      </c>
      <c r="M11" s="12">
        <f t="shared" si="3"/>
        <v>1</v>
      </c>
      <c r="N11" s="11">
        <f t="shared" si="6"/>
        <v>7.6923076923076927E-2</v>
      </c>
      <c r="O11" s="1">
        <f t="shared" si="5"/>
        <v>0</v>
      </c>
    </row>
    <row r="12" spans="1:15" x14ac:dyDescent="0.25">
      <c r="A12" t="s">
        <v>6</v>
      </c>
      <c r="B12" s="4">
        <v>26</v>
      </c>
      <c r="C12" t="s">
        <v>16</v>
      </c>
      <c r="D12" s="1">
        <v>6</v>
      </c>
      <c r="F12" s="17">
        <f t="shared" si="0"/>
        <v>6</v>
      </c>
      <c r="I12" s="1">
        <v>3</v>
      </c>
      <c r="K12" s="17">
        <f t="shared" si="1"/>
        <v>3</v>
      </c>
      <c r="L12" s="11">
        <f t="shared" si="2"/>
        <v>0.5</v>
      </c>
      <c r="M12" s="12">
        <f t="shared" si="3"/>
        <v>1</v>
      </c>
      <c r="N12" s="11">
        <f t="shared" si="6"/>
        <v>0</v>
      </c>
      <c r="O12" s="1">
        <f t="shared" si="5"/>
        <v>1</v>
      </c>
    </row>
    <row r="13" spans="1:15" x14ac:dyDescent="0.25">
      <c r="A13" t="s">
        <v>6</v>
      </c>
      <c r="B13" s="4">
        <v>25</v>
      </c>
      <c r="C13" t="s">
        <v>17</v>
      </c>
      <c r="D13" s="1">
        <v>29</v>
      </c>
      <c r="F13" s="17">
        <f t="shared" si="0"/>
        <v>29</v>
      </c>
      <c r="H13" s="1">
        <v>2</v>
      </c>
      <c r="I13" s="1">
        <v>8</v>
      </c>
      <c r="K13" s="17">
        <f t="shared" si="1"/>
        <v>10</v>
      </c>
      <c r="L13" s="11">
        <f t="shared" si="2"/>
        <v>0.34482758620689657</v>
      </c>
      <c r="M13" s="13">
        <f t="shared" si="3"/>
        <v>0.8</v>
      </c>
      <c r="N13" s="11">
        <f t="shared" si="6"/>
        <v>0</v>
      </c>
      <c r="O13" s="1">
        <f t="shared" si="5"/>
        <v>0</v>
      </c>
    </row>
    <row r="14" spans="1:15" x14ac:dyDescent="0.25">
      <c r="A14" t="s">
        <v>6</v>
      </c>
      <c r="B14" s="4">
        <v>24</v>
      </c>
      <c r="C14" t="s">
        <v>18</v>
      </c>
      <c r="D14" s="1">
        <v>21</v>
      </c>
      <c r="F14" s="17">
        <f t="shared" si="0"/>
        <v>21</v>
      </c>
      <c r="I14" s="1">
        <v>11</v>
      </c>
      <c r="K14" s="17">
        <f t="shared" si="1"/>
        <v>11</v>
      </c>
      <c r="L14" s="11">
        <f t="shared" si="2"/>
        <v>0.52380952380952384</v>
      </c>
      <c r="M14" s="12">
        <f t="shared" si="3"/>
        <v>1</v>
      </c>
      <c r="N14" s="11">
        <f t="shared" si="6"/>
        <v>0</v>
      </c>
      <c r="O14" s="1">
        <f t="shared" si="5"/>
        <v>1</v>
      </c>
    </row>
    <row r="15" spans="1:15" x14ac:dyDescent="0.25">
      <c r="A15" t="s">
        <v>6</v>
      </c>
      <c r="B15" s="4">
        <v>23</v>
      </c>
      <c r="C15" t="s">
        <v>19</v>
      </c>
      <c r="D15" s="1">
        <v>37</v>
      </c>
      <c r="E15" s="1">
        <v>1</v>
      </c>
      <c r="F15" s="17">
        <f t="shared" si="0"/>
        <v>38</v>
      </c>
      <c r="I15" s="1">
        <v>13</v>
      </c>
      <c r="J15" s="1">
        <v>1</v>
      </c>
      <c r="K15" s="17">
        <f t="shared" si="1"/>
        <v>13</v>
      </c>
      <c r="L15" s="11">
        <f t="shared" si="2"/>
        <v>0.35135135135135137</v>
      </c>
      <c r="M15" s="12">
        <f t="shared" si="3"/>
        <v>1</v>
      </c>
      <c r="N15" s="11">
        <f t="shared" si="6"/>
        <v>7.6923076923076927E-2</v>
      </c>
      <c r="O15" s="1">
        <f t="shared" si="5"/>
        <v>0</v>
      </c>
    </row>
    <row r="16" spans="1:15" x14ac:dyDescent="0.25">
      <c r="A16" t="s">
        <v>6</v>
      </c>
      <c r="B16" s="4">
        <v>22</v>
      </c>
      <c r="C16" t="s">
        <v>20</v>
      </c>
      <c r="D16" s="1">
        <v>50</v>
      </c>
      <c r="E16" s="1">
        <v>2</v>
      </c>
      <c r="F16" s="17">
        <f t="shared" si="0"/>
        <v>52</v>
      </c>
      <c r="G16" s="1">
        <v>1</v>
      </c>
      <c r="H16" s="1">
        <v>1</v>
      </c>
      <c r="I16" s="1">
        <v>23</v>
      </c>
      <c r="K16" s="17">
        <f t="shared" si="1"/>
        <v>25</v>
      </c>
      <c r="L16" s="11">
        <f t="shared" si="2"/>
        <v>0.5</v>
      </c>
      <c r="M16" s="12">
        <f t="shared" si="3"/>
        <v>0.96</v>
      </c>
      <c r="N16" s="11">
        <f t="shared" si="6"/>
        <v>0</v>
      </c>
      <c r="O16" s="1">
        <f t="shared" si="5"/>
        <v>1</v>
      </c>
    </row>
    <row r="17" spans="1:16" x14ac:dyDescent="0.25">
      <c r="A17" s="3" t="s">
        <v>6</v>
      </c>
      <c r="B17" s="5">
        <v>37</v>
      </c>
      <c r="C17" s="3" t="s">
        <v>21</v>
      </c>
      <c r="D17" s="8">
        <v>35</v>
      </c>
      <c r="E17" s="8"/>
      <c r="F17" s="18">
        <f t="shared" si="0"/>
        <v>35</v>
      </c>
      <c r="G17" s="8">
        <v>1</v>
      </c>
      <c r="H17" s="8"/>
      <c r="I17" s="8">
        <v>8</v>
      </c>
      <c r="J17" s="8"/>
      <c r="K17" s="18">
        <f t="shared" si="1"/>
        <v>9</v>
      </c>
      <c r="L17" s="14">
        <f t="shared" si="2"/>
        <v>0.25714285714285712</v>
      </c>
      <c r="M17" s="15">
        <f t="shared" si="3"/>
        <v>1</v>
      </c>
      <c r="N17" s="14">
        <f t="shared" si="6"/>
        <v>0</v>
      </c>
      <c r="O17" s="8">
        <f t="shared" si="5"/>
        <v>1</v>
      </c>
    </row>
    <row r="18" spans="1:16" x14ac:dyDescent="0.25">
      <c r="C18" t="s">
        <v>22</v>
      </c>
      <c r="D18" s="1">
        <f>SUM(D3:D17)</f>
        <v>416</v>
      </c>
      <c r="E18" s="1">
        <f t="shared" ref="E18:J18" si="7">SUM(E3:E17)</f>
        <v>10</v>
      </c>
      <c r="F18" s="17">
        <f t="shared" si="0"/>
        <v>426</v>
      </c>
      <c r="G18" s="1">
        <f t="shared" si="7"/>
        <v>10</v>
      </c>
      <c r="H18" s="1">
        <f t="shared" si="7"/>
        <v>7</v>
      </c>
      <c r="I18" s="1">
        <f>SUM(I3:I17)</f>
        <v>173</v>
      </c>
      <c r="J18" s="1">
        <f t="shared" si="7"/>
        <v>4</v>
      </c>
      <c r="K18" s="17">
        <f t="shared" si="1"/>
        <v>190</v>
      </c>
      <c r="L18" s="11">
        <f>K18/D18</f>
        <v>0.45673076923076922</v>
      </c>
      <c r="M18" s="11">
        <f t="shared" si="3"/>
        <v>0.9631578947368421</v>
      </c>
      <c r="N18" s="11">
        <f t="shared" si="6"/>
        <v>2.1052631578947368E-2</v>
      </c>
      <c r="O18" s="1">
        <f t="shared" ref="O18" si="8">IF(M18&gt;95%,IF(N18&lt;5%,1,0),0)</f>
        <v>1</v>
      </c>
    </row>
    <row r="19" spans="1:16" x14ac:dyDescent="0.25">
      <c r="M19" s="11"/>
      <c r="N19" s="11"/>
    </row>
    <row r="21" spans="1:16" ht="72" x14ac:dyDescent="0.3">
      <c r="A21" s="3" t="s">
        <v>0</v>
      </c>
      <c r="B21" s="5" t="s">
        <v>1</v>
      </c>
      <c r="C21" s="3" t="s">
        <v>2</v>
      </c>
      <c r="D21" s="19" t="s">
        <v>62</v>
      </c>
      <c r="E21" s="7" t="s">
        <v>47</v>
      </c>
      <c r="F21" s="7" t="s">
        <v>48</v>
      </c>
      <c r="G21" s="19" t="s">
        <v>54</v>
      </c>
      <c r="H21" s="19" t="s">
        <v>55</v>
      </c>
      <c r="I21" s="19" t="s">
        <v>56</v>
      </c>
      <c r="J21" s="19" t="s">
        <v>45</v>
      </c>
      <c r="K21" s="19" t="s">
        <v>57</v>
      </c>
      <c r="L21" s="9" t="s">
        <v>58</v>
      </c>
      <c r="M21" s="16" t="s">
        <v>23</v>
      </c>
      <c r="N21" s="9" t="s">
        <v>4</v>
      </c>
      <c r="O21" s="9" t="s">
        <v>5</v>
      </c>
      <c r="P21" s="9" t="s">
        <v>59</v>
      </c>
    </row>
    <row r="22" spans="1:16" x14ac:dyDescent="0.25">
      <c r="A22" t="s">
        <v>24</v>
      </c>
      <c r="B22" s="4">
        <v>38</v>
      </c>
      <c r="C22" t="s">
        <v>25</v>
      </c>
      <c r="D22" s="1">
        <v>20</v>
      </c>
      <c r="F22" s="17">
        <f>D22+E22</f>
        <v>20</v>
      </c>
      <c r="G22" s="1">
        <v>1</v>
      </c>
      <c r="H22" s="1">
        <v>1</v>
      </c>
      <c r="I22" s="1">
        <v>15</v>
      </c>
      <c r="K22" s="17">
        <f>SUM(G22:I22)</f>
        <v>17</v>
      </c>
      <c r="L22" s="11">
        <f>K22/D22</f>
        <v>0.85</v>
      </c>
      <c r="M22" s="12">
        <f>(G22+I22)/K22</f>
        <v>0.94117647058823528</v>
      </c>
      <c r="N22" s="11">
        <f>J22/K22</f>
        <v>0</v>
      </c>
      <c r="O22" s="1">
        <f>IF(N22&lt;5%,IF(L22&gt;85%,IF(M22&lt;95%,0,1),1),0)</f>
        <v>1</v>
      </c>
      <c r="P22" s="11">
        <f>I22/K22</f>
        <v>0.88235294117647056</v>
      </c>
    </row>
    <row r="23" spans="1:16" x14ac:dyDescent="0.25">
      <c r="A23" t="s">
        <v>24</v>
      </c>
      <c r="B23" s="4">
        <v>32</v>
      </c>
      <c r="C23" t="s">
        <v>26</v>
      </c>
      <c r="D23" s="1">
        <v>33</v>
      </c>
      <c r="E23" s="1">
        <v>2</v>
      </c>
      <c r="F23" s="17">
        <f t="shared" ref="F23:F40" si="9">D23+E23</f>
        <v>35</v>
      </c>
      <c r="I23" s="1">
        <v>17</v>
      </c>
      <c r="J23" s="1">
        <v>1</v>
      </c>
      <c r="K23" s="17">
        <f t="shared" ref="K23:K40" si="10">SUM(G23:I23)</f>
        <v>17</v>
      </c>
      <c r="L23" s="11">
        <f>K23/D23</f>
        <v>0.51515151515151514</v>
      </c>
      <c r="M23" s="12">
        <f>(G23+I23)/K23</f>
        <v>1</v>
      </c>
      <c r="N23" s="11">
        <f>J23/K23</f>
        <v>5.8823529411764705E-2</v>
      </c>
      <c r="O23" s="1">
        <f>IF(N23&lt;5%,IF(L23&gt;85%,IF(M23&lt;95%,0,1),1),0)</f>
        <v>0</v>
      </c>
      <c r="P23" s="11">
        <f>I23/K23</f>
        <v>1</v>
      </c>
    </row>
    <row r="24" spans="1:16" x14ac:dyDescent="0.25">
      <c r="A24" t="s">
        <v>24</v>
      </c>
      <c r="B24" s="4">
        <v>53</v>
      </c>
      <c r="C24" t="s">
        <v>27</v>
      </c>
      <c r="D24" s="1">
        <v>40</v>
      </c>
      <c r="F24" s="17">
        <f t="shared" si="9"/>
        <v>40</v>
      </c>
      <c r="H24" s="1">
        <v>2</v>
      </c>
      <c r="I24" s="1">
        <v>7</v>
      </c>
      <c r="K24" s="17">
        <f t="shared" si="10"/>
        <v>9</v>
      </c>
      <c r="L24" s="11">
        <f t="shared" ref="L24:L39" si="11">K24/D24</f>
        <v>0.22500000000000001</v>
      </c>
      <c r="M24" s="12">
        <f t="shared" ref="M24:M39" si="12">(G24+I24)/K24</f>
        <v>0.77777777777777779</v>
      </c>
      <c r="N24" s="11">
        <f t="shared" ref="N24:N39" si="13">J24/K24</f>
        <v>0</v>
      </c>
      <c r="O24" s="1">
        <f t="shared" ref="O24:O40" si="14">IF(N24&lt;5%,IF(L24&gt;85%,IF(M24&lt;95%,0,1),1),0)</f>
        <v>1</v>
      </c>
      <c r="P24" s="11">
        <f t="shared" ref="P24:P38" si="15">I24/K24</f>
        <v>0.77777777777777779</v>
      </c>
    </row>
    <row r="25" spans="1:16" x14ac:dyDescent="0.25">
      <c r="A25" t="s">
        <v>24</v>
      </c>
      <c r="B25" s="4">
        <v>52</v>
      </c>
      <c r="C25" t="s">
        <v>28</v>
      </c>
      <c r="D25" s="1">
        <v>46</v>
      </c>
      <c r="F25" s="17">
        <f t="shared" si="9"/>
        <v>46</v>
      </c>
      <c r="G25" s="1">
        <v>1</v>
      </c>
      <c r="I25" s="1">
        <v>15</v>
      </c>
      <c r="K25" s="17">
        <f t="shared" si="10"/>
        <v>16</v>
      </c>
      <c r="L25" s="11">
        <f t="shared" si="11"/>
        <v>0.34782608695652173</v>
      </c>
      <c r="M25" s="12">
        <f t="shared" si="12"/>
        <v>1</v>
      </c>
      <c r="N25" s="11">
        <f t="shared" si="13"/>
        <v>0</v>
      </c>
      <c r="O25" s="1">
        <f t="shared" si="14"/>
        <v>1</v>
      </c>
      <c r="P25" s="11">
        <f t="shared" si="15"/>
        <v>0.9375</v>
      </c>
    </row>
    <row r="26" spans="1:16" x14ac:dyDescent="0.25">
      <c r="A26" t="s">
        <v>24</v>
      </c>
      <c r="B26" s="4">
        <v>51</v>
      </c>
      <c r="C26" t="s">
        <v>29</v>
      </c>
      <c r="D26" s="1">
        <v>38</v>
      </c>
      <c r="F26" s="17">
        <f t="shared" si="9"/>
        <v>38</v>
      </c>
      <c r="I26" s="1">
        <v>16</v>
      </c>
      <c r="K26" s="17">
        <f t="shared" si="10"/>
        <v>16</v>
      </c>
      <c r="L26" s="11">
        <f t="shared" si="11"/>
        <v>0.42105263157894735</v>
      </c>
      <c r="M26" s="12">
        <f t="shared" si="12"/>
        <v>1</v>
      </c>
      <c r="N26" s="11">
        <f t="shared" si="13"/>
        <v>0</v>
      </c>
      <c r="O26" s="1">
        <f t="shared" si="14"/>
        <v>1</v>
      </c>
      <c r="P26" s="11">
        <f t="shared" si="15"/>
        <v>1</v>
      </c>
    </row>
    <row r="27" spans="1:16" x14ac:dyDescent="0.25">
      <c r="A27" t="s">
        <v>24</v>
      </c>
      <c r="B27" s="4">
        <v>48</v>
      </c>
      <c r="C27" t="s">
        <v>30</v>
      </c>
      <c r="D27" s="1">
        <v>34</v>
      </c>
      <c r="F27" s="17">
        <f t="shared" si="9"/>
        <v>34</v>
      </c>
      <c r="G27" s="1">
        <v>1</v>
      </c>
      <c r="I27" s="1">
        <v>12</v>
      </c>
      <c r="J27" s="1">
        <v>2</v>
      </c>
      <c r="K27" s="17">
        <f t="shared" si="10"/>
        <v>13</v>
      </c>
      <c r="L27" s="11">
        <f t="shared" si="11"/>
        <v>0.38235294117647056</v>
      </c>
      <c r="M27" s="12">
        <f>(G27+I27)/K27</f>
        <v>1</v>
      </c>
      <c r="N27" s="11">
        <f t="shared" si="13"/>
        <v>0.15384615384615385</v>
      </c>
      <c r="O27" s="1">
        <f t="shared" si="14"/>
        <v>0</v>
      </c>
      <c r="P27" s="11">
        <f t="shared" si="15"/>
        <v>0.92307692307692313</v>
      </c>
    </row>
    <row r="28" spans="1:16" x14ac:dyDescent="0.25">
      <c r="A28" t="s">
        <v>24</v>
      </c>
      <c r="B28" s="4">
        <v>47</v>
      </c>
      <c r="C28" t="s">
        <v>31</v>
      </c>
      <c r="D28" s="1">
        <v>30</v>
      </c>
      <c r="F28" s="17">
        <f t="shared" si="9"/>
        <v>30</v>
      </c>
      <c r="G28" s="1">
        <v>4</v>
      </c>
      <c r="I28" s="1">
        <v>2</v>
      </c>
      <c r="K28" s="17">
        <f t="shared" si="10"/>
        <v>6</v>
      </c>
      <c r="L28" s="11">
        <f t="shared" si="11"/>
        <v>0.2</v>
      </c>
      <c r="M28" s="12">
        <f t="shared" si="12"/>
        <v>1</v>
      </c>
      <c r="N28" s="11">
        <f t="shared" si="13"/>
        <v>0</v>
      </c>
      <c r="O28" s="1">
        <f t="shared" si="14"/>
        <v>1</v>
      </c>
      <c r="P28" s="11">
        <f t="shared" si="15"/>
        <v>0.33333333333333331</v>
      </c>
    </row>
    <row r="29" spans="1:16" x14ac:dyDescent="0.25">
      <c r="A29" t="s">
        <v>24</v>
      </c>
      <c r="B29" s="4">
        <v>46</v>
      </c>
      <c r="C29" t="s">
        <v>32</v>
      </c>
      <c r="D29" s="1">
        <v>30</v>
      </c>
      <c r="F29" s="17">
        <f t="shared" si="9"/>
        <v>30</v>
      </c>
      <c r="G29" s="1">
        <v>2</v>
      </c>
      <c r="H29" s="1">
        <v>1</v>
      </c>
      <c r="I29" s="1">
        <v>12</v>
      </c>
      <c r="K29" s="17">
        <f t="shared" si="10"/>
        <v>15</v>
      </c>
      <c r="L29" s="11">
        <f t="shared" si="11"/>
        <v>0.5</v>
      </c>
      <c r="M29" s="12">
        <f t="shared" si="12"/>
        <v>0.93333333333333335</v>
      </c>
      <c r="N29" s="11">
        <f t="shared" si="13"/>
        <v>0</v>
      </c>
      <c r="O29" s="1">
        <f t="shared" si="14"/>
        <v>1</v>
      </c>
      <c r="P29" s="11">
        <f t="shared" si="15"/>
        <v>0.8</v>
      </c>
    </row>
    <row r="30" spans="1:16" x14ac:dyDescent="0.25">
      <c r="A30" t="s">
        <v>24</v>
      </c>
      <c r="B30" s="4">
        <v>45</v>
      </c>
      <c r="C30" t="s">
        <v>33</v>
      </c>
      <c r="D30" s="1">
        <v>58</v>
      </c>
      <c r="F30" s="17">
        <f t="shared" si="9"/>
        <v>58</v>
      </c>
      <c r="I30" s="1">
        <v>22</v>
      </c>
      <c r="J30" s="1">
        <v>1</v>
      </c>
      <c r="K30" s="17">
        <f t="shared" si="10"/>
        <v>22</v>
      </c>
      <c r="L30" s="11">
        <f t="shared" si="11"/>
        <v>0.37931034482758619</v>
      </c>
      <c r="M30" s="12">
        <f t="shared" si="12"/>
        <v>1</v>
      </c>
      <c r="N30" s="11">
        <f t="shared" si="13"/>
        <v>4.5454545454545456E-2</v>
      </c>
      <c r="O30" s="1">
        <f t="shared" si="14"/>
        <v>1</v>
      </c>
      <c r="P30" s="11">
        <f t="shared" si="15"/>
        <v>1</v>
      </c>
    </row>
    <row r="31" spans="1:16" x14ac:dyDescent="0.25">
      <c r="A31" t="s">
        <v>24</v>
      </c>
      <c r="B31" s="4">
        <v>44</v>
      </c>
      <c r="C31" t="s">
        <v>34</v>
      </c>
      <c r="D31" s="1">
        <v>12</v>
      </c>
      <c r="F31" s="17">
        <f t="shared" si="9"/>
        <v>12</v>
      </c>
      <c r="H31" s="1">
        <v>1</v>
      </c>
      <c r="I31" s="1">
        <v>4</v>
      </c>
      <c r="K31" s="17">
        <f t="shared" si="10"/>
        <v>5</v>
      </c>
      <c r="L31" s="11">
        <f t="shared" si="11"/>
        <v>0.41666666666666669</v>
      </c>
      <c r="M31" s="12">
        <f t="shared" si="12"/>
        <v>0.8</v>
      </c>
      <c r="N31" s="11">
        <f t="shared" si="13"/>
        <v>0</v>
      </c>
      <c r="O31" s="1">
        <f t="shared" si="14"/>
        <v>1</v>
      </c>
      <c r="P31" s="11">
        <f t="shared" si="15"/>
        <v>0.8</v>
      </c>
    </row>
    <row r="32" spans="1:16" x14ac:dyDescent="0.25">
      <c r="A32" t="s">
        <v>24</v>
      </c>
      <c r="B32" s="4">
        <v>43</v>
      </c>
      <c r="C32" t="s">
        <v>35</v>
      </c>
      <c r="D32" s="1">
        <v>21</v>
      </c>
      <c r="F32" s="17">
        <f t="shared" si="9"/>
        <v>21</v>
      </c>
      <c r="I32" s="1">
        <v>10</v>
      </c>
      <c r="K32" s="17">
        <f t="shared" si="10"/>
        <v>10</v>
      </c>
      <c r="L32" s="11">
        <f t="shared" si="11"/>
        <v>0.47619047619047616</v>
      </c>
      <c r="M32" s="12">
        <f t="shared" si="12"/>
        <v>1</v>
      </c>
      <c r="N32" s="11">
        <f t="shared" si="13"/>
        <v>0</v>
      </c>
      <c r="O32" s="1">
        <f t="shared" si="14"/>
        <v>1</v>
      </c>
      <c r="P32" s="11">
        <f t="shared" si="15"/>
        <v>1</v>
      </c>
    </row>
    <row r="33" spans="1:16" x14ac:dyDescent="0.25">
      <c r="A33" t="s">
        <v>24</v>
      </c>
      <c r="B33" s="4">
        <v>42</v>
      </c>
      <c r="C33" t="s">
        <v>36</v>
      </c>
      <c r="D33" s="1">
        <v>37</v>
      </c>
      <c r="F33" s="17">
        <f t="shared" si="9"/>
        <v>37</v>
      </c>
      <c r="G33" s="1">
        <v>1</v>
      </c>
      <c r="I33" s="1">
        <v>14</v>
      </c>
      <c r="K33" s="17">
        <f t="shared" si="10"/>
        <v>15</v>
      </c>
      <c r="L33" s="11">
        <f t="shared" si="11"/>
        <v>0.40540540540540543</v>
      </c>
      <c r="M33" s="12">
        <f t="shared" si="12"/>
        <v>1</v>
      </c>
      <c r="N33" s="11">
        <f t="shared" si="13"/>
        <v>0</v>
      </c>
      <c r="O33" s="1">
        <f t="shared" si="14"/>
        <v>1</v>
      </c>
      <c r="P33" s="11">
        <f t="shared" si="15"/>
        <v>0.93333333333333335</v>
      </c>
    </row>
    <row r="34" spans="1:16" x14ac:dyDescent="0.25">
      <c r="A34" t="s">
        <v>24</v>
      </c>
      <c r="B34" s="4">
        <v>41</v>
      </c>
      <c r="C34" t="s">
        <v>37</v>
      </c>
      <c r="D34" s="1">
        <v>12</v>
      </c>
      <c r="E34" s="1">
        <v>1</v>
      </c>
      <c r="F34" s="17">
        <f t="shared" si="9"/>
        <v>13</v>
      </c>
      <c r="H34" s="1">
        <v>1</v>
      </c>
      <c r="I34" s="1">
        <v>11</v>
      </c>
      <c r="J34" s="1">
        <v>2</v>
      </c>
      <c r="K34" s="17">
        <f>SUM(G34:J34)</f>
        <v>14</v>
      </c>
      <c r="L34" s="11">
        <f t="shared" si="11"/>
        <v>1.1666666666666667</v>
      </c>
      <c r="M34" s="12">
        <f t="shared" si="12"/>
        <v>0.7857142857142857</v>
      </c>
      <c r="N34" s="11">
        <f t="shared" si="13"/>
        <v>0.14285714285714285</v>
      </c>
      <c r="O34" s="1">
        <f>IF(N34&lt;5%,IF(L34&gt;85%,IF(M34&lt;95%,0,1),1),0)</f>
        <v>0</v>
      </c>
      <c r="P34" s="11">
        <f t="shared" si="15"/>
        <v>0.7857142857142857</v>
      </c>
    </row>
    <row r="35" spans="1:16" x14ac:dyDescent="0.25">
      <c r="A35" t="s">
        <v>24</v>
      </c>
      <c r="B35" s="4">
        <v>40</v>
      </c>
      <c r="C35" t="s">
        <v>38</v>
      </c>
      <c r="D35" s="1">
        <v>8</v>
      </c>
      <c r="F35" s="17">
        <f t="shared" si="9"/>
        <v>8</v>
      </c>
      <c r="I35" s="1">
        <v>3</v>
      </c>
      <c r="K35" s="17">
        <f t="shared" si="10"/>
        <v>3</v>
      </c>
      <c r="L35" s="11">
        <f t="shared" si="11"/>
        <v>0.375</v>
      </c>
      <c r="M35" s="12">
        <f t="shared" si="12"/>
        <v>1</v>
      </c>
      <c r="N35" s="11">
        <f t="shared" si="13"/>
        <v>0</v>
      </c>
      <c r="O35" s="1">
        <f t="shared" si="14"/>
        <v>1</v>
      </c>
      <c r="P35" s="11">
        <f t="shared" si="15"/>
        <v>1</v>
      </c>
    </row>
    <row r="36" spans="1:16" x14ac:dyDescent="0.25">
      <c r="A36" t="s">
        <v>24</v>
      </c>
      <c r="B36" s="4">
        <v>39</v>
      </c>
      <c r="C36" t="s">
        <v>39</v>
      </c>
      <c r="D36" s="1">
        <v>56</v>
      </c>
      <c r="E36" s="1">
        <v>4</v>
      </c>
      <c r="F36" s="17">
        <f t="shared" si="9"/>
        <v>60</v>
      </c>
      <c r="H36" s="1">
        <v>4</v>
      </c>
      <c r="I36" s="1">
        <v>19</v>
      </c>
      <c r="K36" s="17">
        <f t="shared" si="10"/>
        <v>23</v>
      </c>
      <c r="L36" s="11">
        <f t="shared" si="11"/>
        <v>0.4107142857142857</v>
      </c>
      <c r="M36" s="12">
        <f t="shared" si="12"/>
        <v>0.82608695652173914</v>
      </c>
      <c r="N36" s="11">
        <f t="shared" si="13"/>
        <v>0</v>
      </c>
      <c r="O36" s="1">
        <f t="shared" si="14"/>
        <v>1</v>
      </c>
      <c r="P36" s="11">
        <f t="shared" si="15"/>
        <v>0.82608695652173914</v>
      </c>
    </row>
    <row r="37" spans="1:16" x14ac:dyDescent="0.25">
      <c r="A37" t="s">
        <v>24</v>
      </c>
      <c r="B37" s="4">
        <v>15</v>
      </c>
      <c r="C37" t="s">
        <v>40</v>
      </c>
      <c r="D37" s="1">
        <v>19</v>
      </c>
      <c r="F37" s="17">
        <f t="shared" si="9"/>
        <v>19</v>
      </c>
      <c r="H37" s="1">
        <v>2</v>
      </c>
      <c r="I37" s="1">
        <v>9</v>
      </c>
      <c r="J37" s="1">
        <v>1</v>
      </c>
      <c r="K37" s="17">
        <f t="shared" si="10"/>
        <v>11</v>
      </c>
      <c r="L37" s="11">
        <f>K37/D37</f>
        <v>0.57894736842105265</v>
      </c>
      <c r="M37" s="12">
        <f>(G37+I37)/K37</f>
        <v>0.81818181818181823</v>
      </c>
      <c r="N37" s="11">
        <f>J37/K37</f>
        <v>9.0909090909090912E-2</v>
      </c>
      <c r="O37" s="1">
        <f t="shared" si="14"/>
        <v>0</v>
      </c>
      <c r="P37" s="11">
        <f t="shared" si="15"/>
        <v>0.81818181818181823</v>
      </c>
    </row>
    <row r="38" spans="1:16" x14ac:dyDescent="0.25">
      <c r="A38" t="s">
        <v>24</v>
      </c>
      <c r="B38" s="4">
        <v>16</v>
      </c>
      <c r="C38" t="s">
        <v>41</v>
      </c>
      <c r="D38" s="1">
        <v>26</v>
      </c>
      <c r="F38" s="17">
        <f t="shared" si="9"/>
        <v>26</v>
      </c>
      <c r="G38" s="1">
        <v>1</v>
      </c>
      <c r="H38" s="1">
        <v>1</v>
      </c>
      <c r="I38" s="1">
        <v>24</v>
      </c>
      <c r="K38" s="17">
        <f t="shared" si="10"/>
        <v>26</v>
      </c>
      <c r="L38" s="11">
        <f t="shared" si="11"/>
        <v>1</v>
      </c>
      <c r="M38" s="12">
        <f t="shared" si="12"/>
        <v>0.96153846153846156</v>
      </c>
      <c r="N38" s="11">
        <f t="shared" si="13"/>
        <v>0</v>
      </c>
      <c r="O38" s="1">
        <f t="shared" si="14"/>
        <v>1</v>
      </c>
      <c r="P38" s="11">
        <f t="shared" si="15"/>
        <v>0.92307692307692313</v>
      </c>
    </row>
    <row r="39" spans="1:16" x14ac:dyDescent="0.25">
      <c r="A39" s="3" t="s">
        <v>24</v>
      </c>
      <c r="B39" s="5">
        <v>17</v>
      </c>
      <c r="C39" s="3" t="s">
        <v>42</v>
      </c>
      <c r="D39" s="8">
        <v>13</v>
      </c>
      <c r="E39" s="8"/>
      <c r="F39" s="18">
        <f t="shared" si="9"/>
        <v>13</v>
      </c>
      <c r="G39" s="8">
        <v>3</v>
      </c>
      <c r="H39" s="8"/>
      <c r="I39" s="8">
        <v>4</v>
      </c>
      <c r="J39" s="8"/>
      <c r="K39" s="18">
        <f t="shared" si="10"/>
        <v>7</v>
      </c>
      <c r="L39" s="14">
        <f t="shared" si="11"/>
        <v>0.53846153846153844</v>
      </c>
      <c r="M39" s="15">
        <f t="shared" si="12"/>
        <v>1</v>
      </c>
      <c r="N39" s="14">
        <f t="shared" si="13"/>
        <v>0</v>
      </c>
      <c r="O39" s="8">
        <f t="shared" si="14"/>
        <v>1</v>
      </c>
      <c r="P39" s="14">
        <f>I39/K39</f>
        <v>0.5714285714285714</v>
      </c>
    </row>
    <row r="40" spans="1:16" x14ac:dyDescent="0.25">
      <c r="C40" t="s">
        <v>22</v>
      </c>
      <c r="D40" s="1">
        <f>SUM(D22:D39)</f>
        <v>533</v>
      </c>
      <c r="E40" s="1">
        <f t="shared" ref="E40:J40" si="16">SUM(E22:E39)</f>
        <v>7</v>
      </c>
      <c r="F40" s="17">
        <f t="shared" si="9"/>
        <v>540</v>
      </c>
      <c r="G40" s="1">
        <f t="shared" si="16"/>
        <v>14</v>
      </c>
      <c r="H40" s="1">
        <f t="shared" si="16"/>
        <v>13</v>
      </c>
      <c r="I40" s="1">
        <f t="shared" si="16"/>
        <v>216</v>
      </c>
      <c r="J40" s="1">
        <f t="shared" si="16"/>
        <v>7</v>
      </c>
      <c r="K40" s="17">
        <f t="shared" si="10"/>
        <v>243</v>
      </c>
      <c r="L40" s="11">
        <f>K40/D40</f>
        <v>0.45590994371482174</v>
      </c>
      <c r="M40" s="11">
        <f>(G40+I40)/K40</f>
        <v>0.94650205761316875</v>
      </c>
      <c r="N40" s="11">
        <f>J40/K40</f>
        <v>2.8806584362139918E-2</v>
      </c>
      <c r="O40" s="1">
        <f t="shared" si="14"/>
        <v>1</v>
      </c>
      <c r="P40" s="11">
        <f>I40/K40</f>
        <v>0.88888888888888884</v>
      </c>
    </row>
    <row r="42" spans="1:16" x14ac:dyDescent="0.25">
      <c r="A42" s="21" t="s">
        <v>61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</row>
    <row r="43" spans="1:16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6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6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6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6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6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</sheetData>
  <sheetProtection algorithmName="SHA-512" hashValue="5U7YQvXFTZTaal0gDfNv4DIlMbIdpnbnfEtcEPKt/vdOEAFQGGakyC3CJKOKxijA3T2j2mjw2bTim7RiepmKvA==" saltValue="GYjtLED8l1Tfe3ZpMl5QHQ==" spinCount="100000" sheet="1" objects="1" scenarios="1"/>
  <mergeCells count="1">
    <mergeCell ref="A42:O48"/>
  </mergeCells>
  <conditionalFormatting sqref="M3:M17">
    <cfRule type="cellIs" dxfId="5" priority="6" operator="lessThan">
      <formula>0.92</formula>
    </cfRule>
  </conditionalFormatting>
  <conditionalFormatting sqref="M22:M39">
    <cfRule type="cellIs" dxfId="4" priority="1" operator="lessThan">
      <formula>0.95</formula>
    </cfRule>
  </conditionalFormatting>
  <conditionalFormatting sqref="N3:N17">
    <cfRule type="cellIs" dxfId="3" priority="4" operator="greaterThan">
      <formula>0.05</formula>
    </cfRule>
  </conditionalFormatting>
  <conditionalFormatting sqref="N22:N39">
    <cfRule type="cellIs" dxfId="2" priority="3" operator="greaterThan">
      <formula>0.05</formula>
    </cfRule>
  </conditionalFormatting>
  <conditionalFormatting sqref="O3:O17">
    <cfRule type="cellIs" dxfId="1" priority="2" operator="lessThan">
      <formula>1</formula>
    </cfRule>
  </conditionalFormatting>
  <conditionalFormatting sqref="O22:O40">
    <cfRule type="cellIs" dxfId="0" priority="5" operator="lessThan">
      <formula>1</formula>
    </cfRule>
  </conditionalFormatting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Karmijn Curiel - de Wit</dc:creator>
  <cp:lastModifiedBy>Karmijn Curiel - de Wit</cp:lastModifiedBy>
  <cp:lastPrinted>2024-06-05T01:50:08Z</cp:lastPrinted>
  <dcterms:created xsi:type="dcterms:W3CDTF">2024-06-05T01:14:26Z</dcterms:created>
  <dcterms:modified xsi:type="dcterms:W3CDTF">2024-07-04T04:38:35Z</dcterms:modified>
</cp:coreProperties>
</file>