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Fierder/EA MFP 2024/Aanbestedingsdocument en bijlagen/Definitief/"/>
    </mc:Choice>
  </mc:AlternateContent>
  <xr:revisionPtr revIDLastSave="537" documentId="13_ncr:1_{D810474E-1271-A94D-8CCF-6C00743AF10B}" xr6:coauthVersionLast="47" xr6:coauthVersionMax="47" xr10:uidLastSave="{D403A685-E134-D546-86B4-4E9B5BD0CAFA}"/>
  <bookViews>
    <workbookView xWindow="28800" yWindow="500" windowWidth="51200" windowHeight="21100" xr2:uid="{00000000-000D-0000-FFFF-FFFF00000000}"/>
  </bookViews>
  <sheets>
    <sheet name="Werkblad A" sheetId="4" r:id="rId1"/>
    <sheet name="Prijzenblad Lauwers College" sheetId="1" r:id="rId2"/>
    <sheet name="Prijzenblad Dockinga College" sheetId="5" r:id="rId3"/>
    <sheet name="TOTAAL" sheetId="6" r:id="rId4"/>
    <sheet name="Retourneerrecht" sheetId="2" r:id="rId5"/>
  </sheets>
  <definedNames>
    <definedName name="Invullen">TOTAAL!$A$13:$A$15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6" i="5" l="1"/>
  <c r="D115" i="5"/>
  <c r="D32" i="5"/>
  <c r="D31" i="5"/>
  <c r="C28" i="5"/>
  <c r="D28" i="5" s="1"/>
  <c r="E32" i="1"/>
  <c r="E31" i="1"/>
  <c r="D25" i="1"/>
  <c r="D24" i="1"/>
  <c r="E32" i="5"/>
  <c r="E31" i="5"/>
  <c r="D25" i="5"/>
  <c r="D24" i="5"/>
  <c r="E16" i="5"/>
  <c r="E97" i="5" s="1"/>
  <c r="A3" i="6"/>
  <c r="A2" i="6"/>
  <c r="C32" i="5"/>
  <c r="C31" i="5"/>
  <c r="C79" i="5" s="1"/>
  <c r="C32" i="1"/>
  <c r="C31" i="1"/>
  <c r="D16" i="5"/>
  <c r="D97" i="5" s="1"/>
  <c r="E16" i="1"/>
  <c r="D16" i="1"/>
  <c r="E116" i="5"/>
  <c r="E115" i="5"/>
  <c r="D106" i="5"/>
  <c r="D105" i="5"/>
  <c r="D107" i="5" s="1"/>
  <c r="E95" i="5"/>
  <c r="D95" i="5"/>
  <c r="C94" i="5"/>
  <c r="A94" i="5"/>
  <c r="C93" i="5"/>
  <c r="A93" i="5"/>
  <c r="C92" i="5"/>
  <c r="A92" i="5"/>
  <c r="C91" i="5"/>
  <c r="A91" i="5"/>
  <c r="A88" i="5"/>
  <c r="A87" i="5"/>
  <c r="A86" i="5"/>
  <c r="E85" i="5"/>
  <c r="D85" i="5"/>
  <c r="A85" i="5"/>
  <c r="D75" i="5"/>
  <c r="A75" i="5"/>
  <c r="A106" i="5" s="1"/>
  <c r="D74" i="5"/>
  <c r="A74" i="5"/>
  <c r="A105" i="5" s="1"/>
  <c r="A73" i="5"/>
  <c r="A104" i="5" s="1"/>
  <c r="E64" i="5"/>
  <c r="D64" i="5"/>
  <c r="C63" i="5"/>
  <c r="A63" i="5"/>
  <c r="C62" i="5"/>
  <c r="A62" i="5"/>
  <c r="C61" i="5"/>
  <c r="A61" i="5"/>
  <c r="C60" i="5"/>
  <c r="A60" i="5"/>
  <c r="A57" i="5"/>
  <c r="A56" i="5"/>
  <c r="A55" i="5"/>
  <c r="E54" i="5"/>
  <c r="D54" i="5"/>
  <c r="A54" i="5"/>
  <c r="C40" i="5"/>
  <c r="D26" i="5"/>
  <c r="E14" i="5"/>
  <c r="D14" i="5"/>
  <c r="E3" i="5"/>
  <c r="E99" i="5" s="1"/>
  <c r="D3" i="5"/>
  <c r="D84" i="5" s="1"/>
  <c r="E19" i="5" l="1"/>
  <c r="B117" i="5"/>
  <c r="D19" i="5"/>
  <c r="E53" i="5"/>
  <c r="E84" i="5"/>
  <c r="D66" i="5"/>
  <c r="D69" i="5" s="1"/>
  <c r="D70" i="5" s="1"/>
  <c r="E18" i="5"/>
  <c r="E68" i="5"/>
  <c r="C39" i="5"/>
  <c r="C47" i="5" s="1"/>
  <c r="C35" i="5"/>
  <c r="C43" i="5" s="1"/>
  <c r="D100" i="5"/>
  <c r="D101" i="5" s="1"/>
  <c r="E100" i="5"/>
  <c r="E101" i="5" s="1"/>
  <c r="D76" i="5"/>
  <c r="C48" i="5"/>
  <c r="C36" i="5"/>
  <c r="D36" i="5"/>
  <c r="D40" i="5" s="1"/>
  <c r="E40" i="5" s="1"/>
  <c r="D68" i="5"/>
  <c r="C80" i="5"/>
  <c r="D99" i="5"/>
  <c r="D18" i="5"/>
  <c r="D35" i="5"/>
  <c r="D39" i="5" s="1"/>
  <c r="D43" i="5" s="1"/>
  <c r="D47" i="5" s="1"/>
  <c r="D79" i="5" s="1"/>
  <c r="E79" i="5" s="1"/>
  <c r="D53" i="5"/>
  <c r="C110" i="5"/>
  <c r="E20" i="5"/>
  <c r="E66" i="5"/>
  <c r="E69" i="5" s="1"/>
  <c r="E70" i="5" s="1"/>
  <c r="E95" i="1"/>
  <c r="D95" i="1"/>
  <c r="D75" i="1"/>
  <c r="A75" i="1"/>
  <c r="A106" i="1" s="1"/>
  <c r="D106" i="1"/>
  <c r="A61" i="1"/>
  <c r="B9" i="4"/>
  <c r="C9" i="4"/>
  <c r="D20" i="5" l="1"/>
  <c r="D21" i="5"/>
  <c r="D71" i="5"/>
  <c r="E35" i="5"/>
  <c r="D102" i="5"/>
  <c r="D110" i="5"/>
  <c r="E110" i="5" s="1"/>
  <c r="E47" i="5"/>
  <c r="E39" i="5"/>
  <c r="C111" i="5"/>
  <c r="D44" i="5"/>
  <c r="D48" i="5" s="1"/>
  <c r="D80" i="5" s="1"/>
  <c r="D111" i="5" s="1"/>
  <c r="C44" i="5"/>
  <c r="E36" i="5"/>
  <c r="E43" i="5"/>
  <c r="C19" i="4"/>
  <c r="C18" i="4"/>
  <c r="E80" i="5" l="1"/>
  <c r="B81" i="5" s="1"/>
  <c r="E111" i="5"/>
  <c r="E44" i="5"/>
  <c r="B112" i="5"/>
  <c r="E48" i="5"/>
  <c r="B50" i="5" s="1"/>
  <c r="C35" i="1"/>
  <c r="C119" i="5" l="1"/>
  <c r="C3" i="6" s="1"/>
  <c r="E85" i="1"/>
  <c r="D85" i="1"/>
  <c r="D64" i="1"/>
  <c r="E14" i="1"/>
  <c r="D14" i="1"/>
  <c r="C5" i="2" s="1"/>
  <c r="E66" i="1"/>
  <c r="E3" i="1"/>
  <c r="E53" i="1" s="1"/>
  <c r="D3" i="1"/>
  <c r="D68" i="1" s="1"/>
  <c r="E64" i="1"/>
  <c r="C94" i="1"/>
  <c r="A94" i="1"/>
  <c r="C93" i="1"/>
  <c r="A93" i="1"/>
  <c r="C92" i="1"/>
  <c r="A92" i="1"/>
  <c r="C91" i="1"/>
  <c r="A91" i="1"/>
  <c r="D26" i="1"/>
  <c r="D74" i="1"/>
  <c r="D76" i="1" s="1"/>
  <c r="C63" i="1"/>
  <c r="C62" i="1"/>
  <c r="C61" i="1"/>
  <c r="C60" i="1"/>
  <c r="A63" i="1"/>
  <c r="A62" i="1"/>
  <c r="A60" i="1"/>
  <c r="E54" i="1"/>
  <c r="D54" i="1"/>
  <c r="D28" i="1"/>
  <c r="D35" i="1" s="1"/>
  <c r="D39" i="1" s="1"/>
  <c r="D43" i="1" s="1"/>
  <c r="D47" i="1" s="1"/>
  <c r="E115" i="1"/>
  <c r="E116" i="1"/>
  <c r="D105" i="1"/>
  <c r="D107" i="1" s="1"/>
  <c r="A88" i="1"/>
  <c r="A57" i="1"/>
  <c r="C4" i="2"/>
  <c r="C14" i="2" s="1"/>
  <c r="C15" i="2" s="1"/>
  <c r="A74" i="1"/>
  <c r="A105" i="1" s="1"/>
  <c r="A73" i="1"/>
  <c r="A104" i="1" s="1"/>
  <c r="A86" i="1"/>
  <c r="A87" i="1"/>
  <c r="A85" i="1"/>
  <c r="A55" i="1"/>
  <c r="A56" i="1"/>
  <c r="A54" i="1"/>
  <c r="B15" i="2"/>
  <c r="D19" i="1" l="1"/>
  <c r="D20" i="1" s="1"/>
  <c r="E69" i="1"/>
  <c r="E70" i="1" s="1"/>
  <c r="B117" i="1"/>
  <c r="D84" i="1"/>
  <c r="E97" i="1"/>
  <c r="E100" i="1" s="1"/>
  <c r="E101" i="1" s="1"/>
  <c r="D36" i="1"/>
  <c r="D40" i="1" s="1"/>
  <c r="D44" i="1" s="1"/>
  <c r="E19" i="1"/>
  <c r="E20" i="1" s="1"/>
  <c r="C36" i="1"/>
  <c r="D79" i="1"/>
  <c r="D110" i="1" s="1"/>
  <c r="C40" i="1"/>
  <c r="C48" i="1" s="1"/>
  <c r="C80" i="1"/>
  <c r="C111" i="1" s="1"/>
  <c r="E68" i="1"/>
  <c r="D97" i="1"/>
  <c r="D100" i="1" s="1"/>
  <c r="D101" i="1" s="1"/>
  <c r="C39" i="1"/>
  <c r="C79" i="1"/>
  <c r="C3" i="2"/>
  <c r="C7" i="2" s="1"/>
  <c r="C10" i="2" s="1"/>
  <c r="D53" i="1"/>
  <c r="D18" i="1"/>
  <c r="E18" i="1"/>
  <c r="E99" i="1"/>
  <c r="E84" i="1"/>
  <c r="D99" i="1"/>
  <c r="D66" i="1"/>
  <c r="D69" i="1" s="1"/>
  <c r="D70" i="1" s="1"/>
  <c r="D21" i="1" l="1" a="1"/>
  <c r="D21" i="1" s="1"/>
  <c r="D71" i="1"/>
  <c r="D102" i="1"/>
  <c r="E40" i="1"/>
  <c r="E36" i="1"/>
  <c r="C44" i="1"/>
  <c r="E44" i="1" s="1"/>
  <c r="C16" i="2"/>
  <c r="C13" i="2"/>
  <c r="E79" i="1"/>
  <c r="C110" i="1"/>
  <c r="E110" i="1" s="1"/>
  <c r="E39" i="1"/>
  <c r="C47" i="1"/>
  <c r="E47" i="1" s="1"/>
  <c r="D48" i="1"/>
  <c r="E35" i="1"/>
  <c r="C43" i="1"/>
  <c r="E43" i="1" s="1"/>
  <c r="D80" i="1" l="1"/>
  <c r="E48" i="1"/>
  <c r="B50" i="1" s="1"/>
  <c r="D111" i="1" l="1"/>
  <c r="E111" i="1" s="1"/>
  <c r="B112" i="1" s="1"/>
  <c r="E80" i="1"/>
  <c r="B81" i="1" s="1"/>
  <c r="C119" i="1" l="1"/>
  <c r="C2" i="6" s="1"/>
  <c r="C5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<sst xmlns="http://schemas.openxmlformats.org/spreadsheetml/2006/main" count="339" uniqueCount="104">
  <si>
    <t>OMVANG VAN LEVERING</t>
  </si>
  <si>
    <t>Totaal:</t>
  </si>
  <si>
    <t>Omschrijving</t>
  </si>
  <si>
    <t>Aangeboden type/ model:</t>
  </si>
  <si>
    <t xml:space="preserve">Aangeboden type: </t>
  </si>
  <si>
    <t>&lt;&lt;&gt;&gt;</t>
  </si>
  <si>
    <t>HUURPRIJS per type per maand</t>
  </si>
  <si>
    <t>OPTIES</t>
  </si>
  <si>
    <t>Prijs per machine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</si>
  <si>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</si>
  <si>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</si>
  <si>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</si>
  <si>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</si>
  <si>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</si>
  <si>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 xml:space="preserve">Totaalkosten </t>
  </si>
  <si>
    <t>Opgave prijs per maand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</si>
  <si>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</si>
  <si>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</si>
  <si>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</si>
  <si>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</si>
  <si>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</si>
  <si>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</si>
  <si>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 xml:space="preserve">Eerste optiejaar </t>
  </si>
  <si>
    <t>TOTAALKOSTEN PER TYPE MACHINE EERSTE OPTIEJAAR</t>
  </si>
  <si>
    <t>TOTAAL (alle machines) eerste optiejaar</t>
  </si>
  <si>
    <t>Totaal eerste optiejaar</t>
  </si>
  <si>
    <t>TOTAALKOSTEN AFDRUKKEN eerste optiejaar</t>
  </si>
  <si>
    <t xml:space="preserve">Tweede optiejaar </t>
  </si>
  <si>
    <t>TOTAALKOSTEN PER TYPE MACHINE TWEEDE OPTIEJAAR</t>
  </si>
  <si>
    <t>TOTAAL (alle machines) tweede optiejaar</t>
  </si>
  <si>
    <t>opgave prijs per maand</t>
  </si>
  <si>
    <t>totaal tweede optiejaar</t>
  </si>
  <si>
    <t>TOTAALKOSTEN AFDRUKKEN tweede optiejaar</t>
  </si>
  <si>
    <t>opgave totaalprijs  per maand</t>
  </si>
  <si>
    <t>Kosten interne verhuizingen MFP's</t>
  </si>
  <si>
    <t>prijs per verhuizing</t>
  </si>
  <si>
    <t>Kosten externe verhuizingen MFP's</t>
  </si>
  <si>
    <t xml:space="preserve">TOTAALKOSTEN VERHUIZINGEN </t>
  </si>
  <si>
    <t>Totaal som ten behoeve van prijsbeoordeling</t>
  </si>
  <si>
    <t>Naam Inschrijver</t>
  </si>
  <si>
    <t>Contractvolume</t>
  </si>
  <si>
    <t>Invullen</t>
  </si>
  <si>
    <t>Retourneerrecht 10% van het intiele huurbedrag machines + opties</t>
  </si>
  <si>
    <t>VOORBEELDBEREKENING BIJ 10% retourneerrecht</t>
  </si>
  <si>
    <t>FICTIEVE INITIELE BESTELLING</t>
  </si>
  <si>
    <t>Type 1</t>
  </si>
  <si>
    <t>aantal machines</t>
  </si>
  <si>
    <t>per machine</t>
  </si>
  <si>
    <t>machine gerelateerde opties en software</t>
  </si>
  <si>
    <t>looptijd in maanden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</si>
  <si>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</si>
  <si>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</si>
  <si>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</si>
  <si>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</si>
  <si>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</si>
  <si>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</si>
  <si>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</si>
  <si>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 xml:space="preserve">1 x type 1 na 3 jaar </t>
  </si>
  <si>
    <t>TOTAAL</t>
  </si>
  <si>
    <t>NOG OVER AAN RETOURNEERRECHT</t>
  </si>
  <si>
    <t>Eis 13: PostScript driver</t>
  </si>
  <si>
    <t>NVT</t>
  </si>
  <si>
    <r>
      <rPr>
        <b/>
        <sz val="10"/>
        <color theme="1"/>
        <rFont val="Verdana"/>
        <family val="2"/>
      </rPr>
      <t>Invullen te hanteren prijsindex AFDRUKKEN</t>
    </r>
    <r>
      <rPr>
        <sz val="10"/>
        <color theme="1"/>
        <rFont val="Verdana"/>
        <family val="2"/>
      </rPr>
      <t xml:space="preserve"> (INDIEN INSCHRIJVER EEN PRIJSINDEX HANTEERT), maximaal 10% conform prijsvoorwaarden aanbestedingsdocument</t>
    </r>
  </si>
  <si>
    <t xml:space="preserve">BEHEERSOFTWARE per type per maand </t>
  </si>
  <si>
    <t>instructie:</t>
  </si>
  <si>
    <t>Totaal</t>
  </si>
  <si>
    <t>Dockinga College</t>
  </si>
  <si>
    <t>Lauwers College</t>
  </si>
  <si>
    <t>CSG Liudger</t>
  </si>
  <si>
    <t>Type 1: Full color MFP minimaal 25 PPM</t>
  </si>
  <si>
    <t>Type 2: Full color MFP minimaal 45 PPM</t>
  </si>
  <si>
    <t>volume zwart-wit per jaar Dockinga College</t>
  </si>
  <si>
    <t>volume FC per jaar Dockinga College</t>
  </si>
  <si>
    <t>volume zwart-wit per jaar Lauwers College</t>
  </si>
  <si>
    <t>volume FC per jaar Lauwers College</t>
  </si>
  <si>
    <t>volume zwart-wit per jaar CSG Liudger</t>
  </si>
  <si>
    <t>volume FC per jaar CSG Liudger</t>
  </si>
  <si>
    <t>Totaal zwart-wit</t>
  </si>
  <si>
    <t>Totaal full color</t>
  </si>
  <si>
    <t>Eis 42: Cloud-server</t>
  </si>
  <si>
    <t>Eis 96: niet-optie</t>
  </si>
  <si>
    <t>Eis 99: Inline boekjesmaker</t>
  </si>
  <si>
    <t>Eis 100: bulklade</t>
  </si>
  <si>
    <t>Eis 104 t/m 111: PRINTMANAGEMENT machinegerelateerde kosten (kaartlezer/koppeling met Xafax)</t>
  </si>
  <si>
    <t>Eis 104 t/m 111: PRINTMANAGEMENT kosten ongeacht het aantal machines</t>
  </si>
  <si>
    <t>Totaal som ten behoeve van prijsbeoordeling Lauwers College</t>
  </si>
  <si>
    <t>Totaal som ten behoeve van prijsbeoordeling Dockinga College</t>
  </si>
  <si>
    <t>Prijzenblad - TOTAAL t.b.v. prijsbeoordeling</t>
  </si>
  <si>
    <t>Prijzenblad - alle lichtgroene cellen dient Inschrijver in te vullen!
Lauwers College</t>
  </si>
  <si>
    <t>Prijzenblad - alle lichtgroene cellen dient Inschrijver in te vullen!
Dockinga College</t>
  </si>
  <si>
    <t>Ja</t>
  </si>
  <si>
    <t>Nee</t>
  </si>
  <si>
    <t>Eerste 55 maanden</t>
  </si>
  <si>
    <t>TOTAALKOSTEN PER TYPE MACHINE 55 maanden</t>
  </si>
  <si>
    <t>Totaal 55 maanden</t>
  </si>
  <si>
    <t>totaal per jaar
(eerste 7 maanden)</t>
  </si>
  <si>
    <t>TOTAALKOSTEN AFDRUKKEN eerste 55 maanden</t>
  </si>
  <si>
    <t>De totaalsom is opgebouwd uit de som van de HUUR/OPTIES/ SOFTWARE/ AFDRUKKEN EN VERHUIZINGEN voor de eerste 55 maanden + het eerste optiejaar + het tweede optiejaar.</t>
  </si>
  <si>
    <t>Eerste 60 maanden</t>
  </si>
  <si>
    <t>Totaal 60 maanden</t>
  </si>
  <si>
    <t>TOTAALKOSTEN AFDRUKKEN eerste 60 maanden</t>
  </si>
  <si>
    <t>De totaalsom is opgebouwd uit de som van de HUUR/OPTIES/ SOFTWARE/ AFDRUKKEN EN VERHUIZINGEN voor de eerste 60 maanden + het eerste optiejaar + het tweede optiejaar.</t>
  </si>
  <si>
    <t>TOTAALKOSTEN PER TYPE MACHINE 60 maanden</t>
  </si>
  <si>
    <t>(deze worden niet meegenomen in de prijsbeoordeling, maar is illustratief)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</si>
</sst>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b/>
      <sz val="10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Verdana"/>
      <family val="2"/>
    </font>
    <font>
      <sz val="11"/>
      <color theme="0"/>
      <name val="Calibri"/>
      <family val="2"/>
      <scheme val="minor"/>
    </font>
    <font>
      <sz val="10"/>
      <color rgb="FFFF0000"/>
      <name val="Verdana"/>
      <family val="2"/>
    </font>
    <font>
      <b/>
      <sz val="14"/>
      <color theme="0"/>
      <name val="Verdana"/>
      <family val="2"/>
    </font>
    <font>
      <i/>
      <sz val="14"/>
      <color theme="0"/>
      <name val="Verdana"/>
      <family val="2"/>
    </font>
    <font>
      <sz val="9"/>
      <color theme="1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A2567"/>
        <bgColor indexed="64"/>
      </patternFill>
    </fill>
    <fill>
      <patternFill patternType="solid">
        <fgColor rgb="FFE0013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70">
    <xf numFmtId="0" fontId="0" fillId="0" borderId="0" xfId="0"/>
    <xf numFmtId="0" fontId="7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left" vertical="center"/>
    </xf>
    <xf numFmtId="0" fontId="5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1" fillId="4" borderId="6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vertical="center"/>
    </xf>
    <xf numFmtId="0" fontId="12" fillId="5" borderId="3" xfId="0" applyFont="1" applyFill="1" applyBorder="1" applyAlignment="1">
      <alignment vertical="center"/>
    </xf>
    <xf numFmtId="165" fontId="9" fillId="6" borderId="8" xfId="1" applyNumberFormat="1" applyFont="1" applyFill="1" applyBorder="1" applyAlignment="1" applyProtection="1">
      <alignment horizontal="center" vertical="center"/>
    </xf>
    <xf numFmtId="0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8" borderId="4" xfId="1" applyNumberFormat="1" applyFont="1" applyFill="1" applyBorder="1" applyAlignment="1" applyProtection="1">
      <alignment vertical="center"/>
    </xf>
    <xf numFmtId="165" fontId="12" fillId="8" borderId="5" xfId="1" applyNumberFormat="1" applyFont="1" applyFill="1" applyBorder="1" applyAlignment="1" applyProtection="1">
      <alignment vertical="center"/>
    </xf>
    <xf numFmtId="165" fontId="9" fillId="8" borderId="5" xfId="1" applyNumberFormat="1" applyFont="1" applyFill="1" applyBorder="1" applyAlignment="1" applyProtection="1">
      <alignment vertical="center"/>
    </xf>
    <xf numFmtId="0" fontId="14" fillId="4" borderId="3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165" fontId="9" fillId="7" borderId="10" xfId="1" applyNumberFormat="1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>
      <alignment vertical="center"/>
    </xf>
    <xf numFmtId="0" fontId="14" fillId="3" borderId="10" xfId="0" applyFont="1" applyFill="1" applyBorder="1" applyAlignment="1">
      <alignment vertical="center"/>
    </xf>
    <xf numFmtId="165" fontId="11" fillId="3" borderId="1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5" fillId="5" borderId="10" xfId="0" applyFont="1" applyFill="1" applyBorder="1" applyAlignment="1">
      <alignment vertical="center"/>
    </xf>
    <xf numFmtId="0" fontId="15" fillId="5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vertical="center" wrapText="1"/>
    </xf>
    <xf numFmtId="0" fontId="16" fillId="9" borderId="10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164" fontId="5" fillId="4" borderId="0" xfId="1" applyFont="1" applyFill="1" applyBorder="1" applyAlignment="1" applyProtection="1">
      <alignment horizontal="center" vertical="center" wrapText="1"/>
    </xf>
    <xf numFmtId="0" fontId="9" fillId="5" borderId="10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 wrapText="1"/>
    </xf>
    <xf numFmtId="2" fontId="9" fillId="7" borderId="10" xfId="1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166" fontId="13" fillId="0" borderId="0" xfId="1" applyNumberFormat="1" applyFont="1" applyFill="1" applyBorder="1" applyAlignment="1" applyProtection="1">
      <alignment vertical="center"/>
    </xf>
    <xf numFmtId="0" fontId="9" fillId="5" borderId="8" xfId="0" applyFont="1" applyFill="1" applyBorder="1" applyAlignment="1">
      <alignment horizontal="left" vertical="center"/>
    </xf>
    <xf numFmtId="3" fontId="17" fillId="5" borderId="10" xfId="0" applyNumberFormat="1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left" vertical="center"/>
    </xf>
    <xf numFmtId="164" fontId="9" fillId="0" borderId="0" xfId="1" applyFont="1" applyAlignment="1" applyProtection="1">
      <alignment horizontal="center" vertical="center"/>
    </xf>
    <xf numFmtId="168" fontId="9" fillId="5" borderId="10" xfId="1" applyNumberFormat="1" applyFont="1" applyFill="1" applyBorder="1" applyAlignment="1" applyProtection="1">
      <alignment horizontal="center" vertical="center"/>
    </xf>
    <xf numFmtId="167" fontId="9" fillId="0" borderId="0" xfId="1" applyNumberFormat="1" applyFont="1" applyAlignment="1" applyProtection="1">
      <alignment horizontal="center" vertical="center"/>
    </xf>
    <xf numFmtId="167" fontId="5" fillId="4" borderId="0" xfId="1" applyNumberFormat="1" applyFont="1" applyFill="1" applyBorder="1" applyAlignment="1" applyProtection="1">
      <alignment horizontal="center" vertical="center" wrapText="1"/>
    </xf>
    <xf numFmtId="168" fontId="9" fillId="5" borderId="4" xfId="1" applyNumberFormat="1" applyFont="1" applyFill="1" applyBorder="1" applyAlignment="1" applyProtection="1">
      <alignment horizontal="center" vertical="center"/>
    </xf>
    <xf numFmtId="164" fontId="9" fillId="0" borderId="0" xfId="1" applyFont="1" applyAlignment="1" applyProtection="1">
      <alignment vertical="center"/>
    </xf>
    <xf numFmtId="0" fontId="11" fillId="3" borderId="4" xfId="0" applyFont="1" applyFill="1" applyBorder="1" applyAlignment="1">
      <alignment vertical="center"/>
    </xf>
    <xf numFmtId="0" fontId="12" fillId="5" borderId="13" xfId="0" applyFont="1" applyFill="1" applyBorder="1" applyAlignment="1">
      <alignment vertical="center"/>
    </xf>
    <xf numFmtId="0" fontId="9" fillId="5" borderId="4" xfId="0" applyFont="1" applyFill="1" applyBorder="1" applyAlignment="1">
      <alignment horizontal="center" vertical="center"/>
    </xf>
    <xf numFmtId="165" fontId="9" fillId="5" borderId="14" xfId="1" applyNumberFormat="1" applyFont="1" applyFill="1" applyBorder="1" applyAlignment="1" applyProtection="1">
      <alignment horizontal="center" vertical="center"/>
    </xf>
    <xf numFmtId="164" fontId="11" fillId="3" borderId="4" xfId="1" applyFont="1" applyFill="1" applyBorder="1" applyAlignment="1" applyProtection="1">
      <alignment vertical="center"/>
    </xf>
    <xf numFmtId="0" fontId="14" fillId="3" borderId="1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164" fontId="11" fillId="0" borderId="0" xfId="1" applyFont="1" applyFill="1" applyBorder="1" applyAlignment="1" applyProtection="1">
      <alignment vertical="center" wrapText="1"/>
    </xf>
    <xf numFmtId="164" fontId="11" fillId="0" borderId="0" xfId="1" applyFont="1" applyFill="1" applyBorder="1" applyAlignment="1" applyProtection="1">
      <alignment horizontal="center" vertical="center" wrapText="1"/>
    </xf>
    <xf numFmtId="164" fontId="15" fillId="0" borderId="0" xfId="1" applyFont="1" applyFill="1" applyBorder="1" applyProtection="1"/>
    <xf numFmtId="0" fontId="14" fillId="3" borderId="3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3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9" fillId="0" borderId="0" xfId="0" applyFont="1"/>
    <xf numFmtId="0" fontId="0" fillId="0" borderId="0" xfId="0" applyAlignment="1">
      <alignment horizontal="center" vertical="center"/>
    </xf>
    <xf numFmtId="0" fontId="11" fillId="4" borderId="0" xfId="0" applyFont="1" applyFill="1"/>
    <xf numFmtId="0" fontId="11" fillId="4" borderId="0" xfId="0" applyFont="1" applyFill="1" applyAlignment="1">
      <alignment horizontal="center"/>
    </xf>
    <xf numFmtId="44" fontId="11" fillId="4" borderId="0" xfId="0" applyNumberFormat="1" applyFont="1" applyFill="1"/>
    <xf numFmtId="0" fontId="21" fillId="4" borderId="0" xfId="0" applyFont="1" applyFill="1"/>
    <xf numFmtId="44" fontId="11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right"/>
    </xf>
    <xf numFmtId="0" fontId="3" fillId="0" borderId="0" xfId="2"/>
    <xf numFmtId="0" fontId="9" fillId="4" borderId="8" xfId="1" applyNumberFormat="1" applyFont="1" applyFill="1" applyBorder="1" applyAlignment="1" applyProtection="1">
      <alignment horizontal="center" vertical="center"/>
    </xf>
    <xf numFmtId="165" fontId="9" fillId="4" borderId="10" xfId="1" applyNumberFormat="1" applyFont="1" applyFill="1" applyBorder="1" applyAlignment="1" applyProtection="1">
      <alignment horizontal="center" vertical="center"/>
    </xf>
    <xf numFmtId="0" fontId="21" fillId="13" borderId="10" xfId="2" applyFont="1" applyFill="1" applyBorder="1" applyAlignment="1">
      <alignment vertical="center"/>
    </xf>
    <xf numFmtId="0" fontId="24" fillId="0" borderId="0" xfId="2" applyFont="1"/>
    <xf numFmtId="0" fontId="22" fillId="0" borderId="0" xfId="0" applyFont="1" applyAlignment="1">
      <alignment horizontal="center" vertical="center" wrapText="1"/>
    </xf>
    <xf numFmtId="0" fontId="11" fillId="4" borderId="9" xfId="0" applyFont="1" applyFill="1" applyBorder="1" applyAlignment="1">
      <alignment vertical="center"/>
    </xf>
    <xf numFmtId="167" fontId="9" fillId="7" borderId="1" xfId="1" applyNumberFormat="1" applyFont="1" applyFill="1" applyBorder="1" applyAlignment="1" applyProtection="1">
      <alignment horizontal="center" vertical="center"/>
      <protection locked="0"/>
    </xf>
    <xf numFmtId="167" fontId="9" fillId="7" borderId="4" xfId="1" applyNumberFormat="1" applyFont="1" applyFill="1" applyBorder="1" applyAlignment="1" applyProtection="1">
      <alignment horizontal="center" vertical="center"/>
      <protection locked="0"/>
    </xf>
    <xf numFmtId="164" fontId="5" fillId="4" borderId="8" xfId="1" applyFont="1" applyFill="1" applyBorder="1" applyAlignment="1" applyProtection="1">
      <alignment horizontal="center" vertical="center"/>
    </xf>
    <xf numFmtId="165" fontId="9" fillId="5" borderId="10" xfId="1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64" fontId="5" fillId="4" borderId="15" xfId="1" applyFont="1" applyFill="1" applyBorder="1" applyAlignment="1" applyProtection="1">
      <alignment horizontal="center" vertical="center"/>
    </xf>
    <xf numFmtId="165" fontId="9" fillId="8" borderId="13" xfId="1" applyNumberFormat="1" applyFont="1" applyFill="1" applyBorder="1" applyAlignment="1" applyProtection="1">
      <alignment vertical="center"/>
    </xf>
    <xf numFmtId="0" fontId="5" fillId="4" borderId="3" xfId="0" applyFont="1" applyFill="1" applyBorder="1" applyAlignment="1">
      <alignment vertical="center"/>
    </xf>
    <xf numFmtId="165" fontId="9" fillId="6" borderId="10" xfId="1" applyNumberFormat="1" applyFont="1" applyFill="1" applyBorder="1" applyAlignment="1" applyProtection="1">
      <alignment horizontal="center" vertical="center"/>
    </xf>
    <xf numFmtId="164" fontId="5" fillId="4" borderId="2" xfId="1" applyFont="1" applyFill="1" applyBorder="1" applyAlignment="1" applyProtection="1">
      <alignment horizontal="center" vertical="center" wrapText="1"/>
    </xf>
    <xf numFmtId="165" fontId="9" fillId="6" borderId="15" xfId="1" applyNumberFormat="1" applyFont="1" applyFill="1" applyBorder="1" applyAlignment="1" applyProtection="1">
      <alignment horizontal="center" vertical="center"/>
    </xf>
    <xf numFmtId="165" fontId="11" fillId="3" borderId="4" xfId="0" applyNumberFormat="1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vertical="center"/>
    </xf>
    <xf numFmtId="0" fontId="12" fillId="5" borderId="19" xfId="0" applyFont="1" applyFill="1" applyBorder="1" applyAlignment="1">
      <alignment vertical="center"/>
    </xf>
    <xf numFmtId="0" fontId="12" fillId="5" borderId="20" xfId="0" applyFont="1" applyFill="1" applyBorder="1" applyAlignment="1">
      <alignment vertical="center"/>
    </xf>
    <xf numFmtId="0" fontId="0" fillId="4" borderId="0" xfId="0" applyFill="1"/>
    <xf numFmtId="0" fontId="21" fillId="13" borderId="10" xfId="2" applyFont="1" applyFill="1" applyBorder="1" applyAlignment="1">
      <alignment horizontal="center" vertical="center"/>
    </xf>
    <xf numFmtId="0" fontId="2" fillId="11" borderId="10" xfId="2" applyFont="1" applyFill="1" applyBorder="1"/>
    <xf numFmtId="0" fontId="26" fillId="0" borderId="0" xfId="2" applyFont="1"/>
    <xf numFmtId="169" fontId="3" fillId="0" borderId="0" xfId="2" applyNumberFormat="1"/>
    <xf numFmtId="0" fontId="27" fillId="0" borderId="0" xfId="0" applyFont="1"/>
    <xf numFmtId="0" fontId="2" fillId="5" borderId="0" xfId="0" applyFont="1" applyFill="1"/>
    <xf numFmtId="0" fontId="2" fillId="9" borderId="10" xfId="0" applyFont="1" applyFill="1" applyBorder="1" applyAlignment="1">
      <alignment vertical="center" wrapText="1"/>
    </xf>
    <xf numFmtId="0" fontId="0" fillId="5" borderId="0" xfId="0" applyFill="1"/>
    <xf numFmtId="169" fontId="21" fillId="12" borderId="10" xfId="2" applyNumberFormat="1" applyFont="1" applyFill="1" applyBorder="1"/>
    <xf numFmtId="0" fontId="2" fillId="0" borderId="0" xfId="2" applyFont="1"/>
    <xf numFmtId="0" fontId="2" fillId="12" borderId="10" xfId="2" applyFont="1" applyFill="1" applyBorder="1"/>
    <xf numFmtId="0" fontId="2" fillId="0" borderId="0" xfId="0" applyFont="1"/>
    <xf numFmtId="0" fontId="2" fillId="9" borderId="10" xfId="0" applyFont="1" applyFill="1" applyBorder="1" applyAlignment="1">
      <alignment vertical="center"/>
    </xf>
    <xf numFmtId="165" fontId="2" fillId="9" borderId="10" xfId="0" applyNumberFormat="1" applyFont="1" applyFill="1" applyBorder="1" applyAlignment="1">
      <alignment vertical="center"/>
    </xf>
    <xf numFmtId="165" fontId="2" fillId="9" borderId="10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165" fontId="2" fillId="5" borderId="0" xfId="0" applyNumberFormat="1" applyFont="1" applyFill="1"/>
    <xf numFmtId="0" fontId="2" fillId="5" borderId="13" xfId="0" applyFont="1" applyFill="1" applyBorder="1"/>
    <xf numFmtId="0" fontId="2" fillId="5" borderId="13" xfId="0" applyFont="1" applyFill="1" applyBorder="1" applyAlignment="1">
      <alignment horizontal="center"/>
    </xf>
    <xf numFmtId="0" fontId="2" fillId="5" borderId="0" xfId="0" applyFont="1" applyFill="1" applyAlignment="1">
      <alignment wrapText="1"/>
    </xf>
    <xf numFmtId="10" fontId="2" fillId="5" borderId="0" xfId="0" applyNumberFormat="1" applyFont="1" applyFill="1"/>
    <xf numFmtId="0" fontId="2" fillId="0" borderId="0" xfId="0" applyFont="1" applyAlignment="1">
      <alignment horizontal="center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44" fontId="2" fillId="6" borderId="0" xfId="0" applyNumberFormat="1" applyFont="1" applyFill="1"/>
    <xf numFmtId="44" fontId="2" fillId="5" borderId="0" xfId="0" applyNumberFormat="1" applyFont="1" applyFill="1"/>
    <xf numFmtId="0" fontId="11" fillId="4" borderId="12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vertical="center" wrapText="1"/>
    </xf>
    <xf numFmtId="0" fontId="1" fillId="12" borderId="10" xfId="2" applyFont="1" applyFill="1" applyBorder="1"/>
    <xf numFmtId="169" fontId="1" fillId="12" borderId="10" xfId="3" applyNumberFormat="1" applyFont="1" applyFill="1" applyBorder="1"/>
    <xf numFmtId="0" fontId="28" fillId="0" borderId="0" xfId="0" applyFont="1" applyAlignment="1">
      <alignment vertical="center"/>
    </xf>
    <xf numFmtId="0" fontId="1" fillId="12" borderId="10" xfId="2" applyFont="1" applyFill="1" applyBorder="1" applyAlignment="1">
      <alignment horizontal="center" vertical="center" wrapText="1"/>
    </xf>
    <xf numFmtId="0" fontId="1" fillId="11" borderId="10" xfId="2" applyFont="1" applyFill="1" applyBorder="1"/>
    <xf numFmtId="0" fontId="11" fillId="4" borderId="6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18" fillId="3" borderId="10" xfId="0" applyFont="1" applyFill="1" applyBorder="1" applyAlignment="1">
      <alignment vertical="center" wrapText="1"/>
    </xf>
    <xf numFmtId="0" fontId="29" fillId="16" borderId="10" xfId="0" applyFont="1" applyFill="1" applyBorder="1" applyAlignment="1">
      <alignment vertical="center" wrapText="1"/>
    </xf>
    <xf numFmtId="0" fontId="30" fillId="16" borderId="10" xfId="0" applyFont="1" applyFill="1" applyBorder="1" applyAlignment="1">
      <alignment vertical="center" wrapText="1"/>
    </xf>
    <xf numFmtId="0" fontId="29" fillId="15" borderId="10" xfId="0" applyFont="1" applyFill="1" applyBorder="1" applyAlignment="1">
      <alignment vertical="center" wrapText="1"/>
    </xf>
    <xf numFmtId="0" fontId="30" fillId="15" borderId="10" xfId="0" applyFont="1" applyFill="1" applyBorder="1" applyAlignment="1">
      <alignment vertical="center" wrapText="1"/>
    </xf>
    <xf numFmtId="164" fontId="5" fillId="4" borderId="8" xfId="1" applyFont="1" applyFill="1" applyBorder="1" applyAlignment="1" applyProtection="1">
      <alignment horizontal="center" vertical="center" wrapText="1"/>
    </xf>
    <xf numFmtId="2" fontId="9" fillId="9" borderId="10" xfId="1" applyNumberFormat="1" applyFont="1" applyFill="1" applyBorder="1" applyAlignment="1" applyProtection="1">
      <alignment horizontal="center" vertical="center"/>
    </xf>
    <xf numFmtId="0" fontId="31" fillId="0" borderId="0" xfId="2" applyFont="1"/>
    <xf numFmtId="0" fontId="23" fillId="14" borderId="10" xfId="2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left" vertical="center" wrapText="1"/>
    </xf>
    <xf numFmtId="0" fontId="4" fillId="16" borderId="5" xfId="0" applyFont="1" applyFill="1" applyBorder="1" applyAlignment="1">
      <alignment horizontal="left" vertical="center" wrapText="1"/>
    </xf>
    <xf numFmtId="165" fontId="11" fillId="3" borderId="4" xfId="0" applyNumberFormat="1" applyFont="1" applyFill="1" applyBorder="1" applyAlignment="1">
      <alignment horizontal="center" vertical="center"/>
    </xf>
    <xf numFmtId="165" fontId="11" fillId="3" borderId="5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65" fontId="11" fillId="3" borderId="4" xfId="1" applyNumberFormat="1" applyFont="1" applyFill="1" applyBorder="1" applyAlignment="1" applyProtection="1">
      <alignment horizontal="center" vertical="center"/>
    </xf>
    <xf numFmtId="165" fontId="11" fillId="3" borderId="5" xfId="1" applyNumberFormat="1" applyFont="1" applyFill="1" applyBorder="1" applyAlignment="1" applyProtection="1">
      <alignment horizontal="center" vertical="center"/>
    </xf>
    <xf numFmtId="165" fontId="11" fillId="3" borderId="14" xfId="1" applyNumberFormat="1" applyFont="1" applyFill="1" applyBorder="1" applyAlignment="1" applyProtection="1">
      <alignment horizontal="center" vertical="center"/>
    </xf>
    <xf numFmtId="165" fontId="18" fillId="3" borderId="10" xfId="1" applyNumberFormat="1" applyFont="1" applyFill="1" applyBorder="1" applyAlignment="1" applyProtection="1">
      <alignment horizontal="center" vertical="center" wrapText="1"/>
    </xf>
    <xf numFmtId="164" fontId="15" fillId="0" borderId="3" xfId="1" applyFont="1" applyFill="1" applyBorder="1" applyAlignment="1" applyProtection="1">
      <alignment vertical="center" wrapText="1"/>
    </xf>
    <xf numFmtId="164" fontId="15" fillId="0" borderId="0" xfId="1" applyFont="1" applyFill="1" applyBorder="1" applyAlignment="1" applyProtection="1">
      <alignment vertical="center" wrapText="1"/>
    </xf>
    <xf numFmtId="0" fontId="4" fillId="15" borderId="4" xfId="0" applyFont="1" applyFill="1" applyBorder="1" applyAlignment="1">
      <alignment horizontal="left" vertical="center" wrapText="1"/>
    </xf>
    <xf numFmtId="0" fontId="4" fillId="15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65" fontId="29" fillId="16" borderId="10" xfId="1" applyNumberFormat="1" applyFont="1" applyFill="1" applyBorder="1" applyAlignment="1" applyProtection="1">
      <alignment horizontal="center" vertical="center" wrapText="1"/>
    </xf>
    <xf numFmtId="0" fontId="15" fillId="7" borderId="3" xfId="0" applyFont="1" applyFill="1" applyBorder="1" applyAlignment="1" applyProtection="1">
      <alignment vertical="center"/>
      <protection locked="0"/>
    </xf>
    <xf numFmtId="0" fontId="15" fillId="7" borderId="0" xfId="0" applyFont="1" applyFill="1" applyAlignment="1" applyProtection="1">
      <alignment vertical="center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5" fillId="7" borderId="0" xfId="0" applyFont="1" applyFill="1" applyAlignment="1" applyProtection="1">
      <alignment horizontal="center" vertical="center"/>
      <protection locked="0"/>
    </xf>
    <xf numFmtId="165" fontId="29" fillId="15" borderId="10" xfId="1" applyNumberFormat="1" applyFont="1" applyFill="1" applyBorder="1" applyAlignment="1" applyProtection="1">
      <alignment horizontal="center" vertical="center" wrapText="1"/>
    </xf>
    <xf numFmtId="0" fontId="11" fillId="4" borderId="0" xfId="0" applyFont="1" applyFill="1" applyAlignment="1">
      <alignment horizontal="center" wrapText="1"/>
    </xf>
    <xf numFmtId="0" fontId="11" fillId="10" borderId="0" xfId="0" applyFont="1" applyFill="1" applyAlignment="1">
      <alignment horizontal="center" vertical="center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00133"/>
      <color rgb="FFEA25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171820</xdr:colOff>
      <xdr:row>0</xdr:row>
      <xdr:rowOff>82176</xdr:rowOff>
    </xdr:from>
    <xdr:to>
      <xdr:col>5</xdr:col>
      <xdr:colOff>530408</xdr:colOff>
      <xdr:row>2</xdr:row>
      <xdr:rowOff>121210</xdr:rowOff>
    </xdr:to>
    <xdr:pic>
      <xdr:nvPicPr>
        <xdr:cNvPr id="2" name="Afbeelding 1" descr="Afbeelding met Lettertype, logo, Graphics, tekst&#10;&#10;Automatisch gegenereerde beschrijving">
          <a:extLst>
            <a:ext uri="{FF2B5EF4-FFF2-40B4-BE49-F238E27FC236}">
              <a16:creationId xmlns:a16="http://schemas.microsoft.com/office/drawing/2014/main" id="{322963B4-3CC2-0780-E33F-FF87E5EBC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5996" y="82176"/>
          <a:ext cx="2032000" cy="688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224682</xdr:colOff>
      <xdr:row>1</xdr:row>
      <xdr:rowOff>29306</xdr:rowOff>
    </xdr:from>
    <xdr:to>
      <xdr:col>5</xdr:col>
      <xdr:colOff>791299</xdr:colOff>
      <xdr:row>1</xdr:row>
      <xdr:rowOff>890525</xdr:rowOff>
    </xdr:to>
    <xdr:pic>
      <xdr:nvPicPr>
        <xdr:cNvPr id="2" name="Afbeelding 1" descr="Afbeelding met Lettertype, logo, Graphics, tekst&#10;&#10;Automatisch gegenereerde beschrijving">
          <a:extLst>
            <a:ext uri="{FF2B5EF4-FFF2-40B4-BE49-F238E27FC236}">
              <a16:creationId xmlns:a16="http://schemas.microsoft.com/office/drawing/2014/main" id="{1756B25F-999A-B82D-BA92-05F2B04D8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59144" y="1396998"/>
          <a:ext cx="2540001" cy="8612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238370</xdr:colOff>
      <xdr:row>1</xdr:row>
      <xdr:rowOff>32239</xdr:rowOff>
    </xdr:from>
    <xdr:to>
      <xdr:col>5</xdr:col>
      <xdr:colOff>808894</xdr:colOff>
      <xdr:row>1</xdr:row>
      <xdr:rowOff>889550</xdr:rowOff>
    </xdr:to>
    <xdr:pic>
      <xdr:nvPicPr>
        <xdr:cNvPr id="4" name="Afbeelding 3" descr="Afbeelding met Lettertype, logo, Graphics, tekst&#10;&#10;Automatisch gegenereerde beschrijving">
          <a:extLst>
            <a:ext uri="{FF2B5EF4-FFF2-40B4-BE49-F238E27FC236}">
              <a16:creationId xmlns:a16="http://schemas.microsoft.com/office/drawing/2014/main" id="{2BE3CC6C-3A31-4E44-BB97-32B068D85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72832" y="1399931"/>
          <a:ext cx="2543908" cy="8573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10</xdr:row>
      <xdr:rowOff>19538</xdr:rowOff>
    </xdr:from>
    <xdr:to>
      <xdr:col>9</xdr:col>
      <xdr:colOff>5273</xdr:colOff>
      <xdr:row>15</xdr:row>
      <xdr:rowOff>96238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2BBCC44-AAC0-1C46-AFBA-5C8DEB0A8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98923" y="4630615"/>
          <a:ext cx="3395196" cy="1463931"/>
        </a:xfrm>
        <a:prstGeom prst="rect">
          <a:avLst/>
        </a:prstGeom>
      </xdr:spPr>
    </xdr:pic>
    <xdr:clientData/>
  </xdr:twoCellAnchor>
  <xdr:twoCellAnchor editAs="oneCell">
    <xdr:from>
      <xdr:col>4</xdr:col>
      <xdr:colOff>224693</xdr:colOff>
      <xdr:row>0</xdr:row>
      <xdr:rowOff>283308</xdr:rowOff>
    </xdr:from>
    <xdr:to>
      <xdr:col>7</xdr:col>
      <xdr:colOff>277447</xdr:colOff>
      <xdr:row>0</xdr:row>
      <xdr:rowOff>1140619</xdr:rowOff>
    </xdr:to>
    <xdr:pic>
      <xdr:nvPicPr>
        <xdr:cNvPr id="3" name="Afbeelding 2" descr="Afbeelding met Lettertype, logo, Graphics, tekst&#10;&#10;Automatisch gegenereerde beschrijving">
          <a:extLst>
            <a:ext uri="{FF2B5EF4-FFF2-40B4-BE49-F238E27FC236}">
              <a16:creationId xmlns:a16="http://schemas.microsoft.com/office/drawing/2014/main" id="{1BC5B37B-9963-0D45-9472-B72AE286B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18231" y="283308"/>
          <a:ext cx="2543908" cy="8573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194733</xdr:colOff>
      <xdr:row>0</xdr:row>
      <xdr:rowOff>127000</xdr:rowOff>
    </xdr:from>
    <xdr:to>
      <xdr:col>8</xdr:col>
      <xdr:colOff>194733</xdr:colOff>
      <xdr:row>4</xdr:row>
      <xdr:rowOff>37042</xdr:rowOff>
    </xdr:to>
    <xdr:pic>
      <xdr:nvPicPr>
        <xdr:cNvPr id="2" name="Afbeelding 1" descr="Afbeelding met Lettertype, logo, Graphics, tekst&#10;&#10;Automatisch gegenereerde beschrijving">
          <a:extLst>
            <a:ext uri="{FF2B5EF4-FFF2-40B4-BE49-F238E27FC236}">
              <a16:creationId xmlns:a16="http://schemas.microsoft.com/office/drawing/2014/main" id="{D239EB21-680B-D5AA-7479-8AABC4192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4533" y="127000"/>
          <a:ext cx="2032000" cy="688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sheetPr>
    <tabColor theme="8"/>
  </sheetPr>
  <dimension ref="A1:F22"/>
  <sheetViews>
    <sheetView showGridLines="0" tabSelected="1" zoomScale="170" zoomScaleNormal="170" workbookViewId="0">
      <selection activeCell="B5" sqref="B5"/>
    </sheetView>
  </sheetViews>
  <sheetFormatPr baseColWidth="10" defaultColWidth="11" defaultRowHeight="16" x14ac:dyDescent="0.2"/>
  <cols>
    <col min="1" max="1" width="63.83203125" style="74" bestFit="1" customWidth="1"/>
    <col min="2" max="3" width="23.6640625" style="74" customWidth="1"/>
    <col min="4" max="16384" width="11" style="74"/>
  </cols>
  <sheetData>
    <row r="1" spans="1:6" ht="31" customHeight="1" x14ac:dyDescent="0.2">
      <c r="A1" s="145" t="s">
        <v>0</v>
      </c>
      <c r="B1" s="145"/>
      <c r="C1" s="145"/>
    </row>
    <row r="2" spans="1:6" ht="20" customHeight="1" x14ac:dyDescent="0.2">
      <c r="A2" s="77"/>
      <c r="B2" s="77"/>
      <c r="C2" s="98"/>
    </row>
    <row r="3" spans="1:6" ht="17" customHeight="1" x14ac:dyDescent="0.2">
      <c r="A3" s="107"/>
      <c r="B3" s="107"/>
      <c r="C3" s="107"/>
      <c r="D3" s="100"/>
    </row>
    <row r="4" spans="1:6" ht="28" x14ac:dyDescent="0.2">
      <c r="A4" s="107"/>
      <c r="B4" s="130" t="s">
        <v>69</v>
      </c>
      <c r="C4" s="130" t="s">
        <v>70</v>
      </c>
      <c r="D4" s="100"/>
    </row>
    <row r="5" spans="1:6" ht="17" customHeight="1" x14ac:dyDescent="0.2">
      <c r="A5" s="131" t="s">
        <v>66</v>
      </c>
      <c r="B5" s="127">
        <v>13</v>
      </c>
      <c r="C5" s="127">
        <v>5</v>
      </c>
      <c r="D5" s="100"/>
      <c r="F5" s="101"/>
    </row>
    <row r="6" spans="1:6" ht="17" customHeight="1" x14ac:dyDescent="0.2">
      <c r="A6" s="131" t="s">
        <v>67</v>
      </c>
      <c r="B6" s="127">
        <v>3</v>
      </c>
      <c r="C6" s="127">
        <v>7</v>
      </c>
      <c r="D6" s="100"/>
    </row>
    <row r="7" spans="1:6" ht="17" customHeight="1" x14ac:dyDescent="0.2">
      <c r="A7" s="131" t="s">
        <v>68</v>
      </c>
      <c r="B7" s="127">
        <v>2</v>
      </c>
      <c r="C7" s="127">
        <v>27</v>
      </c>
      <c r="D7" s="144" t="s">
        <v>103</v>
      </c>
    </row>
    <row r="8" spans="1:6" ht="17" customHeight="1" x14ac:dyDescent="0.2">
      <c r="A8" s="109"/>
      <c r="B8" s="109"/>
      <c r="C8" s="109"/>
      <c r="D8" s="100"/>
    </row>
    <row r="9" spans="1:6" ht="17" customHeight="1" x14ac:dyDescent="0.2">
      <c r="A9" s="77" t="s">
        <v>65</v>
      </c>
      <c r="B9" s="77">
        <f>SUM(B5:B7)</f>
        <v>18</v>
      </c>
      <c r="C9" s="77">
        <f>SUM(C5:C7)</f>
        <v>39</v>
      </c>
      <c r="D9" s="100"/>
    </row>
    <row r="10" spans="1:6" ht="17" customHeight="1" x14ac:dyDescent="0.2">
      <c r="A10" s="107"/>
      <c r="B10" s="107"/>
      <c r="C10" s="107"/>
      <c r="D10" s="100"/>
    </row>
    <row r="11" spans="1:6" ht="17" customHeight="1" x14ac:dyDescent="0.2">
      <c r="A11" s="107"/>
      <c r="B11" s="107"/>
      <c r="C11" s="108" t="s">
        <v>1</v>
      </c>
    </row>
    <row r="12" spans="1:6" ht="17" customHeight="1" x14ac:dyDescent="0.2">
      <c r="A12" s="131" t="s">
        <v>71</v>
      </c>
      <c r="B12" s="99"/>
      <c r="C12" s="128">
        <v>1070842</v>
      </c>
    </row>
    <row r="13" spans="1:6" ht="17" customHeight="1" x14ac:dyDescent="0.2">
      <c r="A13" s="131" t="s">
        <v>72</v>
      </c>
      <c r="B13" s="99"/>
      <c r="C13" s="128">
        <v>252138</v>
      </c>
    </row>
    <row r="14" spans="1:6" ht="17" customHeight="1" x14ac:dyDescent="0.2">
      <c r="A14" s="131" t="s">
        <v>73</v>
      </c>
      <c r="B14" s="99"/>
      <c r="C14" s="128">
        <v>927084</v>
      </c>
    </row>
    <row r="15" spans="1:6" ht="17" customHeight="1" x14ac:dyDescent="0.2">
      <c r="A15" s="131" t="s">
        <v>74</v>
      </c>
      <c r="B15" s="99"/>
      <c r="C15" s="128">
        <v>330828</v>
      </c>
    </row>
    <row r="16" spans="1:6" ht="17" customHeight="1" x14ac:dyDescent="0.2">
      <c r="A16" s="131" t="s">
        <v>75</v>
      </c>
      <c r="B16" s="99"/>
      <c r="C16" s="128">
        <v>1433169</v>
      </c>
      <c r="D16" s="144" t="s">
        <v>103</v>
      </c>
    </row>
    <row r="17" spans="1:5" ht="17" customHeight="1" x14ac:dyDescent="0.2">
      <c r="A17" s="131" t="s">
        <v>76</v>
      </c>
      <c r="B17" s="99"/>
      <c r="C17" s="128">
        <v>1324997</v>
      </c>
      <c r="D17" s="144" t="s">
        <v>103</v>
      </c>
    </row>
    <row r="18" spans="1:5" ht="17" customHeight="1" x14ac:dyDescent="0.2">
      <c r="A18" s="109"/>
      <c r="B18" s="131" t="s">
        <v>77</v>
      </c>
      <c r="C18" s="106">
        <f>C12+C14+C16</f>
        <v>3431095</v>
      </c>
    </row>
    <row r="19" spans="1:5" ht="17" customHeight="1" x14ac:dyDescent="0.2">
      <c r="A19" s="109"/>
      <c r="B19" s="131" t="s">
        <v>78</v>
      </c>
      <c r="C19" s="106">
        <f>C13+C15+C17</f>
        <v>1907963</v>
      </c>
    </row>
    <row r="20" spans="1:5" ht="17" customHeight="1" x14ac:dyDescent="0.2">
      <c r="A20" s="78"/>
      <c r="B20" s="78"/>
      <c r="C20" s="78"/>
    </row>
    <row r="21" spans="1:5" ht="17" customHeight="1" x14ac:dyDescent="0.2">
      <c r="E21" s="100"/>
    </row>
    <row r="22" spans="1:5" x14ac:dyDescent="0.2">
      <c r="A22"/>
      <c r="B22"/>
    </row>
  </sheetData>
  <sheetProtection algorithmName="SHA-512" hashValue="c2Wxdnn9qna+IjNxXk96PeODw4lOqQA75rsv3kLV4DR5p1AsMfLyqQwczFN4/a4cs4FEQsfuydt3YruBozTE8w==" saltValue="LbzkXBsuvgNT34QSvqi9zQ==" spinCount="100000" sheet="1" objects="1" scenarios="1"/>
  <mergeCells count="1">
    <mergeCell ref="A1:C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00133"/>
  </sheetPr>
  <dimension ref="A1:F119"/>
  <sheetViews>
    <sheetView showGridLines="0" zoomScale="130" zoomScaleNormal="130" workbookViewId="0">
      <selection activeCell="B117" sqref="B117:E117"/>
    </sheetView>
  </sheetViews>
  <sheetFormatPr baseColWidth="10" defaultColWidth="8.83203125" defaultRowHeight="15" x14ac:dyDescent="0.2"/>
  <cols>
    <col min="1" max="1" width="87.1640625" customWidth="1"/>
    <col min="2" max="2" width="28.83203125" customWidth="1"/>
    <col min="3" max="3" width="27.83203125" customWidth="1"/>
    <col min="4" max="5" width="25.83203125" customWidth="1"/>
    <col min="6" max="6" width="12.83203125" customWidth="1"/>
  </cols>
  <sheetData>
    <row r="1" spans="1:5" ht="108" customHeight="1" x14ac:dyDescent="0.2">
      <c r="A1" s="146" t="s">
        <v>88</v>
      </c>
      <c r="B1" s="147"/>
      <c r="C1" s="147"/>
      <c r="D1" s="147"/>
    </row>
    <row r="2" spans="1:5" ht="89" customHeight="1" x14ac:dyDescent="0.2">
      <c r="A2" s="1" t="s">
        <v>98</v>
      </c>
      <c r="B2" s="2"/>
      <c r="C2" s="3"/>
      <c r="D2" s="3"/>
    </row>
    <row r="3" spans="1:5" ht="50" customHeight="1" x14ac:dyDescent="0.2">
      <c r="A3" s="5" t="s">
        <v>2</v>
      </c>
      <c r="B3" s="6"/>
      <c r="C3" s="5" t="s">
        <v>3</v>
      </c>
      <c r="D3" s="132" t="str">
        <f>'Werkblad A'!B4</f>
        <v>Type 1: Full color MFP minimaal 25 PPM</v>
      </c>
      <c r="E3" s="132" t="str">
        <f>'Werkblad A'!C4</f>
        <v>Type 2: Full color MFP minimaal 45 PPM</v>
      </c>
    </row>
    <row r="4" spans="1:5" x14ac:dyDescent="0.2">
      <c r="A4" s="8" t="s">
        <v>4</v>
      </c>
      <c r="B4" s="9"/>
      <c r="C4" s="10"/>
      <c r="D4" s="11" t="s">
        <v>5</v>
      </c>
      <c r="E4" s="11" t="s">
        <v>5</v>
      </c>
    </row>
    <row r="5" spans="1:5" x14ac:dyDescent="0.2">
      <c r="A5" s="8" t="s">
        <v>6</v>
      </c>
      <c r="B5" s="9"/>
      <c r="C5" s="10"/>
      <c r="D5" s="12">
        <v>0</v>
      </c>
      <c r="E5" s="12">
        <v>0</v>
      </c>
    </row>
    <row r="6" spans="1:5" x14ac:dyDescent="0.2">
      <c r="A6" s="8" t="s">
        <v>63</v>
      </c>
      <c r="B6" s="9"/>
      <c r="C6" s="10"/>
      <c r="D6" s="12">
        <v>0</v>
      </c>
      <c r="E6" s="12">
        <v>0</v>
      </c>
    </row>
    <row r="7" spans="1:5" x14ac:dyDescent="0.2">
      <c r="A7" s="8" t="s">
        <v>83</v>
      </c>
      <c r="B7" s="9"/>
      <c r="C7" s="10"/>
      <c r="D7" s="12">
        <v>0</v>
      </c>
      <c r="E7" s="12">
        <v>0</v>
      </c>
    </row>
    <row r="8" spans="1:5" x14ac:dyDescent="0.2">
      <c r="A8" s="13"/>
      <c r="C8" s="15"/>
      <c r="D8" s="15"/>
      <c r="E8" s="15"/>
    </row>
    <row r="9" spans="1:5" x14ac:dyDescent="0.2">
      <c r="A9" s="80" t="s">
        <v>7</v>
      </c>
      <c r="B9" s="16"/>
      <c r="C9" s="75" t="s">
        <v>5</v>
      </c>
      <c r="D9" s="76">
        <v>0</v>
      </c>
      <c r="E9" s="76">
        <v>0</v>
      </c>
    </row>
    <row r="10" spans="1:5" x14ac:dyDescent="0.2">
      <c r="A10" s="17" t="s">
        <v>60</v>
      </c>
      <c r="B10" s="18" t="s">
        <v>8</v>
      </c>
      <c r="C10" s="11" t="s">
        <v>5</v>
      </c>
      <c r="D10" s="19">
        <v>0</v>
      </c>
      <c r="E10" s="19">
        <v>0</v>
      </c>
    </row>
    <row r="11" spans="1:5" x14ac:dyDescent="0.2">
      <c r="A11" s="17" t="s">
        <v>80</v>
      </c>
      <c r="B11" s="18" t="s">
        <v>8</v>
      </c>
      <c r="C11" s="11" t="s">
        <v>5</v>
      </c>
      <c r="D11" s="19">
        <v>0</v>
      </c>
      <c r="E11" s="19">
        <v>0</v>
      </c>
    </row>
    <row r="12" spans="1:5" x14ac:dyDescent="0.2">
      <c r="A12" s="17" t="s">
        <v>81</v>
      </c>
      <c r="B12" s="18" t="s">
        <v>8</v>
      </c>
      <c r="C12" s="11" t="s">
        <v>5</v>
      </c>
      <c r="D12" s="10" t="s">
        <v>61</v>
      </c>
      <c r="E12" s="19">
        <v>0</v>
      </c>
    </row>
    <row r="13" spans="1:5" x14ac:dyDescent="0.2">
      <c r="A13" s="17" t="s">
        <v>82</v>
      </c>
      <c r="B13" s="18" t="s">
        <v>8</v>
      </c>
      <c r="C13" s="11" t="s">
        <v>5</v>
      </c>
      <c r="D13" s="10" t="s">
        <v>61</v>
      </c>
      <c r="E13" s="19">
        <v>0</v>
      </c>
    </row>
    <row r="14" spans="1:5" x14ac:dyDescent="0.2">
      <c r="A14" s="20" t="s">
        <v>9</v>
      </c>
      <c r="B14" s="21"/>
      <c r="C14" s="20"/>
      <c r="D14" s="22">
        <f>SUM(D5:D13)</f>
        <v>0</v>
      </c>
      <c r="E14" s="22">
        <f>SUM(E5:E13)</f>
        <v>0</v>
      </c>
    </row>
    <row r="15" spans="1:5" x14ac:dyDescent="0.2">
      <c r="A15" s="23"/>
      <c r="B15" s="24"/>
      <c r="C15" s="23"/>
      <c r="D15" s="23"/>
      <c r="E15" s="23"/>
    </row>
    <row r="16" spans="1:5" x14ac:dyDescent="0.2">
      <c r="A16" s="26" t="s">
        <v>10</v>
      </c>
      <c r="B16" s="18"/>
      <c r="C16" s="27"/>
      <c r="D16" s="27">
        <f>'Werkblad A'!B6</f>
        <v>3</v>
      </c>
      <c r="E16" s="27">
        <f>'Werkblad A'!C6</f>
        <v>7</v>
      </c>
    </row>
    <row r="17" spans="1:5" x14ac:dyDescent="0.2">
      <c r="A17" s="23"/>
      <c r="B17" s="24"/>
      <c r="C17" s="23"/>
      <c r="D17" s="23"/>
      <c r="E17" s="23"/>
    </row>
    <row r="18" spans="1:5" ht="28" customHeight="1" x14ac:dyDescent="0.2">
      <c r="A18" s="5" t="s">
        <v>11</v>
      </c>
      <c r="B18" s="6"/>
      <c r="C18" s="5"/>
      <c r="D18" s="132" t="str">
        <f>D3</f>
        <v>Type 1: Full color MFP minimaal 25 PPM</v>
      </c>
      <c r="E18" s="132" t="str">
        <f>E3</f>
        <v>Type 2: Full color MFP minimaal 45 PPM</v>
      </c>
    </row>
    <row r="19" spans="1:5" x14ac:dyDescent="0.2">
      <c r="A19" s="110" t="s">
        <v>12</v>
      </c>
      <c r="B19" s="29"/>
      <c r="C19" s="110"/>
      <c r="D19" s="111">
        <f>D16*D14</f>
        <v>0</v>
      </c>
      <c r="E19" s="111">
        <f>E16*E14</f>
        <v>0</v>
      </c>
    </row>
    <row r="20" spans="1:5" x14ac:dyDescent="0.2">
      <c r="A20" s="110" t="s">
        <v>13</v>
      </c>
      <c r="B20" s="29"/>
      <c r="C20" s="110"/>
      <c r="D20" s="111">
        <f t="shared" ref="D20:E20" si="0">D19*12</f>
        <v>0</v>
      </c>
      <c r="E20" s="111">
        <f t="shared" si="0"/>
        <v>0</v>
      </c>
    </row>
    <row r="21" spans="1:5" x14ac:dyDescent="0.2">
      <c r="A21" s="30" t="s">
        <v>102</v>
      </c>
      <c r="B21" s="31"/>
      <c r="C21" s="32"/>
      <c r="D21" s="148" cm="1">
        <f t="array" ref="D21">SUM((D20:E20)*5)</f>
        <v>0</v>
      </c>
      <c r="E21" s="149"/>
    </row>
    <row r="22" spans="1:5" x14ac:dyDescent="0.2">
      <c r="A22" s="23"/>
      <c r="B22" s="24"/>
      <c r="C22" s="23"/>
      <c r="D22" s="23"/>
      <c r="E22" s="23"/>
    </row>
    <row r="23" spans="1:5" ht="30" customHeight="1" x14ac:dyDescent="0.2">
      <c r="A23" s="5" t="s">
        <v>14</v>
      </c>
      <c r="B23" s="6"/>
      <c r="C23" s="5" t="s">
        <v>15</v>
      </c>
      <c r="D23" s="125" t="s">
        <v>99</v>
      </c>
      <c r="E23" s="39"/>
    </row>
    <row r="24" spans="1:5" x14ac:dyDescent="0.2">
      <c r="A24" s="17" t="s">
        <v>79</v>
      </c>
      <c r="B24" s="29"/>
      <c r="C24" s="19">
        <v>0</v>
      </c>
      <c r="D24" s="112">
        <f>C24*60</f>
        <v>0</v>
      </c>
      <c r="E24" s="39"/>
    </row>
    <row r="25" spans="1:5" x14ac:dyDescent="0.2">
      <c r="A25" s="136" t="s">
        <v>84</v>
      </c>
      <c r="B25" s="135"/>
      <c r="C25" s="19">
        <v>0</v>
      </c>
      <c r="D25" s="112">
        <f>C25*60</f>
        <v>0</v>
      </c>
      <c r="E25" s="39"/>
    </row>
    <row r="26" spans="1:5" x14ac:dyDescent="0.2">
      <c r="A26" s="30"/>
      <c r="B26" s="31"/>
      <c r="C26" s="31"/>
      <c r="D26" s="93">
        <f>SUM(D24:D25)</f>
        <v>0</v>
      </c>
      <c r="E26" s="39"/>
    </row>
    <row r="27" spans="1:5" x14ac:dyDescent="0.2">
      <c r="A27" s="23"/>
      <c r="B27" s="24"/>
      <c r="C27" s="23"/>
      <c r="D27" s="23"/>
      <c r="E27" s="25"/>
    </row>
    <row r="28" spans="1:5" ht="28" x14ac:dyDescent="0.2">
      <c r="A28" s="126" t="s">
        <v>62</v>
      </c>
      <c r="B28" s="36"/>
      <c r="C28" s="37">
        <v>0</v>
      </c>
      <c r="D28" s="38">
        <f>(C28/100)+1</f>
        <v>1</v>
      </c>
      <c r="E28" s="39"/>
    </row>
    <row r="29" spans="1:5" x14ac:dyDescent="0.2">
      <c r="A29" s="23"/>
      <c r="B29" s="24"/>
      <c r="C29" s="23"/>
      <c r="D29" s="38"/>
      <c r="E29" s="39"/>
    </row>
    <row r="30" spans="1:5" ht="28" x14ac:dyDescent="0.2">
      <c r="A30" s="5" t="s">
        <v>2</v>
      </c>
      <c r="B30" s="33"/>
      <c r="C30" s="33" t="s">
        <v>16</v>
      </c>
      <c r="D30" s="34" t="s">
        <v>17</v>
      </c>
      <c r="E30" s="142" t="s">
        <v>18</v>
      </c>
    </row>
    <row r="31" spans="1:5" x14ac:dyDescent="0.2">
      <c r="A31" s="35" t="s">
        <v>19</v>
      </c>
      <c r="B31" s="40" t="s">
        <v>20</v>
      </c>
      <c r="C31" s="41">
        <f>'Werkblad A'!C14</f>
        <v>927084</v>
      </c>
      <c r="D31" s="81">
        <v>0</v>
      </c>
      <c r="E31" s="84">
        <f>((C31*D31))</f>
        <v>0</v>
      </c>
    </row>
    <row r="32" spans="1:5" x14ac:dyDescent="0.2">
      <c r="A32" s="35" t="s">
        <v>21</v>
      </c>
      <c r="B32" s="42" t="s">
        <v>20</v>
      </c>
      <c r="C32" s="41">
        <f>'Werkblad A'!C15</f>
        <v>330828</v>
      </c>
      <c r="D32" s="82">
        <v>0</v>
      </c>
      <c r="E32" s="84">
        <f>((C32*D32))</f>
        <v>0</v>
      </c>
    </row>
    <row r="33" spans="1:5" x14ac:dyDescent="0.2">
      <c r="A33" s="23"/>
      <c r="B33" s="23"/>
      <c r="C33" s="25"/>
      <c r="D33" s="43"/>
    </row>
    <row r="34" spans="1:5" ht="28" x14ac:dyDescent="0.2">
      <c r="A34" s="5" t="s">
        <v>2</v>
      </c>
      <c r="B34" s="33"/>
      <c r="C34" s="33" t="s">
        <v>16</v>
      </c>
      <c r="D34" s="34" t="s">
        <v>17</v>
      </c>
      <c r="E34" s="83" t="s">
        <v>18</v>
      </c>
    </row>
    <row r="35" spans="1:5" x14ac:dyDescent="0.2">
      <c r="A35" s="35" t="s">
        <v>19</v>
      </c>
      <c r="B35" s="40" t="s">
        <v>20</v>
      </c>
      <c r="C35" s="41">
        <f>C31</f>
        <v>927084</v>
      </c>
      <c r="D35" s="47">
        <f>D28*D31</f>
        <v>0</v>
      </c>
      <c r="E35" s="84">
        <f>C35*D35</f>
        <v>0</v>
      </c>
    </row>
    <row r="36" spans="1:5" x14ac:dyDescent="0.2">
      <c r="A36" s="35" t="s">
        <v>21</v>
      </c>
      <c r="B36" s="42" t="s">
        <v>20</v>
      </c>
      <c r="C36" s="41">
        <f>C32</f>
        <v>330828</v>
      </c>
      <c r="D36" s="47">
        <f>D32*D28</f>
        <v>0</v>
      </c>
      <c r="E36" s="84">
        <f>C36*D36</f>
        <v>0</v>
      </c>
    </row>
    <row r="37" spans="1:5" x14ac:dyDescent="0.2">
      <c r="A37" s="23"/>
      <c r="B37" s="23"/>
      <c r="C37" s="25"/>
      <c r="D37" s="45"/>
    </row>
    <row r="38" spans="1:5" ht="28" x14ac:dyDescent="0.2">
      <c r="A38" s="5" t="s">
        <v>2</v>
      </c>
      <c r="B38" s="33"/>
      <c r="C38" s="33" t="s">
        <v>16</v>
      </c>
      <c r="D38" s="46" t="s">
        <v>17</v>
      </c>
      <c r="E38" s="83" t="s">
        <v>18</v>
      </c>
    </row>
    <row r="39" spans="1:5" x14ac:dyDescent="0.2">
      <c r="A39" s="35" t="s">
        <v>19</v>
      </c>
      <c r="B39" s="40" t="s">
        <v>20</v>
      </c>
      <c r="C39" s="41">
        <f>C31</f>
        <v>927084</v>
      </c>
      <c r="D39" s="47">
        <f>D35*D28</f>
        <v>0</v>
      </c>
      <c r="E39" s="84">
        <f>C39*D39</f>
        <v>0</v>
      </c>
    </row>
    <row r="40" spans="1:5" x14ac:dyDescent="0.2">
      <c r="A40" s="35" t="s">
        <v>21</v>
      </c>
      <c r="B40" s="42" t="s">
        <v>20</v>
      </c>
      <c r="C40" s="41">
        <f>C32</f>
        <v>330828</v>
      </c>
      <c r="D40" s="47">
        <f>D28*D36</f>
        <v>0</v>
      </c>
      <c r="E40" s="84">
        <f>C40*D40</f>
        <v>0</v>
      </c>
    </row>
    <row r="41" spans="1:5" x14ac:dyDescent="0.2">
      <c r="A41" s="23"/>
      <c r="B41" s="23"/>
      <c r="C41" s="25"/>
      <c r="D41" s="45"/>
    </row>
    <row r="42" spans="1:5" ht="28" x14ac:dyDescent="0.2">
      <c r="A42" s="5" t="s">
        <v>2</v>
      </c>
      <c r="B42" s="33"/>
      <c r="C42" s="33" t="s">
        <v>16</v>
      </c>
      <c r="D42" s="46" t="s">
        <v>17</v>
      </c>
      <c r="E42" s="83" t="s">
        <v>18</v>
      </c>
    </row>
    <row r="43" spans="1:5" x14ac:dyDescent="0.2">
      <c r="A43" s="35" t="s">
        <v>19</v>
      </c>
      <c r="B43" s="40" t="s">
        <v>20</v>
      </c>
      <c r="C43" s="41">
        <f>C35</f>
        <v>927084</v>
      </c>
      <c r="D43" s="47">
        <f>D39*D28</f>
        <v>0</v>
      </c>
      <c r="E43" s="84">
        <f>C43*D43</f>
        <v>0</v>
      </c>
    </row>
    <row r="44" spans="1:5" x14ac:dyDescent="0.2">
      <c r="A44" s="35" t="s">
        <v>21</v>
      </c>
      <c r="B44" s="42" t="s">
        <v>20</v>
      </c>
      <c r="C44" s="41">
        <f>C36</f>
        <v>330828</v>
      </c>
      <c r="D44" s="47">
        <f>D28*D40</f>
        <v>0</v>
      </c>
      <c r="E44" s="84">
        <f>C44*D44</f>
        <v>0</v>
      </c>
    </row>
    <row r="45" spans="1:5" x14ac:dyDescent="0.2">
      <c r="A45" s="23"/>
      <c r="B45" s="23"/>
      <c r="C45" s="25"/>
      <c r="D45" s="45"/>
    </row>
    <row r="46" spans="1:5" ht="28" x14ac:dyDescent="0.2">
      <c r="A46" s="5" t="s">
        <v>2</v>
      </c>
      <c r="B46" s="33"/>
      <c r="C46" s="33" t="s">
        <v>16</v>
      </c>
      <c r="D46" s="46" t="s">
        <v>17</v>
      </c>
      <c r="E46" s="83" t="s">
        <v>18</v>
      </c>
    </row>
    <row r="47" spans="1:5" x14ac:dyDescent="0.2">
      <c r="A47" s="35" t="s">
        <v>19</v>
      </c>
      <c r="B47" s="40" t="s">
        <v>20</v>
      </c>
      <c r="C47" s="41">
        <f>C39</f>
        <v>927084</v>
      </c>
      <c r="D47" s="47">
        <f>D43*D28</f>
        <v>0</v>
      </c>
      <c r="E47" s="84">
        <f>C47*D47</f>
        <v>0</v>
      </c>
    </row>
    <row r="48" spans="1:5" x14ac:dyDescent="0.2">
      <c r="A48" s="35" t="s">
        <v>21</v>
      </c>
      <c r="B48" s="42" t="s">
        <v>20</v>
      </c>
      <c r="C48" s="41">
        <f>C40</f>
        <v>330828</v>
      </c>
      <c r="D48" s="47">
        <f>D28*D44</f>
        <v>0</v>
      </c>
      <c r="E48" s="84">
        <f>C48*D48</f>
        <v>0</v>
      </c>
    </row>
    <row r="49" spans="1:5" x14ac:dyDescent="0.2">
      <c r="A49" s="23"/>
      <c r="B49" s="24"/>
      <c r="C49" s="23"/>
      <c r="D49" s="25"/>
      <c r="E49" s="45"/>
    </row>
    <row r="50" spans="1:5" x14ac:dyDescent="0.2">
      <c r="A50" s="49" t="s">
        <v>100</v>
      </c>
      <c r="B50" s="148">
        <f>SUM(E31+E32+E35+E36+E39+E40+E43+E44+E47+E48)</f>
        <v>0</v>
      </c>
      <c r="C50" s="150"/>
      <c r="D50" s="150"/>
      <c r="E50" s="151"/>
    </row>
    <row r="51" spans="1:5" ht="20" customHeight="1" x14ac:dyDescent="0.2">
      <c r="A51" s="23"/>
      <c r="B51" s="24"/>
      <c r="C51" s="23"/>
      <c r="D51" s="23"/>
      <c r="E51" s="25"/>
    </row>
    <row r="52" spans="1:5" ht="16" x14ac:dyDescent="0.2">
      <c r="A52" s="1" t="s">
        <v>22</v>
      </c>
      <c r="B52" s="2"/>
      <c r="C52" s="3"/>
      <c r="D52" s="4"/>
      <c r="E52" s="4"/>
    </row>
    <row r="53" spans="1:5" ht="30" customHeight="1" x14ac:dyDescent="0.2">
      <c r="A53" s="5" t="s">
        <v>2</v>
      </c>
      <c r="B53" s="6"/>
      <c r="C53" s="5" t="s">
        <v>3</v>
      </c>
      <c r="D53" s="133" t="str">
        <f>D3</f>
        <v>Type 1: Full color MFP minimaal 25 PPM</v>
      </c>
      <c r="E53" s="133" t="str">
        <f>E3</f>
        <v>Type 2: Full color MFP minimaal 45 PPM</v>
      </c>
    </row>
    <row r="54" spans="1:5" x14ac:dyDescent="0.2">
      <c r="A54" s="8" t="str">
        <f>A4</f>
        <v xml:space="preserve">Aangeboden type: </v>
      </c>
      <c r="B54" s="9"/>
      <c r="C54" s="10"/>
      <c r="D54" s="10" t="str">
        <f>D4</f>
        <v>&lt;&lt;&gt;&gt;</v>
      </c>
      <c r="E54" s="10" t="str">
        <f>E4</f>
        <v>&lt;&lt;&gt;&gt;</v>
      </c>
    </row>
    <row r="55" spans="1:5" x14ac:dyDescent="0.2">
      <c r="A55" s="8" t="str">
        <f>A5</f>
        <v>HUURPRIJS per type per maand</v>
      </c>
      <c r="B55" s="9"/>
      <c r="C55" s="10"/>
      <c r="D55" s="19">
        <v>0</v>
      </c>
      <c r="E55" s="19">
        <v>0</v>
      </c>
    </row>
    <row r="56" spans="1:5" x14ac:dyDescent="0.2">
      <c r="A56" s="8" t="str">
        <f>A6</f>
        <v xml:space="preserve">BEHEERSOFTWARE per type per maand </v>
      </c>
      <c r="B56" s="9"/>
      <c r="C56" s="10"/>
      <c r="D56" s="19">
        <v>0</v>
      </c>
      <c r="E56" s="19">
        <v>0</v>
      </c>
    </row>
    <row r="57" spans="1:5" x14ac:dyDescent="0.2">
      <c r="A57" s="8" t="str">
        <f>A7</f>
        <v>Eis 104 t/m 111: PRINTMANAGEMENT machinegerelateerde kosten (kaartlezer/koppeling met Xafax)</v>
      </c>
      <c r="B57" s="9"/>
      <c r="C57" s="10"/>
      <c r="D57" s="19">
        <v>0</v>
      </c>
      <c r="E57" s="19">
        <v>0</v>
      </c>
    </row>
    <row r="58" spans="1:5" x14ac:dyDescent="0.2">
      <c r="A58" s="13"/>
      <c r="B58" s="14"/>
      <c r="C58" s="15"/>
      <c r="D58" s="88"/>
      <c r="E58" s="88"/>
    </row>
    <row r="59" spans="1:5" x14ac:dyDescent="0.2">
      <c r="A59" s="80" t="s">
        <v>7</v>
      </c>
      <c r="B59" s="16"/>
      <c r="C59" s="75" t="s">
        <v>5</v>
      </c>
      <c r="D59" s="76">
        <v>0</v>
      </c>
      <c r="E59" s="76">
        <v>0</v>
      </c>
    </row>
    <row r="60" spans="1:5" x14ac:dyDescent="0.2">
      <c r="A60" s="17" t="str">
        <f>A10</f>
        <v>Eis 13: PostScript driver</v>
      </c>
      <c r="B60" s="18" t="s">
        <v>8</v>
      </c>
      <c r="C60" s="10" t="str">
        <f>C10</f>
        <v>&lt;&lt;&gt;&gt;</v>
      </c>
      <c r="D60" s="19">
        <v>0</v>
      </c>
      <c r="E60" s="19">
        <v>0</v>
      </c>
    </row>
    <row r="61" spans="1:5" x14ac:dyDescent="0.2">
      <c r="A61" s="17" t="str">
        <f>A11</f>
        <v>Eis 96: niet-optie</v>
      </c>
      <c r="B61" s="18" t="s">
        <v>8</v>
      </c>
      <c r="C61" s="10" t="str">
        <f>C11</f>
        <v>&lt;&lt;&gt;&gt;</v>
      </c>
      <c r="D61" s="19">
        <v>0</v>
      </c>
      <c r="E61" s="19">
        <v>0</v>
      </c>
    </row>
    <row r="62" spans="1:5" x14ac:dyDescent="0.2">
      <c r="A62" s="17" t="str">
        <f>A12</f>
        <v>Eis 99: Inline boekjesmaker</v>
      </c>
      <c r="B62" s="18" t="s">
        <v>8</v>
      </c>
      <c r="C62" s="10" t="str">
        <f>C12</f>
        <v>&lt;&lt;&gt;&gt;</v>
      </c>
      <c r="D62" s="10" t="s">
        <v>61</v>
      </c>
      <c r="E62" s="19">
        <v>0</v>
      </c>
    </row>
    <row r="63" spans="1:5" x14ac:dyDescent="0.2">
      <c r="A63" s="17" t="str">
        <f>A13</f>
        <v>Eis 100: bulklade</v>
      </c>
      <c r="B63" s="18" t="s">
        <v>8</v>
      </c>
      <c r="C63" s="10" t="str">
        <f>C13</f>
        <v>&lt;&lt;&gt;&gt;</v>
      </c>
      <c r="D63" s="10" t="s">
        <v>61</v>
      </c>
      <c r="E63" s="19">
        <v>0</v>
      </c>
    </row>
    <row r="64" spans="1:5" x14ac:dyDescent="0.2">
      <c r="A64" s="20" t="s">
        <v>9</v>
      </c>
      <c r="B64" s="21"/>
      <c r="C64" s="20"/>
      <c r="D64" s="22">
        <f>SUM(D55:D63)</f>
        <v>0</v>
      </c>
      <c r="E64" s="22">
        <f>SUM(E55:E63)</f>
        <v>0</v>
      </c>
    </row>
    <row r="65" spans="1:5" x14ac:dyDescent="0.2">
      <c r="A65" s="23"/>
      <c r="B65" s="24"/>
      <c r="C65" s="23"/>
      <c r="D65" s="23"/>
      <c r="E65" s="23"/>
    </row>
    <row r="66" spans="1:5" x14ac:dyDescent="0.2">
      <c r="A66" s="26" t="s">
        <v>10</v>
      </c>
      <c r="B66" s="18"/>
      <c r="C66" s="26"/>
      <c r="D66" s="27">
        <f>D16</f>
        <v>3</v>
      </c>
      <c r="E66" s="27">
        <f>E16</f>
        <v>7</v>
      </c>
    </row>
    <row r="67" spans="1:5" x14ac:dyDescent="0.2">
      <c r="A67" s="23"/>
      <c r="B67" s="24"/>
      <c r="C67" s="23"/>
      <c r="D67" s="129"/>
      <c r="E67" s="129"/>
    </row>
    <row r="68" spans="1:5" ht="28" customHeight="1" x14ac:dyDescent="0.2">
      <c r="A68" s="5" t="s">
        <v>11</v>
      </c>
      <c r="B68" s="6"/>
      <c r="C68" s="5"/>
      <c r="D68" s="28" t="str">
        <f>D3</f>
        <v>Type 1: Full color MFP minimaal 25 PPM</v>
      </c>
      <c r="E68" s="28" t="str">
        <f>E3</f>
        <v>Type 2: Full color MFP minimaal 45 PPM</v>
      </c>
    </row>
    <row r="69" spans="1:5" x14ac:dyDescent="0.2">
      <c r="A69" s="110" t="s">
        <v>12</v>
      </c>
      <c r="B69" s="29"/>
      <c r="C69" s="110"/>
      <c r="D69" s="111">
        <f>D66*D64</f>
        <v>0</v>
      </c>
      <c r="E69" s="111">
        <f>E66*E64</f>
        <v>0</v>
      </c>
    </row>
    <row r="70" spans="1:5" x14ac:dyDescent="0.2">
      <c r="A70" s="110" t="s">
        <v>23</v>
      </c>
      <c r="B70" s="29"/>
      <c r="C70" s="110"/>
      <c r="D70" s="111">
        <f>D69*12</f>
        <v>0</v>
      </c>
      <c r="E70" s="111">
        <f>E69*12</f>
        <v>0</v>
      </c>
    </row>
    <row r="71" spans="1:5" x14ac:dyDescent="0.2">
      <c r="A71" s="30" t="s">
        <v>24</v>
      </c>
      <c r="B71" s="31"/>
      <c r="C71" s="32"/>
      <c r="D71" s="148">
        <f>SUM(D70:E70)</f>
        <v>0</v>
      </c>
      <c r="E71" s="149"/>
    </row>
    <row r="72" spans="1:5" x14ac:dyDescent="0.2">
      <c r="A72" s="23"/>
      <c r="B72" s="24"/>
      <c r="C72" s="23"/>
      <c r="D72" s="23"/>
      <c r="E72" s="25"/>
    </row>
    <row r="73" spans="1:5" ht="30" customHeight="1" x14ac:dyDescent="0.2">
      <c r="A73" s="5" t="str">
        <f>A23</f>
        <v xml:space="preserve">Totaalkosten </v>
      </c>
      <c r="B73" s="6"/>
      <c r="C73" s="5" t="s">
        <v>15</v>
      </c>
      <c r="D73" s="124" t="s">
        <v>25</v>
      </c>
    </row>
    <row r="74" spans="1:5" x14ac:dyDescent="0.2">
      <c r="A74" s="104" t="str">
        <f>A24</f>
        <v>Eis 42: Cloud-server</v>
      </c>
      <c r="B74" s="29"/>
      <c r="C74" s="19">
        <v>0</v>
      </c>
      <c r="D74" s="112">
        <f>C74*12</f>
        <v>0</v>
      </c>
    </row>
    <row r="75" spans="1:5" x14ac:dyDescent="0.2">
      <c r="A75" s="104" t="str">
        <f>A25</f>
        <v>Eis 104 t/m 111: PRINTMANAGEMENT kosten ongeacht het aantal machines</v>
      </c>
      <c r="B75" s="29"/>
      <c r="C75" s="19">
        <v>0</v>
      </c>
      <c r="D75" s="112">
        <f>C75*12</f>
        <v>0</v>
      </c>
    </row>
    <row r="76" spans="1:5" x14ac:dyDescent="0.2">
      <c r="A76" s="30"/>
      <c r="B76" s="31"/>
      <c r="C76" s="31"/>
      <c r="D76" s="93">
        <f>SUM(D74:D75)</f>
        <v>0</v>
      </c>
    </row>
    <row r="77" spans="1:5" x14ac:dyDescent="0.2">
      <c r="A77" s="23"/>
      <c r="B77" s="24"/>
      <c r="C77" s="23"/>
      <c r="D77" s="23"/>
      <c r="E77" s="25"/>
    </row>
    <row r="78" spans="1:5" ht="28" x14ac:dyDescent="0.2">
      <c r="A78" s="5" t="s">
        <v>2</v>
      </c>
      <c r="B78" s="85"/>
      <c r="C78" s="86" t="s">
        <v>16</v>
      </c>
      <c r="D78" s="91" t="s">
        <v>17</v>
      </c>
      <c r="E78" s="87" t="s">
        <v>18</v>
      </c>
    </row>
    <row r="79" spans="1:5" x14ac:dyDescent="0.2">
      <c r="A79" s="35" t="s">
        <v>19</v>
      </c>
      <c r="B79" s="40" t="s">
        <v>20</v>
      </c>
      <c r="C79" s="41">
        <f>C31</f>
        <v>927084</v>
      </c>
      <c r="D79" s="44">
        <f>D28*D47</f>
        <v>0</v>
      </c>
      <c r="E79" s="84">
        <f>C79*D79</f>
        <v>0</v>
      </c>
    </row>
    <row r="80" spans="1:5" x14ac:dyDescent="0.2">
      <c r="A80" s="35" t="s">
        <v>21</v>
      </c>
      <c r="B80" s="42" t="s">
        <v>20</v>
      </c>
      <c r="C80" s="41">
        <f>C32</f>
        <v>330828</v>
      </c>
      <c r="D80" s="44">
        <f>D28*D48</f>
        <v>0</v>
      </c>
      <c r="E80" s="84">
        <f>C80*D80</f>
        <v>0</v>
      </c>
    </row>
    <row r="81" spans="1:5" x14ac:dyDescent="0.2">
      <c r="A81" s="49" t="s">
        <v>26</v>
      </c>
      <c r="B81" s="148">
        <f>SUM(E79:E80)</f>
        <v>0</v>
      </c>
      <c r="C81" s="150"/>
      <c r="D81" s="150"/>
      <c r="E81" s="151"/>
    </row>
    <row r="82" spans="1:5" ht="20" customHeight="1" x14ac:dyDescent="0.2">
      <c r="A82" s="23"/>
      <c r="B82" s="24"/>
      <c r="C82" s="23"/>
      <c r="D82" s="23"/>
    </row>
    <row r="83" spans="1:5" ht="16" x14ac:dyDescent="0.2">
      <c r="A83" s="1" t="s">
        <v>27</v>
      </c>
      <c r="B83" s="2"/>
      <c r="C83" s="3"/>
      <c r="D83" s="4"/>
      <c r="E83" s="4"/>
    </row>
    <row r="84" spans="1:5" ht="30" customHeight="1" x14ac:dyDescent="0.2">
      <c r="A84" s="89" t="s">
        <v>2</v>
      </c>
      <c r="B84" s="6"/>
      <c r="C84" s="5" t="s">
        <v>3</v>
      </c>
      <c r="D84" s="134" t="str">
        <f>D3</f>
        <v>Type 1: Full color MFP minimaal 25 PPM</v>
      </c>
      <c r="E84" s="134" t="str">
        <f>E3</f>
        <v>Type 2: Full color MFP minimaal 45 PPM</v>
      </c>
    </row>
    <row r="85" spans="1:5" x14ac:dyDescent="0.2">
      <c r="A85" s="94" t="str">
        <f>A4</f>
        <v xml:space="preserve">Aangeboden type: </v>
      </c>
      <c r="B85" s="95"/>
      <c r="C85" s="92"/>
      <c r="D85" s="92" t="str">
        <f>D4</f>
        <v>&lt;&lt;&gt;&gt;</v>
      </c>
      <c r="E85" s="92" t="str">
        <f>E4</f>
        <v>&lt;&lt;&gt;&gt;</v>
      </c>
    </row>
    <row r="86" spans="1:5" x14ac:dyDescent="0.2">
      <c r="A86" s="94" t="str">
        <f>A5</f>
        <v>HUURPRIJS per type per maand</v>
      </c>
      <c r="B86" s="96"/>
      <c r="C86" s="92"/>
      <c r="D86" s="19">
        <v>0</v>
      </c>
      <c r="E86" s="19">
        <v>0</v>
      </c>
    </row>
    <row r="87" spans="1:5" x14ac:dyDescent="0.2">
      <c r="A87" s="35" t="str">
        <f>A6</f>
        <v xml:space="preserve">BEHEERSOFTWARE per type per maand </v>
      </c>
      <c r="B87" s="50"/>
      <c r="C87" s="90"/>
      <c r="D87" s="19">
        <v>0</v>
      </c>
      <c r="E87" s="19">
        <v>0</v>
      </c>
    </row>
    <row r="88" spans="1:5" x14ac:dyDescent="0.2">
      <c r="A88" s="35" t="str">
        <f>A7</f>
        <v>Eis 104 t/m 111: PRINTMANAGEMENT machinegerelateerde kosten (kaartlezer/koppeling met Xafax)</v>
      </c>
      <c r="B88" s="50"/>
      <c r="C88" s="90"/>
      <c r="D88" s="19">
        <v>0</v>
      </c>
      <c r="E88" s="19">
        <v>0</v>
      </c>
    </row>
    <row r="90" spans="1:5" x14ac:dyDescent="0.2">
      <c r="A90" s="80" t="s">
        <v>7</v>
      </c>
      <c r="B90" s="16"/>
      <c r="C90" s="75" t="s">
        <v>5</v>
      </c>
      <c r="D90" s="7"/>
      <c r="E90" s="7"/>
    </row>
    <row r="91" spans="1:5" x14ac:dyDescent="0.2">
      <c r="A91" s="17" t="str">
        <f>A10</f>
        <v>Eis 13: PostScript driver</v>
      </c>
      <c r="B91" s="18" t="s">
        <v>8</v>
      </c>
      <c r="C91" s="90" t="str">
        <f>C10</f>
        <v>&lt;&lt;&gt;&gt;</v>
      </c>
      <c r="D91" s="19">
        <v>0</v>
      </c>
      <c r="E91" s="19">
        <v>0</v>
      </c>
    </row>
    <row r="92" spans="1:5" x14ac:dyDescent="0.2">
      <c r="A92" s="17" t="str">
        <f>A11</f>
        <v>Eis 96: niet-optie</v>
      </c>
      <c r="B92" s="18" t="s">
        <v>8</v>
      </c>
      <c r="C92" s="90" t="str">
        <f>C11</f>
        <v>&lt;&lt;&gt;&gt;</v>
      </c>
      <c r="D92" s="19">
        <v>0</v>
      </c>
      <c r="E92" s="19">
        <v>0</v>
      </c>
    </row>
    <row r="93" spans="1:5" x14ac:dyDescent="0.2">
      <c r="A93" s="17" t="str">
        <f>A12</f>
        <v>Eis 99: Inline boekjesmaker</v>
      </c>
      <c r="B93" s="18" t="s">
        <v>8</v>
      </c>
      <c r="C93" s="90" t="str">
        <f>C12</f>
        <v>&lt;&lt;&gt;&gt;</v>
      </c>
      <c r="D93" s="10" t="s">
        <v>61</v>
      </c>
      <c r="E93" s="19">
        <v>0</v>
      </c>
    </row>
    <row r="94" spans="1:5" x14ac:dyDescent="0.2">
      <c r="A94" s="17" t="str">
        <f>A13</f>
        <v>Eis 100: bulklade</v>
      </c>
      <c r="B94" s="18" t="s">
        <v>8</v>
      </c>
      <c r="C94" s="90" t="str">
        <f>C13</f>
        <v>&lt;&lt;&gt;&gt;</v>
      </c>
      <c r="D94" s="10" t="s">
        <v>61</v>
      </c>
      <c r="E94" s="19">
        <v>0</v>
      </c>
    </row>
    <row r="95" spans="1:5" x14ac:dyDescent="0.2">
      <c r="A95" s="20" t="s">
        <v>9</v>
      </c>
      <c r="B95" s="21"/>
      <c r="C95" s="20"/>
      <c r="D95" s="22">
        <f>SUM(D86:D94)</f>
        <v>0</v>
      </c>
      <c r="E95" s="22">
        <f>SUM(E86:E94)</f>
        <v>0</v>
      </c>
    </row>
    <row r="96" spans="1:5" x14ac:dyDescent="0.2">
      <c r="A96" s="23"/>
      <c r="B96" s="24"/>
      <c r="C96" s="23"/>
      <c r="D96" s="23"/>
      <c r="E96" s="23"/>
    </row>
    <row r="97" spans="1:5" x14ac:dyDescent="0.2">
      <c r="A97" s="26" t="s">
        <v>10</v>
      </c>
      <c r="B97" s="18"/>
      <c r="C97" s="26"/>
      <c r="D97" s="27">
        <f>D16</f>
        <v>3</v>
      </c>
      <c r="E97" s="27">
        <f>E16</f>
        <v>7</v>
      </c>
    </row>
    <row r="98" spans="1:5" x14ac:dyDescent="0.2">
      <c r="A98" s="23"/>
      <c r="B98" s="24"/>
      <c r="C98" s="23"/>
      <c r="D98" s="23"/>
      <c r="E98" s="23"/>
    </row>
    <row r="99" spans="1:5" ht="30" customHeight="1" x14ac:dyDescent="0.2">
      <c r="A99" s="5" t="s">
        <v>11</v>
      </c>
      <c r="B99" s="6"/>
      <c r="C99" s="5"/>
      <c r="D99" s="124" t="str">
        <f>D3</f>
        <v>Type 1: Full color MFP minimaal 25 PPM</v>
      </c>
      <c r="E99" s="124" t="str">
        <f>E3</f>
        <v>Type 2: Full color MFP minimaal 45 PPM</v>
      </c>
    </row>
    <row r="100" spans="1:5" x14ac:dyDescent="0.2">
      <c r="A100" s="110" t="s">
        <v>12</v>
      </c>
      <c r="B100" s="29"/>
      <c r="C100" s="110"/>
      <c r="D100" s="111">
        <f t="shared" ref="D100:E100" si="1">D97*D95</f>
        <v>0</v>
      </c>
      <c r="E100" s="111">
        <f t="shared" si="1"/>
        <v>0</v>
      </c>
    </row>
    <row r="101" spans="1:5" x14ac:dyDescent="0.2">
      <c r="A101" s="110" t="s">
        <v>28</v>
      </c>
      <c r="B101" s="29"/>
      <c r="C101" s="110"/>
      <c r="D101" s="111">
        <f t="shared" ref="D101:E101" si="2">D100*12</f>
        <v>0</v>
      </c>
      <c r="E101" s="111">
        <f t="shared" si="2"/>
        <v>0</v>
      </c>
    </row>
    <row r="102" spans="1:5" x14ac:dyDescent="0.2">
      <c r="A102" s="30" t="s">
        <v>29</v>
      </c>
      <c r="B102" s="31"/>
      <c r="C102" s="32"/>
      <c r="D102" s="148">
        <f>SUM(D101:E101)</f>
        <v>0</v>
      </c>
      <c r="E102" s="149"/>
    </row>
    <row r="103" spans="1:5" x14ac:dyDescent="0.2">
      <c r="A103" s="23"/>
      <c r="B103" s="24"/>
      <c r="C103" s="23"/>
      <c r="D103" s="23"/>
      <c r="E103" s="25"/>
    </row>
    <row r="104" spans="1:5" ht="30" customHeight="1" x14ac:dyDescent="0.2">
      <c r="A104" s="5" t="str">
        <f>A73</f>
        <v xml:space="preserve">Totaalkosten </v>
      </c>
      <c r="B104" s="6"/>
      <c r="C104" s="5" t="s">
        <v>30</v>
      </c>
      <c r="D104" s="28" t="s">
        <v>31</v>
      </c>
    </row>
    <row r="105" spans="1:5" x14ac:dyDescent="0.2">
      <c r="A105" s="104" t="str">
        <f>A74</f>
        <v>Eis 42: Cloud-server</v>
      </c>
      <c r="B105" s="29"/>
      <c r="C105" s="19">
        <v>0</v>
      </c>
      <c r="D105" s="112">
        <f>C105*12</f>
        <v>0</v>
      </c>
    </row>
    <row r="106" spans="1:5" x14ac:dyDescent="0.2">
      <c r="A106" s="104" t="str">
        <f>A75</f>
        <v>Eis 104 t/m 111: PRINTMANAGEMENT kosten ongeacht het aantal machines</v>
      </c>
      <c r="B106" s="135"/>
      <c r="C106" s="19">
        <v>0</v>
      </c>
      <c r="D106" s="112">
        <f>C106*12</f>
        <v>0</v>
      </c>
    </row>
    <row r="107" spans="1:5" x14ac:dyDescent="0.2">
      <c r="A107" s="30"/>
      <c r="B107" s="31"/>
      <c r="C107" s="31"/>
      <c r="D107" s="93">
        <f>SUM(D105:D106)</f>
        <v>0</v>
      </c>
    </row>
    <row r="108" spans="1:5" x14ac:dyDescent="0.2">
      <c r="A108" s="23"/>
      <c r="B108" s="24"/>
      <c r="C108" s="23"/>
      <c r="D108" s="23"/>
      <c r="E108" s="25"/>
    </row>
    <row r="109" spans="1:5" ht="28" x14ac:dyDescent="0.2">
      <c r="A109" s="5" t="s">
        <v>2</v>
      </c>
      <c r="B109" s="85"/>
      <c r="C109" s="86" t="s">
        <v>16</v>
      </c>
      <c r="D109" s="91" t="s">
        <v>17</v>
      </c>
      <c r="E109" s="87" t="s">
        <v>18</v>
      </c>
    </row>
    <row r="110" spans="1:5" x14ac:dyDescent="0.2">
      <c r="A110" s="35" t="s">
        <v>19</v>
      </c>
      <c r="B110" s="40" t="s">
        <v>20</v>
      </c>
      <c r="C110" s="41">
        <f>C79</f>
        <v>927084</v>
      </c>
      <c r="D110" s="44">
        <f>D28*D79</f>
        <v>0</v>
      </c>
      <c r="E110" s="84">
        <f>C110*D110</f>
        <v>0</v>
      </c>
    </row>
    <row r="111" spans="1:5" x14ac:dyDescent="0.2">
      <c r="A111" s="35" t="s">
        <v>21</v>
      </c>
      <c r="B111" s="42" t="s">
        <v>20</v>
      </c>
      <c r="C111" s="41">
        <f>C80</f>
        <v>330828</v>
      </c>
      <c r="D111" s="44">
        <f>D28*D80</f>
        <v>0</v>
      </c>
      <c r="E111" s="84">
        <f>C111*D111</f>
        <v>0</v>
      </c>
    </row>
    <row r="112" spans="1:5" x14ac:dyDescent="0.2">
      <c r="A112" s="49" t="s">
        <v>32</v>
      </c>
      <c r="B112" s="148">
        <f>SUM(E110:E111)</f>
        <v>0</v>
      </c>
      <c r="C112" s="150"/>
      <c r="D112" s="150"/>
      <c r="E112" s="151"/>
    </row>
    <row r="113" spans="1:6" ht="20" customHeight="1" x14ac:dyDescent="0.2">
      <c r="A113" s="23"/>
      <c r="B113" s="23"/>
      <c r="C113" s="23"/>
      <c r="D113" s="25"/>
      <c r="E113" s="48"/>
    </row>
    <row r="114" spans="1:6" ht="28" x14ac:dyDescent="0.2">
      <c r="A114" s="5" t="s">
        <v>2</v>
      </c>
      <c r="B114" s="85"/>
      <c r="C114" s="86" t="s">
        <v>16</v>
      </c>
      <c r="D114" s="91" t="s">
        <v>33</v>
      </c>
      <c r="E114" s="87" t="s">
        <v>18</v>
      </c>
    </row>
    <row r="115" spans="1:6" x14ac:dyDescent="0.2">
      <c r="A115" s="35" t="s">
        <v>34</v>
      </c>
      <c r="B115" s="35" t="s">
        <v>35</v>
      </c>
      <c r="C115" s="51">
        <v>2</v>
      </c>
      <c r="D115" s="12">
        <v>0</v>
      </c>
      <c r="E115" s="52">
        <f>SUM(C115*D115)</f>
        <v>0</v>
      </c>
    </row>
    <row r="116" spans="1:6" x14ac:dyDescent="0.2">
      <c r="A116" s="35" t="s">
        <v>36</v>
      </c>
      <c r="B116" s="35" t="s">
        <v>35</v>
      </c>
      <c r="C116" s="51">
        <v>2</v>
      </c>
      <c r="D116" s="19">
        <v>0</v>
      </c>
      <c r="E116" s="52">
        <f>SUM(C116*D116)</f>
        <v>0</v>
      </c>
    </row>
    <row r="117" spans="1:6" x14ac:dyDescent="0.2">
      <c r="A117" s="53" t="s">
        <v>37</v>
      </c>
      <c r="B117" s="152">
        <f>SUM(E115:E116)*5</f>
        <v>0</v>
      </c>
      <c r="C117" s="153"/>
      <c r="D117" s="153"/>
      <c r="E117" s="154"/>
    </row>
    <row r="118" spans="1:6" x14ac:dyDescent="0.2">
      <c r="A118" s="23"/>
      <c r="B118" s="24"/>
      <c r="C118" s="23"/>
      <c r="D118" s="23"/>
      <c r="E118" s="25"/>
    </row>
    <row r="119" spans="1:6" ht="75" customHeight="1" x14ac:dyDescent="0.2">
      <c r="A119" s="30" t="s">
        <v>85</v>
      </c>
      <c r="B119" s="54"/>
      <c r="C119" s="155">
        <f>D21+B50+D71+B81+D102+B112+B117+D26+D76+D107</f>
        <v>0</v>
      </c>
      <c r="D119" s="155"/>
      <c r="E119" s="156" t="s">
        <v>101</v>
      </c>
      <c r="F119" s="157"/>
    </row>
  </sheetData>
  <sheetProtection algorithmName="SHA-512" hashValue="lV5tJocNFq0uN2Wo2MSCQeLmiOWz6cYgqmnOoobApkJ5I+F+EmeX9gVM7LGv4hwclUOzaca0MeLX8EkXSif/LQ==" saltValue="Xw3lfHLEYUIAXicQFdNIRQ==" spinCount="100000" sheet="1" objects="1" scenarios="1"/>
  <mergeCells count="10">
    <mergeCell ref="B117:E117"/>
    <mergeCell ref="C119:D119"/>
    <mergeCell ref="B81:E81"/>
    <mergeCell ref="B112:E112"/>
    <mergeCell ref="E119:F119"/>
    <mergeCell ref="A1:D1"/>
    <mergeCell ref="D21:E21"/>
    <mergeCell ref="D71:E71"/>
    <mergeCell ref="D102:E102"/>
    <mergeCell ref="B50:E50"/>
  </mergeCells>
  <dataValidations count="1">
    <dataValidation type="decimal" allowBlank="1" showInputMessage="1" showErrorMessage="1" sqref="C28" xr:uid="{323FA527-5463-1E4C-B299-8E0CC7E12D47}">
      <formula1>0</formula1>
      <formula2>10</formula2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82AE-A5DC-0A4B-A458-1422B8ED28F4}">
  <sheetPr>
    <tabColor rgb="FFEA2567"/>
  </sheetPr>
  <dimension ref="A1:F119"/>
  <sheetViews>
    <sheetView showGridLines="0" topLeftCell="A92" zoomScale="130" zoomScaleNormal="130" workbookViewId="0">
      <selection activeCell="D115" sqref="D115:D116"/>
    </sheetView>
  </sheetViews>
  <sheetFormatPr baseColWidth="10" defaultRowHeight="15" x14ac:dyDescent="0.2"/>
  <cols>
    <col min="1" max="1" width="87.1640625" customWidth="1"/>
    <col min="2" max="2" width="28.83203125" customWidth="1"/>
    <col min="3" max="3" width="27.83203125" customWidth="1"/>
    <col min="4" max="5" width="25.83203125" customWidth="1"/>
    <col min="6" max="6" width="12.83203125" customWidth="1"/>
  </cols>
  <sheetData>
    <row r="1" spans="1:5" ht="108" customHeight="1" x14ac:dyDescent="0.2">
      <c r="A1" s="158" t="s">
        <v>89</v>
      </c>
      <c r="B1" s="159"/>
      <c r="C1" s="159"/>
      <c r="D1" s="159"/>
    </row>
    <row r="2" spans="1:5" ht="89" customHeight="1" x14ac:dyDescent="0.2">
      <c r="A2" s="1" t="s">
        <v>92</v>
      </c>
      <c r="B2" s="2"/>
      <c r="C2" s="3"/>
      <c r="D2" s="3"/>
    </row>
    <row r="3" spans="1:5" ht="50" customHeight="1" x14ac:dyDescent="0.2">
      <c r="A3" s="5" t="s">
        <v>2</v>
      </c>
      <c r="B3" s="6"/>
      <c r="C3" s="5" t="s">
        <v>3</v>
      </c>
      <c r="D3" s="132" t="str">
        <f>'Werkblad A'!B4</f>
        <v>Type 1: Full color MFP minimaal 25 PPM</v>
      </c>
      <c r="E3" s="132" t="str">
        <f>'Werkblad A'!C4</f>
        <v>Type 2: Full color MFP minimaal 45 PPM</v>
      </c>
    </row>
    <row r="4" spans="1:5" x14ac:dyDescent="0.2">
      <c r="A4" s="8" t="s">
        <v>4</v>
      </c>
      <c r="B4" s="9"/>
      <c r="C4" s="10"/>
      <c r="D4" s="11" t="s">
        <v>5</v>
      </c>
      <c r="E4" s="11" t="s">
        <v>5</v>
      </c>
    </row>
    <row r="5" spans="1:5" x14ac:dyDescent="0.2">
      <c r="A5" s="8" t="s">
        <v>6</v>
      </c>
      <c r="B5" s="9"/>
      <c r="C5" s="10"/>
      <c r="D5" s="12">
        <v>0</v>
      </c>
      <c r="E5" s="12">
        <v>0</v>
      </c>
    </row>
    <row r="6" spans="1:5" x14ac:dyDescent="0.2">
      <c r="A6" s="8" t="s">
        <v>63</v>
      </c>
      <c r="B6" s="9"/>
      <c r="C6" s="10"/>
      <c r="D6" s="12">
        <v>0</v>
      </c>
      <c r="E6" s="12">
        <v>0</v>
      </c>
    </row>
    <row r="7" spans="1:5" x14ac:dyDescent="0.2">
      <c r="A7" s="8" t="s">
        <v>83</v>
      </c>
      <c r="B7" s="9"/>
      <c r="C7" s="10"/>
      <c r="D7" s="12">
        <v>0</v>
      </c>
      <c r="E7" s="12">
        <v>0</v>
      </c>
    </row>
    <row r="8" spans="1:5" x14ac:dyDescent="0.2">
      <c r="A8" s="13"/>
      <c r="C8" s="15"/>
      <c r="D8" s="15"/>
      <c r="E8" s="15"/>
    </row>
    <row r="9" spans="1:5" x14ac:dyDescent="0.2">
      <c r="A9" s="80" t="s">
        <v>7</v>
      </c>
      <c r="B9" s="16"/>
      <c r="C9" s="75" t="s">
        <v>5</v>
      </c>
      <c r="D9" s="76">
        <v>0</v>
      </c>
      <c r="E9" s="76">
        <v>0</v>
      </c>
    </row>
    <row r="10" spans="1:5" x14ac:dyDescent="0.2">
      <c r="A10" s="17" t="s">
        <v>60</v>
      </c>
      <c r="B10" s="18" t="s">
        <v>8</v>
      </c>
      <c r="C10" s="11" t="s">
        <v>5</v>
      </c>
      <c r="D10" s="19">
        <v>0</v>
      </c>
      <c r="E10" s="19">
        <v>0</v>
      </c>
    </row>
    <row r="11" spans="1:5" x14ac:dyDescent="0.2">
      <c r="A11" s="17" t="s">
        <v>80</v>
      </c>
      <c r="B11" s="18" t="s">
        <v>8</v>
      </c>
      <c r="C11" s="11" t="s">
        <v>5</v>
      </c>
      <c r="D11" s="19">
        <v>0</v>
      </c>
      <c r="E11" s="19">
        <v>0</v>
      </c>
    </row>
    <row r="12" spans="1:5" x14ac:dyDescent="0.2">
      <c r="A12" s="17" t="s">
        <v>81</v>
      </c>
      <c r="B12" s="18" t="s">
        <v>8</v>
      </c>
      <c r="C12" s="11" t="s">
        <v>5</v>
      </c>
      <c r="D12" s="10" t="s">
        <v>61</v>
      </c>
      <c r="E12" s="19">
        <v>0</v>
      </c>
    </row>
    <row r="13" spans="1:5" x14ac:dyDescent="0.2">
      <c r="A13" s="17" t="s">
        <v>82</v>
      </c>
      <c r="B13" s="18" t="s">
        <v>8</v>
      </c>
      <c r="C13" s="11" t="s">
        <v>5</v>
      </c>
      <c r="D13" s="10" t="s">
        <v>61</v>
      </c>
      <c r="E13" s="19">
        <v>0</v>
      </c>
    </row>
    <row r="14" spans="1:5" x14ac:dyDescent="0.2">
      <c r="A14" s="20" t="s">
        <v>9</v>
      </c>
      <c r="B14" s="21"/>
      <c r="C14" s="20"/>
      <c r="D14" s="22">
        <f>SUM(D5:D13)</f>
        <v>0</v>
      </c>
      <c r="E14" s="22">
        <f>SUM(E5:E13)</f>
        <v>0</v>
      </c>
    </row>
    <row r="15" spans="1:5" x14ac:dyDescent="0.2">
      <c r="A15" s="23"/>
      <c r="B15" s="24"/>
      <c r="C15" s="23"/>
      <c r="D15" s="23"/>
      <c r="E15" s="23"/>
    </row>
    <row r="16" spans="1:5" x14ac:dyDescent="0.2">
      <c r="A16" s="26" t="s">
        <v>10</v>
      </c>
      <c r="B16" s="18"/>
      <c r="C16" s="27"/>
      <c r="D16" s="27">
        <f>'Werkblad A'!B5</f>
        <v>13</v>
      </c>
      <c r="E16" s="27">
        <f>'Werkblad A'!C5</f>
        <v>5</v>
      </c>
    </row>
    <row r="17" spans="1:5" x14ac:dyDescent="0.2">
      <c r="A17" s="23"/>
      <c r="B17" s="24"/>
      <c r="C17" s="23"/>
      <c r="D17" s="23"/>
      <c r="E17" s="23"/>
    </row>
    <row r="18" spans="1:5" ht="28" customHeight="1" x14ac:dyDescent="0.2">
      <c r="A18" s="5" t="s">
        <v>11</v>
      </c>
      <c r="B18" s="6"/>
      <c r="C18" s="5"/>
      <c r="D18" s="132" t="str">
        <f>D3</f>
        <v>Type 1: Full color MFP minimaal 25 PPM</v>
      </c>
      <c r="E18" s="132" t="str">
        <f>E3</f>
        <v>Type 2: Full color MFP minimaal 45 PPM</v>
      </c>
    </row>
    <row r="19" spans="1:5" x14ac:dyDescent="0.2">
      <c r="A19" s="110" t="s">
        <v>12</v>
      </c>
      <c r="B19" s="29"/>
      <c r="C19" s="110"/>
      <c r="D19" s="111">
        <f>D16*D14</f>
        <v>0</v>
      </c>
      <c r="E19" s="111">
        <f>E16*E14</f>
        <v>0</v>
      </c>
    </row>
    <row r="20" spans="1:5" x14ac:dyDescent="0.2">
      <c r="A20" s="110" t="s">
        <v>13</v>
      </c>
      <c r="B20" s="29"/>
      <c r="C20" s="110"/>
      <c r="D20" s="111">
        <f t="shared" ref="D20:E20" si="0">D19*12</f>
        <v>0</v>
      </c>
      <c r="E20" s="111">
        <f t="shared" si="0"/>
        <v>0</v>
      </c>
    </row>
    <row r="21" spans="1:5" x14ac:dyDescent="0.2">
      <c r="A21" s="30" t="s">
        <v>93</v>
      </c>
      <c r="B21" s="31"/>
      <c r="C21" s="32"/>
      <c r="D21" s="148">
        <f>(D19*55)+(E19*55)</f>
        <v>0</v>
      </c>
      <c r="E21" s="149"/>
    </row>
    <row r="22" spans="1:5" x14ac:dyDescent="0.2">
      <c r="A22" s="23"/>
      <c r="B22" s="24"/>
      <c r="C22" s="23"/>
      <c r="D22" s="23"/>
      <c r="E22" s="23"/>
    </row>
    <row r="23" spans="1:5" ht="30" customHeight="1" x14ac:dyDescent="0.2">
      <c r="A23" s="5" t="s">
        <v>14</v>
      </c>
      <c r="B23" s="6"/>
      <c r="C23" s="5" t="s">
        <v>15</v>
      </c>
      <c r="D23" s="125" t="s">
        <v>94</v>
      </c>
      <c r="E23" s="39"/>
    </row>
    <row r="24" spans="1:5" x14ac:dyDescent="0.2">
      <c r="A24" s="17" t="s">
        <v>79</v>
      </c>
      <c r="B24" s="29"/>
      <c r="C24" s="19">
        <v>0</v>
      </c>
      <c r="D24" s="112">
        <f>C24*55</f>
        <v>0</v>
      </c>
      <c r="E24" s="39"/>
    </row>
    <row r="25" spans="1:5" x14ac:dyDescent="0.2">
      <c r="A25" s="136" t="s">
        <v>84</v>
      </c>
      <c r="B25" s="135"/>
      <c r="C25" s="19">
        <v>0</v>
      </c>
      <c r="D25" s="112">
        <f>C25*55</f>
        <v>0</v>
      </c>
      <c r="E25" s="39"/>
    </row>
    <row r="26" spans="1:5" x14ac:dyDescent="0.2">
      <c r="A26" s="30"/>
      <c r="B26" s="31"/>
      <c r="C26" s="31"/>
      <c r="D26" s="93">
        <f>SUM(D24:D25)</f>
        <v>0</v>
      </c>
      <c r="E26" s="39"/>
    </row>
    <row r="27" spans="1:5" x14ac:dyDescent="0.2">
      <c r="A27" s="23"/>
      <c r="B27" s="24"/>
      <c r="C27" s="23"/>
      <c r="D27" s="23"/>
      <c r="E27" s="25"/>
    </row>
    <row r="28" spans="1:5" ht="28" x14ac:dyDescent="0.2">
      <c r="A28" s="126" t="s">
        <v>62</v>
      </c>
      <c r="B28" s="36"/>
      <c r="C28" s="143">
        <f>'Prijzenblad Lauwers College'!C28</f>
        <v>0</v>
      </c>
      <c r="D28" s="38">
        <f>(C28/100)+1</f>
        <v>1</v>
      </c>
      <c r="E28" s="39"/>
    </row>
    <row r="29" spans="1:5" x14ac:dyDescent="0.2">
      <c r="A29" s="23"/>
      <c r="B29" s="24"/>
      <c r="C29" s="23"/>
      <c r="D29" s="38"/>
      <c r="E29" s="39"/>
    </row>
    <row r="30" spans="1:5" ht="28" x14ac:dyDescent="0.2">
      <c r="A30" s="5" t="s">
        <v>2</v>
      </c>
      <c r="B30" s="33"/>
      <c r="C30" s="33" t="s">
        <v>16</v>
      </c>
      <c r="D30" s="34" t="s">
        <v>17</v>
      </c>
      <c r="E30" s="142" t="s">
        <v>95</v>
      </c>
    </row>
    <row r="31" spans="1:5" x14ac:dyDescent="0.2">
      <c r="A31" s="35" t="s">
        <v>19</v>
      </c>
      <c r="B31" s="40" t="s">
        <v>20</v>
      </c>
      <c r="C31" s="41">
        <f>'Werkblad A'!C12</f>
        <v>1070842</v>
      </c>
      <c r="D31" s="47">
        <f>'Prijzenblad Lauwers College'!D31</f>
        <v>0</v>
      </c>
      <c r="E31" s="84">
        <f>((C31*D31)/12)*7</f>
        <v>0</v>
      </c>
    </row>
    <row r="32" spans="1:5" x14ac:dyDescent="0.2">
      <c r="A32" s="35" t="s">
        <v>21</v>
      </c>
      <c r="B32" s="42" t="s">
        <v>20</v>
      </c>
      <c r="C32" s="41">
        <f>'Werkblad A'!C13</f>
        <v>252138</v>
      </c>
      <c r="D32" s="47">
        <f>'Prijzenblad Lauwers College'!D32</f>
        <v>0</v>
      </c>
      <c r="E32" s="84">
        <f>((C32*D32)/12)*7</f>
        <v>0</v>
      </c>
    </row>
    <row r="33" spans="1:5" x14ac:dyDescent="0.2">
      <c r="A33" s="23"/>
      <c r="B33" s="23"/>
      <c r="C33" s="25"/>
      <c r="D33" s="43"/>
    </row>
    <row r="34" spans="1:5" ht="28" x14ac:dyDescent="0.2">
      <c r="A34" s="5" t="s">
        <v>2</v>
      </c>
      <c r="B34" s="33"/>
      <c r="C34" s="33" t="s">
        <v>16</v>
      </c>
      <c r="D34" s="34" t="s">
        <v>17</v>
      </c>
      <c r="E34" s="83" t="s">
        <v>18</v>
      </c>
    </row>
    <row r="35" spans="1:5" x14ac:dyDescent="0.2">
      <c r="A35" s="35" t="s">
        <v>19</v>
      </c>
      <c r="B35" s="40" t="s">
        <v>20</v>
      </c>
      <c r="C35" s="41">
        <f>C31</f>
        <v>1070842</v>
      </c>
      <c r="D35" s="47">
        <f>D28*D31</f>
        <v>0</v>
      </c>
      <c r="E35" s="84">
        <f>C35*D35</f>
        <v>0</v>
      </c>
    </row>
    <row r="36" spans="1:5" x14ac:dyDescent="0.2">
      <c r="A36" s="35" t="s">
        <v>21</v>
      </c>
      <c r="B36" s="42" t="s">
        <v>20</v>
      </c>
      <c r="C36" s="41">
        <f>C32</f>
        <v>252138</v>
      </c>
      <c r="D36" s="47">
        <f>D32*D28</f>
        <v>0</v>
      </c>
      <c r="E36" s="84">
        <f>C36*D36</f>
        <v>0</v>
      </c>
    </row>
    <row r="37" spans="1:5" x14ac:dyDescent="0.2">
      <c r="A37" s="23"/>
      <c r="B37" s="23"/>
      <c r="C37" s="25"/>
      <c r="D37" s="45"/>
    </row>
    <row r="38" spans="1:5" ht="28" x14ac:dyDescent="0.2">
      <c r="A38" s="5" t="s">
        <v>2</v>
      </c>
      <c r="B38" s="33"/>
      <c r="C38" s="33" t="s">
        <v>16</v>
      </c>
      <c r="D38" s="46" t="s">
        <v>17</v>
      </c>
      <c r="E38" s="83" t="s">
        <v>18</v>
      </c>
    </row>
    <row r="39" spans="1:5" x14ac:dyDescent="0.2">
      <c r="A39" s="35" t="s">
        <v>19</v>
      </c>
      <c r="B39" s="40" t="s">
        <v>20</v>
      </c>
      <c r="C39" s="41">
        <f>C31</f>
        <v>1070842</v>
      </c>
      <c r="D39" s="47">
        <f>D35*D28</f>
        <v>0</v>
      </c>
      <c r="E39" s="84">
        <f>C39*D39</f>
        <v>0</v>
      </c>
    </row>
    <row r="40" spans="1:5" x14ac:dyDescent="0.2">
      <c r="A40" s="35" t="s">
        <v>21</v>
      </c>
      <c r="B40" s="42" t="s">
        <v>20</v>
      </c>
      <c r="C40" s="41">
        <f>C32</f>
        <v>252138</v>
      </c>
      <c r="D40" s="47">
        <f>D28*D36</f>
        <v>0</v>
      </c>
      <c r="E40" s="84">
        <f>C40*D40</f>
        <v>0</v>
      </c>
    </row>
    <row r="41" spans="1:5" x14ac:dyDescent="0.2">
      <c r="A41" s="23"/>
      <c r="B41" s="23"/>
      <c r="C41" s="25"/>
      <c r="D41" s="45"/>
    </row>
    <row r="42" spans="1:5" ht="28" x14ac:dyDescent="0.2">
      <c r="A42" s="5" t="s">
        <v>2</v>
      </c>
      <c r="B42" s="33"/>
      <c r="C42" s="33" t="s">
        <v>16</v>
      </c>
      <c r="D42" s="46" t="s">
        <v>17</v>
      </c>
      <c r="E42" s="83" t="s">
        <v>18</v>
      </c>
    </row>
    <row r="43" spans="1:5" x14ac:dyDescent="0.2">
      <c r="A43" s="35" t="s">
        <v>19</v>
      </c>
      <c r="B43" s="40" t="s">
        <v>20</v>
      </c>
      <c r="C43" s="41">
        <f>C35</f>
        <v>1070842</v>
      </c>
      <c r="D43" s="47">
        <f>D39*D28</f>
        <v>0</v>
      </c>
      <c r="E43" s="84">
        <f>C43*D43</f>
        <v>0</v>
      </c>
    </row>
    <row r="44" spans="1:5" x14ac:dyDescent="0.2">
      <c r="A44" s="35" t="s">
        <v>21</v>
      </c>
      <c r="B44" s="42" t="s">
        <v>20</v>
      </c>
      <c r="C44" s="41">
        <f>C36</f>
        <v>252138</v>
      </c>
      <c r="D44" s="47">
        <f>D28*D40</f>
        <v>0</v>
      </c>
      <c r="E44" s="84">
        <f>C44*D44</f>
        <v>0</v>
      </c>
    </row>
    <row r="45" spans="1:5" x14ac:dyDescent="0.2">
      <c r="A45" s="23"/>
      <c r="B45" s="23"/>
      <c r="C45" s="25"/>
      <c r="D45" s="45"/>
    </row>
    <row r="46" spans="1:5" ht="28" x14ac:dyDescent="0.2">
      <c r="A46" s="5" t="s">
        <v>2</v>
      </c>
      <c r="B46" s="33"/>
      <c r="C46" s="33" t="s">
        <v>16</v>
      </c>
      <c r="D46" s="46" t="s">
        <v>17</v>
      </c>
      <c r="E46" s="83" t="s">
        <v>18</v>
      </c>
    </row>
    <row r="47" spans="1:5" x14ac:dyDescent="0.2">
      <c r="A47" s="35" t="s">
        <v>19</v>
      </c>
      <c r="B47" s="40" t="s">
        <v>20</v>
      </c>
      <c r="C47" s="41">
        <f>C39</f>
        <v>1070842</v>
      </c>
      <c r="D47" s="47">
        <f>D43*D28</f>
        <v>0</v>
      </c>
      <c r="E47" s="84">
        <f>C47*D47</f>
        <v>0</v>
      </c>
    </row>
    <row r="48" spans="1:5" x14ac:dyDescent="0.2">
      <c r="A48" s="35" t="s">
        <v>21</v>
      </c>
      <c r="B48" s="42" t="s">
        <v>20</v>
      </c>
      <c r="C48" s="41">
        <f>C40</f>
        <v>252138</v>
      </c>
      <c r="D48" s="47">
        <f>D28*D44</f>
        <v>0</v>
      </c>
      <c r="E48" s="84">
        <f>C48*D48</f>
        <v>0</v>
      </c>
    </row>
    <row r="49" spans="1:5" x14ac:dyDescent="0.2">
      <c r="A49" s="23"/>
      <c r="B49" s="24"/>
      <c r="C49" s="23"/>
      <c r="D49" s="25"/>
      <c r="E49" s="45"/>
    </row>
    <row r="50" spans="1:5" x14ac:dyDescent="0.2">
      <c r="A50" s="49" t="s">
        <v>96</v>
      </c>
      <c r="B50" s="148">
        <f>SUM(E31+E32+E35+E36+E39+E40+E43+E44+E47+E48)</f>
        <v>0</v>
      </c>
      <c r="C50" s="150"/>
      <c r="D50" s="150"/>
      <c r="E50" s="151"/>
    </row>
    <row r="51" spans="1:5" ht="20" customHeight="1" x14ac:dyDescent="0.2">
      <c r="A51" s="23"/>
      <c r="B51" s="24"/>
      <c r="C51" s="23"/>
      <c r="D51" s="23"/>
      <c r="E51" s="25"/>
    </row>
    <row r="52" spans="1:5" ht="16" x14ac:dyDescent="0.2">
      <c r="A52" s="1" t="s">
        <v>22</v>
      </c>
      <c r="B52" s="2"/>
      <c r="C52" s="3"/>
      <c r="D52" s="4"/>
      <c r="E52" s="4"/>
    </row>
    <row r="53" spans="1:5" ht="30" customHeight="1" x14ac:dyDescent="0.2">
      <c r="A53" s="5" t="s">
        <v>2</v>
      </c>
      <c r="B53" s="6"/>
      <c r="C53" s="5" t="s">
        <v>3</v>
      </c>
      <c r="D53" s="133" t="str">
        <f>D3</f>
        <v>Type 1: Full color MFP minimaal 25 PPM</v>
      </c>
      <c r="E53" s="133" t="str">
        <f>E3</f>
        <v>Type 2: Full color MFP minimaal 45 PPM</v>
      </c>
    </row>
    <row r="54" spans="1:5" x14ac:dyDescent="0.2">
      <c r="A54" s="8" t="str">
        <f>A4</f>
        <v xml:space="preserve">Aangeboden type: </v>
      </c>
      <c r="B54" s="9"/>
      <c r="C54" s="10"/>
      <c r="D54" s="10" t="str">
        <f>D4</f>
        <v>&lt;&lt;&gt;&gt;</v>
      </c>
      <c r="E54" s="10" t="str">
        <f>E4</f>
        <v>&lt;&lt;&gt;&gt;</v>
      </c>
    </row>
    <row r="55" spans="1:5" x14ac:dyDescent="0.2">
      <c r="A55" s="8" t="str">
        <f>A5</f>
        <v>HUURPRIJS per type per maand</v>
      </c>
      <c r="B55" s="9"/>
      <c r="C55" s="10"/>
      <c r="D55" s="19">
        <v>0</v>
      </c>
      <c r="E55" s="19">
        <v>0</v>
      </c>
    </row>
    <row r="56" spans="1:5" x14ac:dyDescent="0.2">
      <c r="A56" s="8" t="str">
        <f>A6</f>
        <v xml:space="preserve">BEHEERSOFTWARE per type per maand </v>
      </c>
      <c r="B56" s="9"/>
      <c r="C56" s="10"/>
      <c r="D56" s="19">
        <v>0</v>
      </c>
      <c r="E56" s="19">
        <v>0</v>
      </c>
    </row>
    <row r="57" spans="1:5" x14ac:dyDescent="0.2">
      <c r="A57" s="8" t="str">
        <f>A7</f>
        <v>Eis 104 t/m 111: PRINTMANAGEMENT machinegerelateerde kosten (kaartlezer/koppeling met Xafax)</v>
      </c>
      <c r="B57" s="9"/>
      <c r="C57" s="10"/>
      <c r="D57" s="19">
        <v>0</v>
      </c>
      <c r="E57" s="19">
        <v>0</v>
      </c>
    </row>
    <row r="58" spans="1:5" x14ac:dyDescent="0.2">
      <c r="A58" s="13"/>
      <c r="B58" s="14"/>
      <c r="C58" s="15"/>
      <c r="D58" s="88"/>
      <c r="E58" s="88"/>
    </row>
    <row r="59" spans="1:5" x14ac:dyDescent="0.2">
      <c r="A59" s="80" t="s">
        <v>7</v>
      </c>
      <c r="B59" s="16"/>
      <c r="C59" s="75" t="s">
        <v>5</v>
      </c>
      <c r="D59" s="76">
        <v>0</v>
      </c>
      <c r="E59" s="76">
        <v>0</v>
      </c>
    </row>
    <row r="60" spans="1:5" x14ac:dyDescent="0.2">
      <c r="A60" s="17" t="str">
        <f>A10</f>
        <v>Eis 13: PostScript driver</v>
      </c>
      <c r="B60" s="18" t="s">
        <v>8</v>
      </c>
      <c r="C60" s="10" t="str">
        <f>C10</f>
        <v>&lt;&lt;&gt;&gt;</v>
      </c>
      <c r="D60" s="19">
        <v>0</v>
      </c>
      <c r="E60" s="19">
        <v>0</v>
      </c>
    </row>
    <row r="61" spans="1:5" x14ac:dyDescent="0.2">
      <c r="A61" s="17" t="str">
        <f>A11</f>
        <v>Eis 96: niet-optie</v>
      </c>
      <c r="B61" s="18" t="s">
        <v>8</v>
      </c>
      <c r="C61" s="10" t="str">
        <f>C11</f>
        <v>&lt;&lt;&gt;&gt;</v>
      </c>
      <c r="D61" s="19">
        <v>0</v>
      </c>
      <c r="E61" s="19">
        <v>0</v>
      </c>
    </row>
    <row r="62" spans="1:5" x14ac:dyDescent="0.2">
      <c r="A62" s="17" t="str">
        <f>A12</f>
        <v>Eis 99: Inline boekjesmaker</v>
      </c>
      <c r="B62" s="18" t="s">
        <v>8</v>
      </c>
      <c r="C62" s="10" t="str">
        <f>C12</f>
        <v>&lt;&lt;&gt;&gt;</v>
      </c>
      <c r="D62" s="10" t="s">
        <v>61</v>
      </c>
      <c r="E62" s="19">
        <v>0</v>
      </c>
    </row>
    <row r="63" spans="1:5" x14ac:dyDescent="0.2">
      <c r="A63" s="17" t="str">
        <f>A13</f>
        <v>Eis 100: bulklade</v>
      </c>
      <c r="B63" s="18" t="s">
        <v>8</v>
      </c>
      <c r="C63" s="10" t="str">
        <f>C13</f>
        <v>&lt;&lt;&gt;&gt;</v>
      </c>
      <c r="D63" s="10" t="s">
        <v>61</v>
      </c>
      <c r="E63" s="19">
        <v>0</v>
      </c>
    </row>
    <row r="64" spans="1:5" x14ac:dyDescent="0.2">
      <c r="A64" s="20" t="s">
        <v>9</v>
      </c>
      <c r="B64" s="21"/>
      <c r="C64" s="20"/>
      <c r="D64" s="22">
        <f>SUM(D55:D63)</f>
        <v>0</v>
      </c>
      <c r="E64" s="22">
        <f>SUM(E55:E63)</f>
        <v>0</v>
      </c>
    </row>
    <row r="65" spans="1:5" x14ac:dyDescent="0.2">
      <c r="A65" s="23"/>
      <c r="B65" s="24"/>
      <c r="C65" s="23"/>
      <c r="D65" s="23"/>
      <c r="E65" s="23"/>
    </row>
    <row r="66" spans="1:5" x14ac:dyDescent="0.2">
      <c r="A66" s="26" t="s">
        <v>10</v>
      </c>
      <c r="B66" s="18"/>
      <c r="C66" s="26"/>
      <c r="D66" s="27">
        <f>D16</f>
        <v>13</v>
      </c>
      <c r="E66" s="27">
        <f>E16</f>
        <v>5</v>
      </c>
    </row>
    <row r="67" spans="1:5" x14ac:dyDescent="0.2">
      <c r="A67" s="23"/>
      <c r="B67" s="24"/>
      <c r="C67" s="23"/>
      <c r="D67" s="129"/>
      <c r="E67" s="129"/>
    </row>
    <row r="68" spans="1:5" ht="28" customHeight="1" x14ac:dyDescent="0.2">
      <c r="A68" s="5" t="s">
        <v>11</v>
      </c>
      <c r="B68" s="6"/>
      <c r="C68" s="5"/>
      <c r="D68" s="28" t="str">
        <f>D3</f>
        <v>Type 1: Full color MFP minimaal 25 PPM</v>
      </c>
      <c r="E68" s="28" t="str">
        <f>E3</f>
        <v>Type 2: Full color MFP minimaal 45 PPM</v>
      </c>
    </row>
    <row r="69" spans="1:5" x14ac:dyDescent="0.2">
      <c r="A69" s="110" t="s">
        <v>12</v>
      </c>
      <c r="B69" s="29"/>
      <c r="C69" s="110"/>
      <c r="D69" s="111">
        <f>D66*D64</f>
        <v>0</v>
      </c>
      <c r="E69" s="111">
        <f>E66*E64</f>
        <v>0</v>
      </c>
    </row>
    <row r="70" spans="1:5" x14ac:dyDescent="0.2">
      <c r="A70" s="110" t="s">
        <v>23</v>
      </c>
      <c r="B70" s="29"/>
      <c r="C70" s="110"/>
      <c r="D70" s="111">
        <f>D69*12</f>
        <v>0</v>
      </c>
      <c r="E70" s="111">
        <f>E69*12</f>
        <v>0</v>
      </c>
    </row>
    <row r="71" spans="1:5" x14ac:dyDescent="0.2">
      <c r="A71" s="30" t="s">
        <v>24</v>
      </c>
      <c r="B71" s="31"/>
      <c r="C71" s="32"/>
      <c r="D71" s="148">
        <f>SUM(D70:E70)</f>
        <v>0</v>
      </c>
      <c r="E71" s="149"/>
    </row>
    <row r="72" spans="1:5" x14ac:dyDescent="0.2">
      <c r="A72" s="23"/>
      <c r="B72" s="24"/>
      <c r="C72" s="23"/>
      <c r="D72" s="23"/>
      <c r="E72" s="25"/>
    </row>
    <row r="73" spans="1:5" ht="30" customHeight="1" x14ac:dyDescent="0.2">
      <c r="A73" s="5" t="str">
        <f>A23</f>
        <v xml:space="preserve">Totaalkosten </v>
      </c>
      <c r="B73" s="6"/>
      <c r="C73" s="5" t="s">
        <v>15</v>
      </c>
      <c r="D73" s="124" t="s">
        <v>25</v>
      </c>
    </row>
    <row r="74" spans="1:5" x14ac:dyDescent="0.2">
      <c r="A74" s="104" t="str">
        <f>A24</f>
        <v>Eis 42: Cloud-server</v>
      </c>
      <c r="B74" s="29"/>
      <c r="C74" s="19">
        <v>0</v>
      </c>
      <c r="D74" s="112">
        <f>C74*12</f>
        <v>0</v>
      </c>
    </row>
    <row r="75" spans="1:5" x14ac:dyDescent="0.2">
      <c r="A75" s="104" t="str">
        <f>A25</f>
        <v>Eis 104 t/m 111: PRINTMANAGEMENT kosten ongeacht het aantal machines</v>
      </c>
      <c r="B75" s="29"/>
      <c r="C75" s="19">
        <v>0</v>
      </c>
      <c r="D75" s="112">
        <f>C75*12</f>
        <v>0</v>
      </c>
    </row>
    <row r="76" spans="1:5" x14ac:dyDescent="0.2">
      <c r="A76" s="30"/>
      <c r="B76" s="31"/>
      <c r="C76" s="31"/>
      <c r="D76" s="93">
        <f>SUM(D74:D75)</f>
        <v>0</v>
      </c>
    </row>
    <row r="77" spans="1:5" x14ac:dyDescent="0.2">
      <c r="A77" s="23"/>
      <c r="B77" s="24"/>
      <c r="C77" s="23"/>
      <c r="D77" s="23"/>
      <c r="E77" s="25"/>
    </row>
    <row r="78" spans="1:5" ht="28" x14ac:dyDescent="0.2">
      <c r="A78" s="5" t="s">
        <v>2</v>
      </c>
      <c r="B78" s="85"/>
      <c r="C78" s="86" t="s">
        <v>16</v>
      </c>
      <c r="D78" s="91" t="s">
        <v>17</v>
      </c>
      <c r="E78" s="87" t="s">
        <v>18</v>
      </c>
    </row>
    <row r="79" spans="1:5" x14ac:dyDescent="0.2">
      <c r="A79" s="35" t="s">
        <v>19</v>
      </c>
      <c r="B79" s="40" t="s">
        <v>20</v>
      </c>
      <c r="C79" s="41">
        <f>C31</f>
        <v>1070842</v>
      </c>
      <c r="D79" s="44">
        <f>D28*D47</f>
        <v>0</v>
      </c>
      <c r="E79" s="84">
        <f>C79*D79</f>
        <v>0</v>
      </c>
    </row>
    <row r="80" spans="1:5" x14ac:dyDescent="0.2">
      <c r="A80" s="35" t="s">
        <v>21</v>
      </c>
      <c r="B80" s="42" t="s">
        <v>20</v>
      </c>
      <c r="C80" s="41">
        <f>C32</f>
        <v>252138</v>
      </c>
      <c r="D80" s="44">
        <f>D28*D48</f>
        <v>0</v>
      </c>
      <c r="E80" s="84">
        <f>C80*D80</f>
        <v>0</v>
      </c>
    </row>
    <row r="81" spans="1:5" x14ac:dyDescent="0.2">
      <c r="A81" s="49" t="s">
        <v>26</v>
      </c>
      <c r="B81" s="148">
        <f>SUM(E79:E80)</f>
        <v>0</v>
      </c>
      <c r="C81" s="150"/>
      <c r="D81" s="150"/>
      <c r="E81" s="151"/>
    </row>
    <row r="82" spans="1:5" ht="20" customHeight="1" x14ac:dyDescent="0.2">
      <c r="A82" s="23"/>
      <c r="B82" s="24"/>
      <c r="C82" s="23"/>
      <c r="D82" s="23"/>
    </row>
    <row r="83" spans="1:5" ht="16" x14ac:dyDescent="0.2">
      <c r="A83" s="1" t="s">
        <v>27</v>
      </c>
      <c r="B83" s="2"/>
      <c r="C83" s="3"/>
      <c r="D83" s="4"/>
      <c r="E83" s="4"/>
    </row>
    <row r="84" spans="1:5" ht="30" customHeight="1" x14ac:dyDescent="0.2">
      <c r="A84" s="89" t="s">
        <v>2</v>
      </c>
      <c r="B84" s="6"/>
      <c r="C84" s="5" t="s">
        <v>3</v>
      </c>
      <c r="D84" s="134" t="str">
        <f>D3</f>
        <v>Type 1: Full color MFP minimaal 25 PPM</v>
      </c>
      <c r="E84" s="134" t="str">
        <f>E3</f>
        <v>Type 2: Full color MFP minimaal 45 PPM</v>
      </c>
    </row>
    <row r="85" spans="1:5" x14ac:dyDescent="0.2">
      <c r="A85" s="94" t="str">
        <f>A4</f>
        <v xml:space="preserve">Aangeboden type: </v>
      </c>
      <c r="B85" s="95"/>
      <c r="C85" s="92"/>
      <c r="D85" s="92" t="str">
        <f>D4</f>
        <v>&lt;&lt;&gt;&gt;</v>
      </c>
      <c r="E85" s="92" t="str">
        <f>E4</f>
        <v>&lt;&lt;&gt;&gt;</v>
      </c>
    </row>
    <row r="86" spans="1:5" x14ac:dyDescent="0.2">
      <c r="A86" s="94" t="str">
        <f>A5</f>
        <v>HUURPRIJS per type per maand</v>
      </c>
      <c r="B86" s="96"/>
      <c r="C86" s="92"/>
      <c r="D86" s="19">
        <v>0</v>
      </c>
      <c r="E86" s="19">
        <v>0</v>
      </c>
    </row>
    <row r="87" spans="1:5" x14ac:dyDescent="0.2">
      <c r="A87" s="35" t="str">
        <f>A6</f>
        <v xml:space="preserve">BEHEERSOFTWARE per type per maand </v>
      </c>
      <c r="B87" s="50"/>
      <c r="C87" s="90"/>
      <c r="D87" s="19">
        <v>0</v>
      </c>
      <c r="E87" s="19">
        <v>0</v>
      </c>
    </row>
    <row r="88" spans="1:5" x14ac:dyDescent="0.2">
      <c r="A88" s="35" t="str">
        <f>A7</f>
        <v>Eis 104 t/m 111: PRINTMANAGEMENT machinegerelateerde kosten (kaartlezer/koppeling met Xafax)</v>
      </c>
      <c r="B88" s="50"/>
      <c r="C88" s="90"/>
      <c r="D88" s="19">
        <v>0</v>
      </c>
      <c r="E88" s="19">
        <v>0</v>
      </c>
    </row>
    <row r="90" spans="1:5" x14ac:dyDescent="0.2">
      <c r="A90" s="80" t="s">
        <v>7</v>
      </c>
      <c r="B90" s="16"/>
      <c r="C90" s="75" t="s">
        <v>5</v>
      </c>
      <c r="D90" s="7"/>
      <c r="E90" s="7"/>
    </row>
    <row r="91" spans="1:5" x14ac:dyDescent="0.2">
      <c r="A91" s="17" t="str">
        <f>A10</f>
        <v>Eis 13: PostScript driver</v>
      </c>
      <c r="B91" s="18" t="s">
        <v>8</v>
      </c>
      <c r="C91" s="90" t="str">
        <f>C10</f>
        <v>&lt;&lt;&gt;&gt;</v>
      </c>
      <c r="D91" s="19">
        <v>0</v>
      </c>
      <c r="E91" s="19">
        <v>0</v>
      </c>
    </row>
    <row r="92" spans="1:5" x14ac:dyDescent="0.2">
      <c r="A92" s="17" t="str">
        <f>A11</f>
        <v>Eis 96: niet-optie</v>
      </c>
      <c r="B92" s="18" t="s">
        <v>8</v>
      </c>
      <c r="C92" s="90" t="str">
        <f>C11</f>
        <v>&lt;&lt;&gt;&gt;</v>
      </c>
      <c r="D92" s="19">
        <v>0</v>
      </c>
      <c r="E92" s="19">
        <v>0</v>
      </c>
    </row>
    <row r="93" spans="1:5" x14ac:dyDescent="0.2">
      <c r="A93" s="17" t="str">
        <f>A12</f>
        <v>Eis 99: Inline boekjesmaker</v>
      </c>
      <c r="B93" s="18" t="s">
        <v>8</v>
      </c>
      <c r="C93" s="90" t="str">
        <f>C12</f>
        <v>&lt;&lt;&gt;&gt;</v>
      </c>
      <c r="D93" s="10" t="s">
        <v>61</v>
      </c>
      <c r="E93" s="19">
        <v>0</v>
      </c>
    </row>
    <row r="94" spans="1:5" x14ac:dyDescent="0.2">
      <c r="A94" s="17" t="str">
        <f>A13</f>
        <v>Eis 100: bulklade</v>
      </c>
      <c r="B94" s="18" t="s">
        <v>8</v>
      </c>
      <c r="C94" s="90" t="str">
        <f>C13</f>
        <v>&lt;&lt;&gt;&gt;</v>
      </c>
      <c r="D94" s="10" t="s">
        <v>61</v>
      </c>
      <c r="E94" s="19">
        <v>0</v>
      </c>
    </row>
    <row r="95" spans="1:5" x14ac:dyDescent="0.2">
      <c r="A95" s="20" t="s">
        <v>9</v>
      </c>
      <c r="B95" s="21"/>
      <c r="C95" s="20"/>
      <c r="D95" s="22">
        <f>SUM(D86:D94)</f>
        <v>0</v>
      </c>
      <c r="E95" s="22">
        <f>SUM(E86:E94)</f>
        <v>0</v>
      </c>
    </row>
    <row r="96" spans="1:5" x14ac:dyDescent="0.2">
      <c r="A96" s="23"/>
      <c r="B96" s="24"/>
      <c r="C96" s="23"/>
      <c r="D96" s="23"/>
      <c r="E96" s="23"/>
    </row>
    <row r="97" spans="1:5" x14ac:dyDescent="0.2">
      <c r="A97" s="26" t="s">
        <v>10</v>
      </c>
      <c r="B97" s="18"/>
      <c r="C97" s="26"/>
      <c r="D97" s="27">
        <f>D16</f>
        <v>13</v>
      </c>
      <c r="E97" s="27">
        <f>E16</f>
        <v>5</v>
      </c>
    </row>
    <row r="98" spans="1:5" x14ac:dyDescent="0.2">
      <c r="A98" s="23"/>
      <c r="B98" s="24"/>
      <c r="C98" s="23"/>
      <c r="D98" s="23"/>
      <c r="E98" s="23"/>
    </row>
    <row r="99" spans="1:5" ht="30" customHeight="1" x14ac:dyDescent="0.2">
      <c r="A99" s="5" t="s">
        <v>11</v>
      </c>
      <c r="B99" s="6"/>
      <c r="C99" s="5"/>
      <c r="D99" s="124" t="str">
        <f>D3</f>
        <v>Type 1: Full color MFP minimaal 25 PPM</v>
      </c>
      <c r="E99" s="124" t="str">
        <f>E3</f>
        <v>Type 2: Full color MFP minimaal 45 PPM</v>
      </c>
    </row>
    <row r="100" spans="1:5" x14ac:dyDescent="0.2">
      <c r="A100" s="110" t="s">
        <v>12</v>
      </c>
      <c r="B100" s="29"/>
      <c r="C100" s="110"/>
      <c r="D100" s="111">
        <f t="shared" ref="D100:E100" si="1">D97*D95</f>
        <v>0</v>
      </c>
      <c r="E100" s="111">
        <f t="shared" si="1"/>
        <v>0</v>
      </c>
    </row>
    <row r="101" spans="1:5" x14ac:dyDescent="0.2">
      <c r="A101" s="110" t="s">
        <v>28</v>
      </c>
      <c r="B101" s="29"/>
      <c r="C101" s="110"/>
      <c r="D101" s="111">
        <f t="shared" ref="D101:E101" si="2">D100*12</f>
        <v>0</v>
      </c>
      <c r="E101" s="111">
        <f t="shared" si="2"/>
        <v>0</v>
      </c>
    </row>
    <row r="102" spans="1:5" x14ac:dyDescent="0.2">
      <c r="A102" s="30" t="s">
        <v>29</v>
      </c>
      <c r="B102" s="31"/>
      <c r="C102" s="32"/>
      <c r="D102" s="148">
        <f>SUM(D101:E101)</f>
        <v>0</v>
      </c>
      <c r="E102" s="149"/>
    </row>
    <row r="103" spans="1:5" x14ac:dyDescent="0.2">
      <c r="A103" s="23"/>
      <c r="B103" s="24"/>
      <c r="C103" s="23"/>
      <c r="D103" s="23"/>
      <c r="E103" s="25"/>
    </row>
    <row r="104" spans="1:5" ht="30" customHeight="1" x14ac:dyDescent="0.2">
      <c r="A104" s="5" t="str">
        <f>A73</f>
        <v xml:space="preserve">Totaalkosten </v>
      </c>
      <c r="B104" s="6"/>
      <c r="C104" s="5" t="s">
        <v>30</v>
      </c>
      <c r="D104" s="28" t="s">
        <v>31</v>
      </c>
    </row>
    <row r="105" spans="1:5" x14ac:dyDescent="0.2">
      <c r="A105" s="104" t="str">
        <f>A74</f>
        <v>Eis 42: Cloud-server</v>
      </c>
      <c r="B105" s="29"/>
      <c r="C105" s="19">
        <v>0</v>
      </c>
      <c r="D105" s="112">
        <f>C105*12</f>
        <v>0</v>
      </c>
    </row>
    <row r="106" spans="1:5" x14ac:dyDescent="0.2">
      <c r="A106" s="104" t="str">
        <f>A75</f>
        <v>Eis 104 t/m 111: PRINTMANAGEMENT kosten ongeacht het aantal machines</v>
      </c>
      <c r="B106" s="135"/>
      <c r="C106" s="19">
        <v>0</v>
      </c>
      <c r="D106" s="112">
        <f>C106*12</f>
        <v>0</v>
      </c>
    </row>
    <row r="107" spans="1:5" x14ac:dyDescent="0.2">
      <c r="A107" s="30"/>
      <c r="B107" s="31"/>
      <c r="C107" s="31"/>
      <c r="D107" s="93">
        <f>SUM(D105:D106)</f>
        <v>0</v>
      </c>
    </row>
    <row r="108" spans="1:5" x14ac:dyDescent="0.2">
      <c r="A108" s="23"/>
      <c r="B108" s="24"/>
      <c r="C108" s="23"/>
      <c r="D108" s="23"/>
      <c r="E108" s="25"/>
    </row>
    <row r="109" spans="1:5" ht="28" x14ac:dyDescent="0.2">
      <c r="A109" s="5" t="s">
        <v>2</v>
      </c>
      <c r="B109" s="85"/>
      <c r="C109" s="86" t="s">
        <v>16</v>
      </c>
      <c r="D109" s="91" t="s">
        <v>17</v>
      </c>
      <c r="E109" s="87" t="s">
        <v>18</v>
      </c>
    </row>
    <row r="110" spans="1:5" x14ac:dyDescent="0.2">
      <c r="A110" s="35" t="s">
        <v>19</v>
      </c>
      <c r="B110" s="40" t="s">
        <v>20</v>
      </c>
      <c r="C110" s="41">
        <f>C79</f>
        <v>1070842</v>
      </c>
      <c r="D110" s="44">
        <f>D28*D79</f>
        <v>0</v>
      </c>
      <c r="E110" s="84">
        <f>C110*D110</f>
        <v>0</v>
      </c>
    </row>
    <row r="111" spans="1:5" x14ac:dyDescent="0.2">
      <c r="A111" s="35" t="s">
        <v>21</v>
      </c>
      <c r="B111" s="42" t="s">
        <v>20</v>
      </c>
      <c r="C111" s="41">
        <f>C80</f>
        <v>252138</v>
      </c>
      <c r="D111" s="44">
        <f>D28*D80</f>
        <v>0</v>
      </c>
      <c r="E111" s="84">
        <f>C111*D111</f>
        <v>0</v>
      </c>
    </row>
    <row r="112" spans="1:5" x14ac:dyDescent="0.2">
      <c r="A112" s="49" t="s">
        <v>32</v>
      </c>
      <c r="B112" s="148">
        <f>SUM(E110:E111)</f>
        <v>0</v>
      </c>
      <c r="C112" s="150"/>
      <c r="D112" s="150"/>
      <c r="E112" s="151"/>
    </row>
    <row r="113" spans="1:6" ht="20" customHeight="1" x14ac:dyDescent="0.2">
      <c r="A113" s="23"/>
      <c r="B113" s="23"/>
      <c r="C113" s="23"/>
      <c r="D113" s="25"/>
      <c r="E113" s="48"/>
    </row>
    <row r="114" spans="1:6" ht="28" x14ac:dyDescent="0.2">
      <c r="A114" s="5" t="s">
        <v>2</v>
      </c>
      <c r="B114" s="85"/>
      <c r="C114" s="86" t="s">
        <v>16</v>
      </c>
      <c r="D114" s="91" t="s">
        <v>33</v>
      </c>
      <c r="E114" s="87" t="s">
        <v>18</v>
      </c>
    </row>
    <row r="115" spans="1:6" x14ac:dyDescent="0.2">
      <c r="A115" s="35" t="s">
        <v>34</v>
      </c>
      <c r="B115" s="35" t="s">
        <v>35</v>
      </c>
      <c r="C115" s="51">
        <v>2</v>
      </c>
      <c r="D115" s="84">
        <f>'Prijzenblad Lauwers College'!D115</f>
        <v>0</v>
      </c>
      <c r="E115" s="52">
        <f>SUM(C115*D115)</f>
        <v>0</v>
      </c>
    </row>
    <row r="116" spans="1:6" x14ac:dyDescent="0.2">
      <c r="A116" s="35" t="s">
        <v>36</v>
      </c>
      <c r="B116" s="35" t="s">
        <v>35</v>
      </c>
      <c r="C116" s="51">
        <v>2</v>
      </c>
      <c r="D116" s="84">
        <f>'Prijzenblad Lauwers College'!D116</f>
        <v>0</v>
      </c>
      <c r="E116" s="52">
        <f>SUM(C116*D116)</f>
        <v>0</v>
      </c>
    </row>
    <row r="117" spans="1:6" x14ac:dyDescent="0.2">
      <c r="A117" s="53" t="s">
        <v>37</v>
      </c>
      <c r="B117" s="152">
        <f>SUM(E115:E116)*5</f>
        <v>0</v>
      </c>
      <c r="C117" s="153"/>
      <c r="D117" s="153"/>
      <c r="E117" s="154"/>
    </row>
    <row r="118" spans="1:6" x14ac:dyDescent="0.2">
      <c r="A118" s="23"/>
      <c r="B118" s="24"/>
      <c r="C118" s="23"/>
      <c r="D118" s="23"/>
      <c r="E118" s="25"/>
    </row>
    <row r="119" spans="1:6" ht="75" customHeight="1" x14ac:dyDescent="0.2">
      <c r="A119" s="30" t="s">
        <v>86</v>
      </c>
      <c r="B119" s="54"/>
      <c r="C119" s="155">
        <f>D21+B50+D71+B81+D102+B112+B117+D26+D76+D107</f>
        <v>0</v>
      </c>
      <c r="D119" s="155"/>
      <c r="E119" s="156" t="s">
        <v>97</v>
      </c>
      <c r="F119" s="157"/>
    </row>
  </sheetData>
  <sheetProtection algorithmName="SHA-512" hashValue="+zTjM2B4qcOUIlsfK00FDSjNVD95fW5m+YTeH0f+lXhUDBobP+bczg2uWUlY5GPJkbkCIGl3DoS5rcd3/F1N4A==" saltValue="FUMKd4rWscePC179QnekuQ==" spinCount="100000" sheet="1" objects="1" scenarios="1"/>
  <mergeCells count="10">
    <mergeCell ref="A1:D1"/>
    <mergeCell ref="B117:E117"/>
    <mergeCell ref="C119:D119"/>
    <mergeCell ref="E119:F119"/>
    <mergeCell ref="D21:E21"/>
    <mergeCell ref="B50:E50"/>
    <mergeCell ref="D71:E71"/>
    <mergeCell ref="B81:E81"/>
    <mergeCell ref="D102:E102"/>
    <mergeCell ref="B112:E112"/>
  </mergeCells>
  <dataValidations count="1">
    <dataValidation type="decimal" allowBlank="1" showInputMessage="1" showErrorMessage="1" sqref="C28" xr:uid="{784613AB-C321-F140-9CA9-31428A974744}">
      <formula1>0</formula1>
      <formula2>10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4C69-A90F-D04F-B729-6D539877F81C}">
  <sheetPr>
    <tabColor theme="6" tint="-0.499984740745262"/>
  </sheetPr>
  <dimension ref="A1:F15"/>
  <sheetViews>
    <sheetView showGridLines="0" zoomScale="130" zoomScaleNormal="130" workbookViewId="0">
      <selection activeCell="J25" sqref="J25"/>
    </sheetView>
  </sheetViews>
  <sheetFormatPr baseColWidth="10" defaultRowHeight="15" x14ac:dyDescent="0.2"/>
  <cols>
    <col min="1" max="1" width="98.5" bestFit="1" customWidth="1"/>
    <col min="2" max="2" width="5.83203125" customWidth="1"/>
    <col min="3" max="4" width="20.83203125" customWidth="1"/>
  </cols>
  <sheetData>
    <row r="1" spans="1:6" ht="108" customHeight="1" x14ac:dyDescent="0.2">
      <c r="A1" s="160" t="s">
        <v>87</v>
      </c>
      <c r="B1" s="161"/>
      <c r="C1" s="161"/>
      <c r="D1" s="161"/>
    </row>
    <row r="2" spans="1:6" ht="40" customHeight="1" x14ac:dyDescent="0.2">
      <c r="A2" s="138" t="str">
        <f>'Prijzenblad Lauwers College'!A119</f>
        <v>Totaal som ten behoeve van prijsbeoordeling Lauwers College</v>
      </c>
      <c r="B2" s="139"/>
      <c r="C2" s="162">
        <f>'Prijzenblad Lauwers College'!C119</f>
        <v>0</v>
      </c>
      <c r="D2" s="162"/>
      <c r="E2" s="156"/>
      <c r="F2" s="157"/>
    </row>
    <row r="3" spans="1:6" ht="40" customHeight="1" x14ac:dyDescent="0.2">
      <c r="A3" s="140" t="str">
        <f>'Prijzenblad Dockinga College'!A119</f>
        <v>Totaal som ten behoeve van prijsbeoordeling Dockinga College</v>
      </c>
      <c r="B3" s="141"/>
      <c r="C3" s="167">
        <f>'Prijzenblad Dockinga College'!C119</f>
        <v>0</v>
      </c>
      <c r="D3" s="167"/>
      <c r="E3" s="156"/>
      <c r="F3" s="157"/>
    </row>
    <row r="4" spans="1:6" x14ac:dyDescent="0.2">
      <c r="A4" s="55"/>
      <c r="B4" s="56"/>
      <c r="C4" s="57"/>
      <c r="D4" s="58"/>
      <c r="E4" s="59"/>
    </row>
    <row r="5" spans="1:6" ht="40" customHeight="1" x14ac:dyDescent="0.2">
      <c r="A5" s="137" t="s">
        <v>38</v>
      </c>
      <c r="B5" s="54"/>
      <c r="C5" s="155">
        <f>SUM(C2:D3)</f>
        <v>0</v>
      </c>
      <c r="D5" s="155"/>
      <c r="E5" s="156"/>
      <c r="F5" s="157"/>
    </row>
    <row r="6" spans="1:6" x14ac:dyDescent="0.2">
      <c r="A6" s="55"/>
      <c r="B6" s="56"/>
      <c r="C6" s="57"/>
      <c r="D6" s="58"/>
      <c r="E6" s="59"/>
    </row>
    <row r="7" spans="1:6" ht="38" customHeight="1" x14ac:dyDescent="0.2">
      <c r="A7" s="30" t="s">
        <v>39</v>
      </c>
      <c r="B7" s="60"/>
      <c r="C7" s="163"/>
      <c r="D7" s="164"/>
      <c r="E7" s="59"/>
    </row>
    <row r="8" spans="1:6" x14ac:dyDescent="0.2">
      <c r="A8" s="61"/>
      <c r="B8" s="62"/>
      <c r="C8" s="63"/>
      <c r="D8" s="63"/>
    </row>
    <row r="9" spans="1:6" ht="36" customHeight="1" x14ac:dyDescent="0.2">
      <c r="A9" s="20" t="s">
        <v>40</v>
      </c>
      <c r="B9" s="64"/>
      <c r="C9" s="165" t="s">
        <v>41</v>
      </c>
      <c r="D9" s="166"/>
      <c r="F9" t="s">
        <v>64</v>
      </c>
    </row>
    <row r="10" spans="1:6" x14ac:dyDescent="0.2">
      <c r="A10" s="61"/>
      <c r="B10" s="62"/>
      <c r="C10" s="65"/>
      <c r="D10" s="65"/>
    </row>
    <row r="11" spans="1:6" ht="48" customHeight="1" x14ac:dyDescent="0.2">
      <c r="A11" s="30" t="s">
        <v>42</v>
      </c>
      <c r="B11" s="60"/>
      <c r="C11" s="165" t="s">
        <v>41</v>
      </c>
      <c r="D11" s="166"/>
      <c r="E11" s="79"/>
    </row>
    <row r="12" spans="1:6" x14ac:dyDescent="0.2">
      <c r="B12" s="66"/>
      <c r="E12" s="67"/>
    </row>
    <row r="13" spans="1:6" x14ac:dyDescent="0.2">
      <c r="A13" s="102" t="s">
        <v>41</v>
      </c>
    </row>
    <row r="14" spans="1:6" x14ac:dyDescent="0.2">
      <c r="A14" s="102" t="s">
        <v>90</v>
      </c>
    </row>
    <row r="15" spans="1:6" x14ac:dyDescent="0.2">
      <c r="A15" s="102" t="s">
        <v>91</v>
      </c>
    </row>
  </sheetData>
  <sheetProtection algorithmName="SHA-512" hashValue="1OhW4sljV0gSUpq050PXhsWvf0dO9ZveGBZUODY+zbluPAWLJo+bSFp2q7i2SZfbzNe78aDFSSKIW/jqnlpqcg==" saltValue="CD6OsWmEgds+fXwW7CoIsA==" spinCount="100000" sheet="1" objects="1" scenarios="1"/>
  <mergeCells count="10">
    <mergeCell ref="C11:D11"/>
    <mergeCell ref="C3:D3"/>
    <mergeCell ref="E3:F3"/>
    <mergeCell ref="C5:D5"/>
    <mergeCell ref="E5:F5"/>
    <mergeCell ref="A1:D1"/>
    <mergeCell ref="C2:D2"/>
    <mergeCell ref="E2:F2"/>
    <mergeCell ref="C7:D7"/>
    <mergeCell ref="C9:D9"/>
  </mergeCells>
  <conditionalFormatting sqref="C9:D9 C11:D11">
    <cfRule type="cellIs" dxfId="0" priority="1" operator="equal">
      <formula>"Invullen"</formula>
    </cfRule>
  </conditionalFormatting>
  <dataValidations count="1">
    <dataValidation type="list" allowBlank="1" showInputMessage="1" showErrorMessage="1" sqref="C9:D9 C11:D11" xr:uid="{E015532A-3827-CF47-8B0E-BE32DB67B60B}">
      <formula1>Invullen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</sheetPr>
  <dimension ref="A1:E16"/>
  <sheetViews>
    <sheetView showGridLines="0" zoomScale="150" workbookViewId="0">
      <selection activeCell="B25" sqref="B25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5" width="17.83203125" customWidth="1"/>
  </cols>
  <sheetData>
    <row r="1" spans="1:5" x14ac:dyDescent="0.2">
      <c r="A1" s="169" t="s">
        <v>43</v>
      </c>
      <c r="B1" s="169"/>
      <c r="C1" s="169"/>
      <c r="D1" s="169"/>
      <c r="E1" s="169"/>
    </row>
    <row r="2" spans="1:5" x14ac:dyDescent="0.2">
      <c r="A2" s="68" t="s">
        <v>44</v>
      </c>
      <c r="B2" s="69"/>
      <c r="C2" s="73" t="s">
        <v>45</v>
      </c>
      <c r="D2" s="97"/>
      <c r="E2" s="97"/>
    </row>
    <row r="3" spans="1:5" x14ac:dyDescent="0.2">
      <c r="A3" s="103" t="s">
        <v>46</v>
      </c>
      <c r="B3" s="113"/>
      <c r="C3" s="103">
        <f>'Prijzenblad Lauwers College'!D16</f>
        <v>3</v>
      </c>
      <c r="D3" s="105"/>
      <c r="E3" s="105"/>
    </row>
    <row r="4" spans="1:5" x14ac:dyDescent="0.2">
      <c r="A4" s="103" t="s">
        <v>47</v>
      </c>
      <c r="B4" s="113"/>
      <c r="C4" s="114">
        <f>'Prijzenblad Lauwers College'!D5</f>
        <v>0</v>
      </c>
      <c r="D4" s="105"/>
      <c r="E4" s="105"/>
    </row>
    <row r="5" spans="1:5" x14ac:dyDescent="0.2">
      <c r="A5" s="103" t="s">
        <v>48</v>
      </c>
      <c r="B5" s="113"/>
      <c r="C5" s="114">
        <f>'Prijzenblad Lauwers College'!D14-'Prijzenblad Lauwers College'!D5</f>
        <v>0</v>
      </c>
      <c r="D5" s="105"/>
      <c r="E5" s="105"/>
    </row>
    <row r="6" spans="1:5" x14ac:dyDescent="0.2">
      <c r="A6" s="115" t="s">
        <v>49</v>
      </c>
      <c r="B6" s="116"/>
      <c r="C6" s="115">
        <v>60</v>
      </c>
      <c r="D6" s="105"/>
      <c r="E6" s="105"/>
    </row>
    <row r="7" spans="1:5" ht="27" x14ac:dyDescent="0.2">
      <c r="A7" s="117" t="s">
        <v>50</v>
      </c>
      <c r="B7" s="113"/>
      <c r="C7" s="114">
        <f>(C6*(C4+C5))*C3</f>
        <v>0</v>
      </c>
      <c r="D7" s="105"/>
      <c r="E7" s="105"/>
    </row>
    <row r="8" spans="1:5" x14ac:dyDescent="0.2">
      <c r="A8" s="117"/>
      <c r="B8" s="113"/>
      <c r="C8" s="103"/>
      <c r="D8" s="105"/>
      <c r="E8" s="105"/>
    </row>
    <row r="9" spans="1:5" x14ac:dyDescent="0.2">
      <c r="A9" s="103" t="s">
        <v>51</v>
      </c>
      <c r="B9" s="113"/>
      <c r="C9" s="118">
        <v>0.1</v>
      </c>
      <c r="D9" s="105"/>
      <c r="E9" s="105"/>
    </row>
    <row r="10" spans="1:5" x14ac:dyDescent="0.2">
      <c r="A10" s="68" t="s">
        <v>52</v>
      </c>
      <c r="B10" s="69"/>
      <c r="C10" s="70">
        <f>(C7)*C9</f>
        <v>0</v>
      </c>
      <c r="D10" s="97"/>
      <c r="E10" s="97"/>
    </row>
    <row r="11" spans="1:5" x14ac:dyDescent="0.2">
      <c r="A11" s="109"/>
      <c r="B11" s="119"/>
      <c r="C11" s="109"/>
      <c r="D11" s="109"/>
    </row>
    <row r="12" spans="1:5" x14ac:dyDescent="0.2">
      <c r="A12" s="68" t="s">
        <v>53</v>
      </c>
      <c r="B12" s="69" t="s">
        <v>54</v>
      </c>
      <c r="C12" s="71"/>
      <c r="D12" s="168" t="s">
        <v>55</v>
      </c>
    </row>
    <row r="13" spans="1:5" x14ac:dyDescent="0.2">
      <c r="A13" s="68" t="s">
        <v>56</v>
      </c>
      <c r="B13" s="69"/>
      <c r="C13" s="72">
        <f>C10</f>
        <v>0</v>
      </c>
      <c r="D13" s="168"/>
    </row>
    <row r="14" spans="1:5" x14ac:dyDescent="0.2">
      <c r="A14" s="120" t="s">
        <v>57</v>
      </c>
      <c r="B14" s="121">
        <v>1</v>
      </c>
      <c r="C14" s="122">
        <f>$B14*(C$4)*$D14</f>
        <v>0</v>
      </c>
      <c r="D14" s="120">
        <v>24</v>
      </c>
    </row>
    <row r="15" spans="1:5" x14ac:dyDescent="0.2">
      <c r="A15" s="68" t="s">
        <v>58</v>
      </c>
      <c r="B15" s="69">
        <f>SUM(B14:B14)</f>
        <v>1</v>
      </c>
      <c r="C15" s="70">
        <f>SUM(C14:C14)</f>
        <v>0</v>
      </c>
      <c r="D15" s="68"/>
    </row>
    <row r="16" spans="1:5" x14ac:dyDescent="0.2">
      <c r="A16" s="103" t="s">
        <v>59</v>
      </c>
      <c r="B16" s="113"/>
      <c r="C16" s="123">
        <f>C10-C15</f>
        <v>0</v>
      </c>
      <c r="D16" s="103"/>
    </row>
  </sheetData>
  <sheetProtection algorithmName="SHA-512" hashValue="UgJ01JeUKstFcUYQC28jJzLIff49CIfQk5+bJbsKySx3YKvKJt+chsB/6NvEt3buZtZrEFkAZNu5x94hQMTNKw==" saltValue="eAuPP+mRtp/uXOofqdwbyA==" spinCount="100000" sheet="1" objects="1" scenarios="1"/>
  <mergeCells count="2">
    <mergeCell ref="D12:D13"/>
    <mergeCell ref="A1:E1"/>
  </mergeCells>
  <phoneticPr fontId="2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1D8922-B9FA-4A5A-B359-3C62FBB84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9AA721-D364-43AD-AD39-BBFDEB610C26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04d4ff2e-cf62-40b0-a5cf-f8c6524922a9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dfd6af9-2027-427e-aee7-f2f3dc2ea940"/>
  </ds:schemaRefs>
</ds:datastoreItem>
</file>

<file path=customXml/itemProps3.xml><?xml version="1.0" encoding="utf-8"?>
<ds:datastoreItem xmlns:ds="http://schemas.openxmlformats.org/officeDocument/2006/customXml" ds:itemID="{B98231A6-33FB-4B3B-AD4A-2654730EA7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Werkblad A</vt:lpstr>
      <vt:lpstr>Prijzenblad Lauwers College</vt:lpstr>
      <vt:lpstr>Prijzenblad Dockinga College</vt:lpstr>
      <vt:lpstr>TOTAAL</vt:lpstr>
      <vt:lpstr>Retourneerrecht</vt:lpstr>
      <vt:lpstr>Invullen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</dc:description>
  <cp:lastModifiedBy>Saskia Roos</cp:lastModifiedBy>
  <cp:revision/>
  <dcterms:created xsi:type="dcterms:W3CDTF">2018-03-14T10:16:28Z</dcterms:created>
  <dcterms:modified xsi:type="dcterms:W3CDTF">2025-01-21T12:38:47Z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