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0 Inkoopmeesters/01. klanten/OIG/PCBO Baarn Soest/Schoonmaak 2024/4. Strategie/"/>
    </mc:Choice>
  </mc:AlternateContent>
  <xr:revisionPtr revIDLastSave="24" documentId="13_ncr:1_{0E5BBD8B-3F3F-654E-8D74-771C1B0B4B00}" xr6:coauthVersionLast="47" xr6:coauthVersionMax="47" xr10:uidLastSave="{BE290B5F-C2AC-4003-A489-8F908824ADB7}"/>
  <bookViews>
    <workbookView xWindow="-120" yWindow="-120" windowWidth="29040" windowHeight="15720" xr2:uid="{00000000-000D-0000-FFFF-FFFF00000000}"/>
  </bookViews>
  <sheets>
    <sheet name="Ruimtestaat" sheetId="2" r:id="rId1"/>
    <sheet name="Werkprogramma" sheetId="1" r:id="rId2"/>
    <sheet name="Kostenoverzicht" sheetId="4" r:id="rId3"/>
  </sheets>
  <definedNames>
    <definedName name="_xlnm._FilterDatabase" localSheetId="0" hidden="1">Ruimtestaat!$B$10:$J$63</definedName>
    <definedName name="_xlnm.Print_Area" localSheetId="0">Ruimtestaat!$A$1:$K$75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7" i="2" l="1"/>
  <c r="Q47" i="2" s="1"/>
  <c r="S47" i="2" s="1"/>
  <c r="P47" i="2"/>
  <c r="R47" i="2"/>
  <c r="W46" i="2" l="1"/>
  <c r="X46" i="2" s="1"/>
  <c r="H63" i="2"/>
  <c r="A1" i="4" l="1"/>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8" i="2"/>
  <c r="N49" i="2"/>
  <c r="N50" i="2"/>
  <c r="N51" i="2"/>
  <c r="N52" i="2"/>
  <c r="N53" i="2"/>
  <c r="N54" i="2"/>
  <c r="N55" i="2"/>
  <c r="N56" i="2"/>
  <c r="N57" i="2"/>
  <c r="N58" i="2"/>
  <c r="N59" i="2"/>
  <c r="N60" i="2"/>
  <c r="N61" i="2"/>
  <c r="N62" i="2"/>
  <c r="N11" i="2"/>
  <c r="I73" i="1"/>
  <c r="I72" i="1"/>
  <c r="I71" i="1"/>
  <c r="B71" i="1"/>
  <c r="W12" i="2" l="1"/>
  <c r="W13" i="2"/>
  <c r="W14" i="2"/>
  <c r="W23" i="2"/>
  <c r="W24" i="2"/>
  <c r="X24" i="2" s="1"/>
  <c r="W25" i="2"/>
  <c r="W26" i="2"/>
  <c r="W32" i="2"/>
  <c r="W33" i="2"/>
  <c r="W34" i="2"/>
  <c r="W35" i="2"/>
  <c r="W36" i="2"/>
  <c r="W37" i="2"/>
  <c r="W39" i="2"/>
  <c r="W44" i="2"/>
  <c r="W48" i="2"/>
  <c r="W49" i="2"/>
  <c r="W50" i="2"/>
  <c r="W57" i="2"/>
  <c r="W58" i="2"/>
  <c r="W59" i="2"/>
  <c r="W60" i="2"/>
  <c r="W61" i="2"/>
  <c r="W62" i="2"/>
  <c r="F71" i="1"/>
  <c r="F72" i="1"/>
  <c r="F73" i="1"/>
  <c r="G72" i="1"/>
  <c r="H72" i="1"/>
  <c r="G73" i="1"/>
  <c r="H73" i="1"/>
  <c r="H71" i="1"/>
  <c r="G71" i="1"/>
  <c r="B72" i="1"/>
  <c r="C72" i="1"/>
  <c r="D72" i="1"/>
  <c r="E72" i="1"/>
  <c r="B73" i="1"/>
  <c r="C73" i="1"/>
  <c r="D73" i="1"/>
  <c r="E73" i="1"/>
  <c r="C71" i="1"/>
  <c r="D71" i="1"/>
  <c r="E71" i="1"/>
  <c r="C6" i="4" l="1"/>
  <c r="C5" i="4"/>
  <c r="C4" i="4"/>
  <c r="E8" i="4" l="1"/>
  <c r="X14" i="2"/>
  <c r="X23" i="2"/>
  <c r="X26" i="2"/>
  <c r="X34" i="2"/>
  <c r="X35" i="2"/>
  <c r="X39" i="2"/>
  <c r="X50" i="2"/>
  <c r="X58" i="2"/>
  <c r="X59" i="2"/>
  <c r="X62" i="2"/>
  <c r="O11" i="2"/>
  <c r="R11" i="2" s="1"/>
  <c r="X12" i="2"/>
  <c r="X13" i="2"/>
  <c r="X25" i="2"/>
  <c r="X32" i="2"/>
  <c r="X33" i="2"/>
  <c r="X36" i="2"/>
  <c r="X37" i="2"/>
  <c r="X44" i="2"/>
  <c r="X48" i="2"/>
  <c r="X49" i="2"/>
  <c r="X57" i="2"/>
  <c r="X60" i="2"/>
  <c r="X61" i="2"/>
  <c r="P11" i="2"/>
  <c r="O12" i="2"/>
  <c r="R12" i="2" s="1"/>
  <c r="P12" i="2"/>
  <c r="O13" i="2"/>
  <c r="R13" i="2" s="1"/>
  <c r="O14" i="2"/>
  <c r="R14" i="2" s="1"/>
  <c r="R15" i="2"/>
  <c r="R16" i="2"/>
  <c r="R17" i="2"/>
  <c r="O18" i="2"/>
  <c r="R18" i="2" s="1"/>
  <c r="O19" i="2"/>
  <c r="R19" i="2" s="1"/>
  <c r="O20" i="2"/>
  <c r="R20" i="2" s="1"/>
  <c r="O21" i="2"/>
  <c r="R21" i="2" s="1"/>
  <c r="O22" i="2"/>
  <c r="R22" i="2" s="1"/>
  <c r="O23" i="2"/>
  <c r="R23" i="2" s="1"/>
  <c r="O24" i="2"/>
  <c r="R24" i="2" s="1"/>
  <c r="O25" i="2"/>
  <c r="R25" i="2" s="1"/>
  <c r="O26" i="2"/>
  <c r="R26" i="2" s="1"/>
  <c r="R27" i="2"/>
  <c r="O28" i="2"/>
  <c r="R28" i="2" s="1"/>
  <c r="O29" i="2"/>
  <c r="R29" i="2" s="1"/>
  <c r="O30" i="2"/>
  <c r="R30" i="2" s="1"/>
  <c r="O31" i="2"/>
  <c r="R31" i="2" s="1"/>
  <c r="O32" i="2"/>
  <c r="R32" i="2" s="1"/>
  <c r="O33" i="2"/>
  <c r="R33" i="2" s="1"/>
  <c r="O34" i="2"/>
  <c r="R34" i="2" s="1"/>
  <c r="O35" i="2"/>
  <c r="R35" i="2" s="1"/>
  <c r="O36" i="2"/>
  <c r="R36" i="2" s="1"/>
  <c r="O37" i="2"/>
  <c r="R37" i="2" s="1"/>
  <c r="O38" i="2"/>
  <c r="R38" i="2" s="1"/>
  <c r="O39" i="2"/>
  <c r="R39" i="2" s="1"/>
  <c r="O40" i="2"/>
  <c r="R40" i="2" s="1"/>
  <c r="O41" i="2"/>
  <c r="R41" i="2" s="1"/>
  <c r="O42" i="2"/>
  <c r="R42" i="2" s="1"/>
  <c r="O43" i="2"/>
  <c r="R43" i="2" s="1"/>
  <c r="O44" i="2"/>
  <c r="R44" i="2" s="1"/>
  <c r="R45" i="2"/>
  <c r="O46" i="2"/>
  <c r="R46" i="2" s="1"/>
  <c r="O48" i="2"/>
  <c r="R48" i="2" s="1"/>
  <c r="O49" i="2"/>
  <c r="R49" i="2" s="1"/>
  <c r="O50" i="2"/>
  <c r="R50" i="2" s="1"/>
  <c r="O51" i="2"/>
  <c r="R51" i="2" s="1"/>
  <c r="O52" i="2"/>
  <c r="R52" i="2" s="1"/>
  <c r="O53" i="2"/>
  <c r="R53" i="2" s="1"/>
  <c r="R54" i="2"/>
  <c r="O55" i="2"/>
  <c r="R55" i="2" s="1"/>
  <c r="O56" i="2"/>
  <c r="R56" i="2" s="1"/>
  <c r="O57" i="2"/>
  <c r="R57" i="2" s="1"/>
  <c r="O58" i="2"/>
  <c r="R58" i="2" s="1"/>
  <c r="O59" i="2"/>
  <c r="R59" i="2" s="1"/>
  <c r="O60" i="2"/>
  <c r="R60" i="2" s="1"/>
  <c r="O61" i="2"/>
  <c r="R61" i="2" s="1"/>
  <c r="O62" i="2"/>
  <c r="R62" i="2" s="1"/>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8" i="2"/>
  <c r="P49" i="2"/>
  <c r="P50" i="2"/>
  <c r="P51" i="2"/>
  <c r="P52" i="2"/>
  <c r="P53" i="2"/>
  <c r="P54" i="2"/>
  <c r="P55" i="2"/>
  <c r="P56" i="2"/>
  <c r="P57" i="2"/>
  <c r="P58" i="2"/>
  <c r="P59" i="2"/>
  <c r="P60" i="2"/>
  <c r="P61" i="2"/>
  <c r="P62" i="2"/>
  <c r="X64" i="2" l="1"/>
  <c r="E13" i="4" s="1"/>
  <c r="C22" i="4" s="1"/>
  <c r="R64" i="2"/>
  <c r="Q37" i="2"/>
  <c r="S37" i="2" s="1"/>
  <c r="Q21" i="2"/>
  <c r="S21" i="2" s="1"/>
  <c r="Q13" i="2"/>
  <c r="S13" i="2" s="1"/>
  <c r="Q49" i="2"/>
  <c r="S49" i="2" s="1"/>
  <c r="Q60" i="2"/>
  <c r="S60" i="2" s="1"/>
  <c r="Q17" i="2"/>
  <c r="S17" i="2" s="1"/>
  <c r="Q35" i="2"/>
  <c r="S35" i="2" s="1"/>
  <c r="Q14" i="2"/>
  <c r="S14" i="2" s="1"/>
  <c r="Q59" i="2"/>
  <c r="S59" i="2" s="1"/>
  <c r="Q51" i="2"/>
  <c r="S51" i="2" s="1"/>
  <c r="Q43" i="2"/>
  <c r="S43" i="2" s="1"/>
  <c r="Q27" i="2"/>
  <c r="S27" i="2" s="1"/>
  <c r="Q19" i="2"/>
  <c r="S19" i="2" s="1"/>
  <c r="Q58" i="2"/>
  <c r="S58" i="2" s="1"/>
  <c r="Q50" i="2"/>
  <c r="S50" i="2" s="1"/>
  <c r="Q34" i="2"/>
  <c r="S34" i="2" s="1"/>
  <c r="Q26" i="2"/>
  <c r="S26" i="2" s="1"/>
  <c r="Q53" i="2"/>
  <c r="S53" i="2" s="1"/>
  <c r="Q57" i="2"/>
  <c r="S57" i="2" s="1"/>
  <c r="Q41" i="2"/>
  <c r="S41" i="2" s="1"/>
  <c r="Q33" i="2"/>
  <c r="S33" i="2" s="1"/>
  <c r="Q25" i="2"/>
  <c r="S25" i="2" s="1"/>
  <c r="Q55" i="2"/>
  <c r="S55" i="2" s="1"/>
  <c r="Q39" i="2"/>
  <c r="S39" i="2" s="1"/>
  <c r="Q31" i="2"/>
  <c r="S31" i="2" s="1"/>
  <c r="Q23" i="2"/>
  <c r="S23" i="2" s="1"/>
  <c r="Q42" i="2"/>
  <c r="S42" i="2" s="1"/>
  <c r="Q18" i="2"/>
  <c r="S18" i="2" s="1"/>
  <c r="Q62" i="2"/>
  <c r="S62" i="2" s="1"/>
  <c r="Q54" i="2"/>
  <c r="S54" i="2" s="1"/>
  <c r="Q46" i="2"/>
  <c r="S46" i="2" s="1"/>
  <c r="Q38" i="2"/>
  <c r="S38" i="2" s="1"/>
  <c r="Q30" i="2"/>
  <c r="S30" i="2" s="1"/>
  <c r="Q22" i="2"/>
  <c r="S22" i="2" s="1"/>
  <c r="Q61" i="2"/>
  <c r="S61" i="2" s="1"/>
  <c r="Q45" i="2"/>
  <c r="S45" i="2" s="1"/>
  <c r="Q29" i="2"/>
  <c r="S29" i="2" s="1"/>
  <c r="Q56" i="2"/>
  <c r="S56" i="2" s="1"/>
  <c r="Q40" i="2"/>
  <c r="S40" i="2" s="1"/>
  <c r="Q32" i="2"/>
  <c r="S32" i="2" s="1"/>
  <c r="Q52" i="2"/>
  <c r="S52" i="2" s="1"/>
  <c r="Q44" i="2"/>
  <c r="S44" i="2" s="1"/>
  <c r="Q36" i="2"/>
  <c r="S36" i="2" s="1"/>
  <c r="Q28" i="2"/>
  <c r="S28" i="2" s="1"/>
  <c r="Q20" i="2"/>
  <c r="S20" i="2" s="1"/>
  <c r="Q48" i="2"/>
  <c r="S48" i="2" s="1"/>
  <c r="Q24" i="2"/>
  <c r="S24" i="2" s="1"/>
  <c r="Q16" i="2"/>
  <c r="S16" i="2" s="1"/>
  <c r="Q15" i="2"/>
  <c r="S15" i="2" s="1"/>
  <c r="Q12" i="2"/>
  <c r="S12" i="2" s="1"/>
  <c r="Q11" i="2"/>
  <c r="F13" i="4" l="1"/>
  <c r="D22" i="4" s="1"/>
  <c r="Q64" i="2"/>
  <c r="S11" i="2"/>
  <c r="S64" i="2" s="1"/>
  <c r="N64" i="2" s="1"/>
  <c r="M64" i="2"/>
  <c r="E12" i="4" s="1"/>
  <c r="C21" i="4" l="1"/>
  <c r="C24" i="4" s="1"/>
  <c r="E24" i="4"/>
  <c r="E15" i="4"/>
  <c r="F12" i="4"/>
  <c r="F15" i="4" l="1"/>
  <c r="D21" i="4" l="1"/>
  <c r="D24" i="4" s="1"/>
  <c r="F24" i="4"/>
</calcChain>
</file>

<file path=xl/sharedStrings.xml><?xml version="1.0" encoding="utf-8"?>
<sst xmlns="http://schemas.openxmlformats.org/spreadsheetml/2006/main" count="605" uniqueCount="302">
  <si>
    <t>Ruimtestaat</t>
  </si>
  <si>
    <t>Onderwijsinstelling:</t>
  </si>
  <si>
    <t>Adres:</t>
  </si>
  <si>
    <t>Plaats:</t>
  </si>
  <si>
    <t>Aantal locaties:</t>
  </si>
  <si>
    <t>Werkprogramma</t>
  </si>
  <si>
    <t>Vloeronderhoud</t>
  </si>
  <si>
    <t>Nr.</t>
  </si>
  <si>
    <t>Locatie</t>
  </si>
  <si>
    <t>Verdieping</t>
  </si>
  <si>
    <t>R. nr.</t>
  </si>
  <si>
    <t>Ruimtesoort</t>
  </si>
  <si>
    <t>VSR cat.</t>
  </si>
  <si>
    <t>Opp.</t>
  </si>
  <si>
    <t>Vloersoort</t>
  </si>
  <si>
    <t>Opmerking</t>
  </si>
  <si>
    <t xml:space="preserve">Werkprogramma (selecteer)   </t>
  </si>
  <si>
    <t>Prestatie</t>
  </si>
  <si>
    <t>Freq.</t>
  </si>
  <si>
    <t>Tarief</t>
  </si>
  <si>
    <t>Tarief per jaar</t>
  </si>
  <si>
    <t>Type onderhoud (selecteer)</t>
  </si>
  <si>
    <t>keuken / pantry 5 * per week</t>
  </si>
  <si>
    <t>TOTAAL</t>
  </si>
  <si>
    <t>Totaal werkprogramma</t>
  </si>
  <si>
    <t>Totaal vloer</t>
  </si>
  <si>
    <t>Algemene opmerkingen</t>
  </si>
  <si>
    <t>Ruimesoort</t>
  </si>
  <si>
    <t>entree 5 * per week</t>
  </si>
  <si>
    <t>entree 3 * per week</t>
  </si>
  <si>
    <t>entree 1 * per week</t>
  </si>
  <si>
    <t>gangen, hallen en liften 5 * per week</t>
  </si>
  <si>
    <t>gangen, hallen en liften 3 * per week</t>
  </si>
  <si>
    <t>gangen, hallen en liften 1 * per week</t>
  </si>
  <si>
    <t>trappen 5 * per week</t>
  </si>
  <si>
    <t>trappen 3 * per week</t>
  </si>
  <si>
    <t>trappen 1 * per week</t>
  </si>
  <si>
    <t>kleuterlokalen 5 * per week</t>
  </si>
  <si>
    <t>kleuterlokalen 3 * per week</t>
  </si>
  <si>
    <t>kleuterlokalen 1 * per week</t>
  </si>
  <si>
    <t>leslokalen 5 * per week</t>
  </si>
  <si>
    <t>leslokalen 3 * per week</t>
  </si>
  <si>
    <t>leslokalen 1 * per week</t>
  </si>
  <si>
    <t>speelzaal 5 * per week</t>
  </si>
  <si>
    <t>speelzaal 3 * per week</t>
  </si>
  <si>
    <t>speelzaal 1 * per week</t>
  </si>
  <si>
    <t>kantoren / leerkrachtruimte 5 * per week</t>
  </si>
  <si>
    <t>kantoren / leerkrachtruimte 3 * per week</t>
  </si>
  <si>
    <t>kantoren / leerkrachtruimte 1 * per week</t>
  </si>
  <si>
    <t>douches 5 * per week</t>
  </si>
  <si>
    <t>sportruimten/gymzalen 5 * per week</t>
  </si>
  <si>
    <t>sportruimten/gymzalen 3 * per week</t>
  </si>
  <si>
    <t>sportruimten/gymzalen 1 * per week</t>
  </si>
  <si>
    <t>kleedruimten 5 * per week</t>
  </si>
  <si>
    <t>kleedruimten 3 * per week</t>
  </si>
  <si>
    <t>kleedruimten 1 * per week</t>
  </si>
  <si>
    <t>aula 5 * per week</t>
  </si>
  <si>
    <t>aula 3 * per week</t>
  </si>
  <si>
    <t>aula 1 * per week</t>
  </si>
  <si>
    <t>keuken / pantry 3 * per week</t>
  </si>
  <si>
    <t>keuken / pantry 1 * per week</t>
  </si>
  <si>
    <t>berging / archief</t>
  </si>
  <si>
    <t>garderobe 5 * per week</t>
  </si>
  <si>
    <t>garderobe 3 * per week</t>
  </si>
  <si>
    <t>garderobe 1 * per week</t>
  </si>
  <si>
    <t>programma</t>
  </si>
  <si>
    <t>1a</t>
  </si>
  <si>
    <t>1b</t>
  </si>
  <si>
    <t>1c</t>
  </si>
  <si>
    <t>2a</t>
  </si>
  <si>
    <t>2b</t>
  </si>
  <si>
    <t>2c</t>
  </si>
  <si>
    <t>3a</t>
  </si>
  <si>
    <t>3b</t>
  </si>
  <si>
    <t>3c</t>
  </si>
  <si>
    <t>4a</t>
  </si>
  <si>
    <t>4b</t>
  </si>
  <si>
    <t>4c</t>
  </si>
  <si>
    <t>5a</t>
  </si>
  <si>
    <t>5b</t>
  </si>
  <si>
    <t>5c</t>
  </si>
  <si>
    <t>6a</t>
  </si>
  <si>
    <t>6b</t>
  </si>
  <si>
    <t>6c</t>
  </si>
  <si>
    <t>7a</t>
  </si>
  <si>
    <t>7b</t>
  </si>
  <si>
    <t>7c</t>
  </si>
  <si>
    <t>10a</t>
  </si>
  <si>
    <t>10b</t>
  </si>
  <si>
    <t>10c</t>
  </si>
  <si>
    <t>11a</t>
  </si>
  <si>
    <t>11b</t>
  </si>
  <si>
    <t>11c</t>
  </si>
  <si>
    <t>12a</t>
  </si>
  <si>
    <t>12b</t>
  </si>
  <si>
    <t>12c</t>
  </si>
  <si>
    <t>13a</t>
  </si>
  <si>
    <t>13b</t>
  </si>
  <si>
    <t>13c</t>
  </si>
  <si>
    <t>15a</t>
  </si>
  <si>
    <t>15b</t>
  </si>
  <si>
    <t>15c</t>
  </si>
  <si>
    <t>activiteit</t>
  </si>
  <si>
    <t>ledigen van papierbakken en prullenbakken en vervangen van afvalzakken</t>
  </si>
  <si>
    <t>afnemen van bovenbladen van tafels en bureau's en lage kasten</t>
  </si>
  <si>
    <t>afnemen van vingertasten van (kast-)deuren</t>
  </si>
  <si>
    <t>bijtippend stofzuigen van tapijtvloeren</t>
  </si>
  <si>
    <t>geheel stofzuigen van tapijtvloeren en inloopmatten</t>
  </si>
  <si>
    <t>stofwissen en vlekken verwijderen van harde vloeren</t>
  </si>
  <si>
    <t>stofwissen en moppen van harde vloeren</t>
  </si>
  <si>
    <t>afnemen van de bovenzijde van radiatoren</t>
  </si>
  <si>
    <t>afnemen van vensterbanken</t>
  </si>
  <si>
    <t>afnemen van randen, richels, contacten enzovoorts</t>
  </si>
  <si>
    <t>wassen van glasdeuren</t>
  </si>
  <si>
    <t>Nat reinigen van spoelbakken en wastafels</t>
  </si>
  <si>
    <t>nat reinigen van aanrecht, schappen, kastdeurtjes en gootsteen</t>
  </si>
  <si>
    <t>afnemen van telefoontoestellen</t>
  </si>
  <si>
    <t>afnemen van zitbanken</t>
  </si>
  <si>
    <t>afnemen van liftwanden en deuren</t>
  </si>
  <si>
    <t>afnemen van kapstokken</t>
  </si>
  <si>
    <t>nat in- en uitwendig reinigen van papierbakken en prullenbakken</t>
  </si>
  <si>
    <t>afnemen van verticale vlakken van bureau's en kasten</t>
  </si>
  <si>
    <t>afnemen van de bovenzijde van hoge kasten</t>
  </si>
  <si>
    <t>afnemen van deuren met omlijsting en sponning</t>
  </si>
  <si>
    <t>afnemen van stoelframes</t>
  </si>
  <si>
    <t>stofzuigen van stoelbekleding</t>
  </si>
  <si>
    <t>geheel reinigen van meubels</t>
  </si>
  <si>
    <t>geheel reinigen van radiatoren</t>
  </si>
  <si>
    <t>ragen van plafonds, buizen en verlichtingsornamenten, ventilatieroosters</t>
  </si>
  <si>
    <t>nat reinigen van toiletpot, urinoir, doucheruimte, wastafel, bad enzovoorts</t>
  </si>
  <si>
    <t>vlekken verwijderen van wanden, spiegels en planchetten</t>
  </si>
  <si>
    <t>moppen van vloeren</t>
  </si>
  <si>
    <t>aanvullen van sanitaire benodigdheden</t>
  </si>
  <si>
    <t>afnemen van papierhouders, zeephouders, handdoekautomaten enzovoorts</t>
  </si>
  <si>
    <t>afnemen van separatieschotten</t>
  </si>
  <si>
    <t>opwrijven van chroom</t>
  </si>
  <si>
    <t>zemen van spiegels en planchetten</t>
  </si>
  <si>
    <t>nat reinigen van stortbakken en valbuizen</t>
  </si>
  <si>
    <t>nat reinigen van tegelwanden</t>
  </si>
  <si>
    <t>schrobben van vloeren</t>
  </si>
  <si>
    <t>afnemen van de bovenzijde van de afzuigkap</t>
  </si>
  <si>
    <t>200 iedere schooldag</t>
  </si>
  <si>
    <t>160: vier keer per schoolweek</t>
  </si>
  <si>
    <t>80: tweemaal per schoolweek</t>
  </si>
  <si>
    <t>40: eenmaal per schoolweek</t>
  </si>
  <si>
    <t>Prestatie in vierkante meter per uur</t>
  </si>
  <si>
    <t>Kostenoverzicht</t>
  </si>
  <si>
    <t>Exclusief btw</t>
  </si>
  <si>
    <t>Inclusief btw</t>
  </si>
  <si>
    <t>Werkprogramma obv ruimtestaat</t>
  </si>
  <si>
    <t>Totaal</t>
  </si>
  <si>
    <t xml:space="preserve">Freq. </t>
  </si>
  <si>
    <t>Kosten divers vloer (allemaal invullen)</t>
  </si>
  <si>
    <t>Regietarieven voor uren op afroep (niet specialistisch)</t>
  </si>
  <si>
    <t>00.00 tot 06.00 uur</t>
  </si>
  <si>
    <t>06.00 tot 21.30 uur</t>
  </si>
  <si>
    <t>21.30 tot 24.00 uur</t>
  </si>
  <si>
    <t>Maximale kosten</t>
  </si>
  <si>
    <t>Minimale kosten</t>
  </si>
  <si>
    <t xml:space="preserve">uurtarief schoonmaak conform huidige CAO </t>
  </si>
  <si>
    <t>Strippen en conserveren incl. uit- en inruimen</t>
  </si>
  <si>
    <t>Strippen en conserveren excl. uit- en inruimen</t>
  </si>
  <si>
    <t>Tapijtreiniging incl. uit- en inruimen</t>
  </si>
  <si>
    <t>Tapijtreiniging excl. uit- en inruimen</t>
  </si>
  <si>
    <t>Schrobben harde vloeren incl. uit- en inruimen</t>
  </si>
  <si>
    <t>Schrobben harde vloeren excl. uit- en inruimen</t>
  </si>
  <si>
    <t>MA</t>
  </si>
  <si>
    <t>DI</t>
  </si>
  <si>
    <t>WO</t>
  </si>
  <si>
    <t>DO</t>
  </si>
  <si>
    <t>VR</t>
  </si>
  <si>
    <t>ZA</t>
  </si>
  <si>
    <t>ZO</t>
  </si>
  <si>
    <t>FE</t>
  </si>
  <si>
    <t>120: drie keer per schoolweek</t>
  </si>
  <si>
    <t>12: twaalf maal per jaar / maandelijks</t>
  </si>
  <si>
    <t>1: eenmaal per jaar / in de zomervakantie</t>
  </si>
  <si>
    <t xml:space="preserve">* Maximaal 10% hoger dan reguliere uurtarief </t>
  </si>
  <si>
    <t>toiletten  onderbouw 5 * per week</t>
  </si>
  <si>
    <t>toiletten bovenbouw/personeel 5 * per week</t>
  </si>
  <si>
    <t>peuterspeelzaal 5 * per week</t>
  </si>
  <si>
    <t>peuterspeelzaal 3 * per week</t>
  </si>
  <si>
    <t>peuterspeelzaal 1 * per week</t>
  </si>
  <si>
    <t xml:space="preserve">Indien in een ruimte een wastafel en/of keukenblok aanwezig is, dient deze in dezelfde schoonmaakfrequentie van de ruimte meegenomen te worden, </t>
  </si>
  <si>
    <t>inclusief aanvullen sanitaire voorzieningen.</t>
  </si>
  <si>
    <t>Voorcalculatie</t>
  </si>
  <si>
    <t>Inschrijfprijs</t>
  </si>
  <si>
    <t>Calculatie inschrijver</t>
  </si>
  <si>
    <t>5: vijfmaal per jaar / in alle schoolvakanties</t>
  </si>
  <si>
    <t>4: viermaal per jaar / in alle schoolvakanties m.u.v. de zomervakantie</t>
  </si>
  <si>
    <t>m2/jaar</t>
  </si>
  <si>
    <t>uren/jaar</t>
  </si>
  <si>
    <t>Gemiddelde prestatienorm per jaar</t>
  </si>
  <si>
    <t>Kopier de dikgedrukte getallen naar de lichtblauwe cellen</t>
  </si>
  <si>
    <t xml:space="preserve">Koningin Wilhelmina School </t>
  </si>
  <si>
    <t>Dalweg 11</t>
  </si>
  <si>
    <t>3741 AT Baarn</t>
  </si>
  <si>
    <t>Koningin Wilhelmina School</t>
  </si>
  <si>
    <t>Begane Grond</t>
  </si>
  <si>
    <t>0.01</t>
  </si>
  <si>
    <t>Verkeersruimte</t>
  </si>
  <si>
    <t xml:space="preserve">Mat </t>
  </si>
  <si>
    <t xml:space="preserve">Ingang </t>
  </si>
  <si>
    <t>0.02</t>
  </si>
  <si>
    <t>Linoleum</t>
  </si>
  <si>
    <t xml:space="preserve">Gang Kantoren </t>
  </si>
  <si>
    <t>0.03</t>
  </si>
  <si>
    <t>Kantoor</t>
  </si>
  <si>
    <t>Tapijt</t>
  </si>
  <si>
    <t>Directie</t>
  </si>
  <si>
    <t>0.04</t>
  </si>
  <si>
    <t xml:space="preserve">IB-Ruimte </t>
  </si>
  <si>
    <t>0.05</t>
  </si>
  <si>
    <t xml:space="preserve">Nio </t>
  </si>
  <si>
    <t>0.06</t>
  </si>
  <si>
    <t>Sanitair</t>
  </si>
  <si>
    <t xml:space="preserve">Steen </t>
  </si>
  <si>
    <t>Kleedkamer Jongens</t>
  </si>
  <si>
    <t>0.07</t>
  </si>
  <si>
    <t>Kleedkamer Meisjes</t>
  </si>
  <si>
    <t>0.08</t>
  </si>
  <si>
    <t>0.09</t>
  </si>
  <si>
    <t>Toilet</t>
  </si>
  <si>
    <t>0.10</t>
  </si>
  <si>
    <t>Lokaal</t>
  </si>
  <si>
    <t>Sportvloer</t>
  </si>
  <si>
    <t>Gymzaal</t>
  </si>
  <si>
    <t>0.11</t>
  </si>
  <si>
    <t xml:space="preserve">Toestelberging </t>
  </si>
  <si>
    <t>0.12</t>
  </si>
  <si>
    <t>lokaal</t>
  </si>
  <si>
    <t>0.13</t>
  </si>
  <si>
    <t xml:space="preserve">Gang </t>
  </si>
  <si>
    <t>0.14</t>
  </si>
  <si>
    <t>Teamkamer</t>
  </si>
  <si>
    <t>0.15</t>
  </si>
  <si>
    <t>0.16</t>
  </si>
  <si>
    <t>Kamer Leidster</t>
  </si>
  <si>
    <t>0.17</t>
  </si>
  <si>
    <t>0.18</t>
  </si>
  <si>
    <t>Gietvloer</t>
  </si>
  <si>
    <t xml:space="preserve">Toilet Personeel </t>
  </si>
  <si>
    <t>0.19</t>
  </si>
  <si>
    <t>0.20</t>
  </si>
  <si>
    <t>Voorruimte Toilet</t>
  </si>
  <si>
    <t>0.21</t>
  </si>
  <si>
    <t xml:space="preserve">Toiletten </t>
  </si>
  <si>
    <t>0.22</t>
  </si>
  <si>
    <t xml:space="preserve">Trappenhuis </t>
  </si>
  <si>
    <t>0.23</t>
  </si>
  <si>
    <t>Lokaal 1</t>
  </si>
  <si>
    <t>0.24</t>
  </si>
  <si>
    <t>0.25</t>
  </si>
  <si>
    <t>Lokaal 2</t>
  </si>
  <si>
    <t>0.26</t>
  </si>
  <si>
    <t>Lokaal 3a</t>
  </si>
  <si>
    <t>0.27</t>
  </si>
  <si>
    <t>Lokaal 3</t>
  </si>
  <si>
    <t>0.28</t>
  </si>
  <si>
    <t>0.29</t>
  </si>
  <si>
    <t>Gang Kelder</t>
  </si>
  <si>
    <t>0.30</t>
  </si>
  <si>
    <t>PVC</t>
  </si>
  <si>
    <t xml:space="preserve">Trap </t>
  </si>
  <si>
    <t>0.31</t>
  </si>
  <si>
    <t>Bordes</t>
  </si>
  <si>
    <t>0.32</t>
  </si>
  <si>
    <t>Trap</t>
  </si>
  <si>
    <t>0.33</t>
  </si>
  <si>
    <t xml:space="preserve">Eerste Etage </t>
  </si>
  <si>
    <t>1.01</t>
  </si>
  <si>
    <t>Lokaal 8</t>
  </si>
  <si>
    <t>1.02</t>
  </si>
  <si>
    <t>1.03</t>
  </si>
  <si>
    <t>Lokaal 9</t>
  </si>
  <si>
    <t>1.04</t>
  </si>
  <si>
    <t>1.05</t>
  </si>
  <si>
    <t>1.06</t>
  </si>
  <si>
    <t>Gang bij trap</t>
  </si>
  <si>
    <t>1.07</t>
  </si>
  <si>
    <t>Lokaal 7</t>
  </si>
  <si>
    <t>1.08</t>
  </si>
  <si>
    <t>1.09</t>
  </si>
  <si>
    <t>1.10</t>
  </si>
  <si>
    <t>Personeel Toilet</t>
  </si>
  <si>
    <t>1.11</t>
  </si>
  <si>
    <t>1.12</t>
  </si>
  <si>
    <t>1.13</t>
  </si>
  <si>
    <t>1.14</t>
  </si>
  <si>
    <t>1.15</t>
  </si>
  <si>
    <t>1.16</t>
  </si>
  <si>
    <t>Lokaal 6</t>
  </si>
  <si>
    <t>1.17</t>
  </si>
  <si>
    <t>Lokaal 5</t>
  </si>
  <si>
    <t>1.18</t>
  </si>
  <si>
    <t>Gang Trap</t>
  </si>
  <si>
    <t>1.19</t>
  </si>
  <si>
    <t>Lokaal 4</t>
  </si>
  <si>
    <t xml:space="preserve">Douche </t>
  </si>
  <si>
    <t xml:space="preserve">Leverancier vult binnen vijf dagen na gunning de prestatie in vierkante meter per uur in op basis van zijn eigen calculatie en tarieven per uur, per vierkante meter vloeronderhoud zoals onderstaand weergeven. </t>
  </si>
  <si>
    <t>Specialistisch vloeronderhoud kan pas gefactureerd worden na uitvoering en oplevering aan de Opdrachtgever.</t>
  </si>
  <si>
    <t>uurtarief regie uren op afroep* (we hanteren het tarief uit B67)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</si>
</sst>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9.5"/>
      <name val="Open Sans Light"/>
      <family val="2"/>
    </font>
    <font>
      <b/>
      <sz val="9.5"/>
      <name val="Open Sans Light"/>
      <family val="2"/>
    </font>
    <font>
      <sz val="9.5"/>
      <color theme="1"/>
      <name val="Open Sans Light"/>
      <family val="2"/>
    </font>
    <font>
      <b/>
      <sz val="9.5"/>
      <color theme="1"/>
      <name val="Open Sans Light"/>
      <family val="2"/>
    </font>
    <font>
      <sz val="12"/>
      <color theme="1"/>
      <name val="Calibri"/>
      <family val="2"/>
      <scheme val="minor"/>
    </font>
    <font>
      <sz val="11"/>
      <color rgb="FF313131"/>
      <name val="Calibri"/>
      <family val="2"/>
      <scheme val="minor"/>
    </font>
    <font>
      <b/>
      <sz val="11"/>
      <color rgb="FF313131"/>
      <name val="Calibri"/>
      <family val="2"/>
      <scheme val="minor"/>
    </font>
    <font>
      <sz val="8"/>
      <name val="Calibri"/>
      <family val="2"/>
      <scheme val="minor"/>
    </font>
  </fonts>
  <fills count="8">
    <fill>
      <patternFill patternType="none"/>
    </fill>
    <fill>
      <patternFill patternType="gray125"/>
    </fill>
    <fill>
      <patternFill patternType="solid">
        <fgColor theme="0" tint="-0.24994659260841701"/>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top style="medium">
        <color theme="0" tint="-0.14996795556505021"/>
      </top>
      <bottom style="medium">
        <color theme="0" tint="-0.14996795556505021"/>
      </bottom>
      <diagonal/>
    </border>
    <border>
      <left style="thick">
        <color rgb="FF376BA1"/>
      </left>
      <right/>
      <top style="thick">
        <color rgb="FF376BA1"/>
      </top>
      <bottom/>
      <diagonal/>
    </border>
    <border>
      <left/>
      <right/>
      <top style="thick">
        <color rgb="FF376BA1"/>
      </top>
      <bottom/>
      <diagonal/>
    </border>
    <border>
      <left/>
      <right style="thick">
        <color rgb="FF376BA1"/>
      </right>
      <top style="thick">
        <color rgb="FF376BA1"/>
      </top>
      <bottom/>
      <diagonal/>
    </border>
    <border>
      <left style="thick">
        <color rgb="FF376BA1"/>
      </left>
      <right/>
      <top/>
      <bottom/>
      <diagonal/>
    </border>
    <border>
      <left/>
      <right style="thick">
        <color rgb="FF376BA1"/>
      </right>
      <top/>
      <bottom/>
      <diagonal/>
    </border>
    <border>
      <left style="thick">
        <color rgb="FF376BA1"/>
      </left>
      <right/>
      <top/>
      <bottom style="thick">
        <color rgb="FF376BA1"/>
      </bottom>
      <diagonal/>
    </border>
    <border>
      <left/>
      <right/>
      <top/>
      <bottom style="thick">
        <color rgb="FF376BA1"/>
      </bottom>
      <diagonal/>
    </border>
    <border>
      <left/>
      <right style="thick">
        <color rgb="FF376BA1"/>
      </right>
      <top/>
      <bottom style="thick">
        <color rgb="FF376BA1"/>
      </bottom>
      <diagonal/>
    </border>
    <border>
      <left style="medium">
        <color rgb="FF376BA1"/>
      </left>
      <right style="medium">
        <color rgb="FF376BA1"/>
      </right>
      <top style="medium">
        <color rgb="FF376BA1"/>
      </top>
      <bottom style="medium">
        <color rgb="FF376BA1"/>
      </bottom>
      <diagonal/>
    </border>
    <border>
      <left style="medium">
        <color rgb="FF376BA1"/>
      </left>
      <right style="medium">
        <color theme="0" tint="-0.14996795556505021"/>
      </right>
      <top style="medium">
        <color theme="0" tint="-0.14996795556505021"/>
      </top>
      <bottom style="medium">
        <color theme="0" tint="-0.14996795556505021"/>
      </bottom>
      <diagonal/>
    </border>
    <border>
      <left style="medium">
        <color rgb="FF376BA1"/>
      </left>
      <right/>
      <top style="medium">
        <color theme="0" tint="-0.14996795556505021"/>
      </top>
      <bottom style="medium">
        <color theme="0" tint="-0.14996795556505021"/>
      </bottom>
      <diagonal/>
    </border>
    <border>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rgb="FF376BA1"/>
      </bottom>
      <diagonal/>
    </border>
    <border>
      <left/>
      <right/>
      <top style="medium">
        <color theme="0" tint="-0.14996795556505021"/>
      </top>
      <bottom style="medium">
        <color rgb="FF376BA1"/>
      </bottom>
      <diagonal/>
    </border>
    <border>
      <left/>
      <right style="medium">
        <color rgb="FF376BA1"/>
      </right>
      <top style="medium">
        <color theme="0" tint="-0.14996795556505021"/>
      </top>
      <bottom style="medium">
        <color rgb="FF376BA1"/>
      </bottom>
      <diagonal/>
    </border>
    <border>
      <left style="medium">
        <color rgb="FF376BA1"/>
      </left>
      <right/>
      <top/>
      <bottom style="medium">
        <color theme="0" tint="-0.14996795556505021"/>
      </bottom>
      <diagonal/>
    </border>
    <border>
      <left/>
      <right/>
      <top/>
      <bottom style="medium">
        <color theme="0" tint="-0.14996795556505021"/>
      </bottom>
      <diagonal/>
    </border>
    <border>
      <left/>
      <right style="medium">
        <color rgb="FF376BA1"/>
      </right>
      <top/>
      <bottom style="medium">
        <color theme="0" tint="-0.14996795556505021"/>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medium">
        <color rgb="FF376BA1"/>
      </left>
      <right style="medium">
        <color theme="0" tint="-0.14996795556505021"/>
      </right>
      <top/>
      <bottom style="medium">
        <color theme="0" tint="-0.14996795556505021"/>
      </bottom>
      <diagonal/>
    </border>
    <border>
      <left style="medium">
        <color rgb="FF376BA1"/>
      </left>
      <right/>
      <top style="medium">
        <color rgb="FF376BA1"/>
      </top>
      <bottom/>
      <diagonal/>
    </border>
    <border>
      <left style="thin">
        <color rgb="FF376BA1"/>
      </left>
      <right style="thin">
        <color rgb="FF376BA1"/>
      </right>
      <top style="thin">
        <color rgb="FF376BA1"/>
      </top>
      <bottom style="thin">
        <color rgb="FF376BA1"/>
      </bottom>
      <diagonal/>
    </border>
    <border>
      <left style="medium">
        <color rgb="FF31A39B"/>
      </left>
      <right/>
      <top style="medium">
        <color rgb="FF31A39B"/>
      </top>
      <bottom style="thin">
        <color rgb="FF376BA1"/>
      </bottom>
      <diagonal/>
    </border>
    <border>
      <left/>
      <right/>
      <top style="medium">
        <color rgb="FF31A39B"/>
      </top>
      <bottom style="thin">
        <color rgb="FF376BA1"/>
      </bottom>
      <diagonal/>
    </border>
    <border>
      <left/>
      <right style="medium">
        <color rgb="FF31A39B"/>
      </right>
      <top style="medium">
        <color rgb="FF31A39B"/>
      </top>
      <bottom style="thin">
        <color rgb="FF376BA1"/>
      </bottom>
      <diagonal/>
    </border>
  </borders>
  <cellStyleXfs count="4">
    <xf numFmtId="0" fontId="0" fillId="0" borderId="0"/>
    <xf numFmtId="44" fontId="4" fillId="0" borderId="0" applyFont="0" applyFill="0" applyBorder="0" applyAlignment="0" applyProtection="0"/>
    <xf numFmtId="0" fontId="9" fillId="0" borderId="0"/>
    <xf numFmtId="44" fontId="4" fillId="0" borderId="0" applyFont="0" applyFill="0" applyBorder="0" applyAlignment="0" applyProtection="0"/>
  </cellStyleXfs>
  <cellXfs count="121">
    <xf numFmtId="0" fontId="0" fillId="0" borderId="0" xfId="0"/>
    <xf numFmtId="0" fontId="0" fillId="0" borderId="0" xfId="0" applyAlignment="1">
      <alignment horizontal="left"/>
    </xf>
    <xf numFmtId="0" fontId="3" fillId="0" borderId="0" xfId="0" applyFont="1"/>
    <xf numFmtId="44" fontId="0" fillId="0" borderId="0" xfId="1" applyFont="1" applyFill="1" applyBorder="1" applyAlignment="1"/>
    <xf numFmtId="44" fontId="3" fillId="0" borderId="0" xfId="1" applyFont="1" applyBorder="1" applyAlignment="1"/>
    <xf numFmtId="0" fontId="1" fillId="0" borderId="0" xfId="0" applyFont="1"/>
    <xf numFmtId="0" fontId="0" fillId="3" borderId="0" xfId="0" applyFill="1"/>
    <xf numFmtId="0" fontId="0" fillId="3" borderId="0" xfId="0" applyFill="1" applyAlignment="1">
      <alignment horizontal="left"/>
    </xf>
    <xf numFmtId="0" fontId="5" fillId="0" borderId="3" xfId="0" applyFont="1" applyBorder="1"/>
    <xf numFmtId="0" fontId="5" fillId="0" borderId="4" xfId="0" applyFont="1" applyBorder="1"/>
    <xf numFmtId="2" fontId="5" fillId="0" borderId="4" xfId="0" applyNumberFormat="1" applyFont="1" applyBorder="1"/>
    <xf numFmtId="0" fontId="5" fillId="0" borderId="5" xfId="0" applyFont="1" applyBorder="1"/>
    <xf numFmtId="0" fontId="5" fillId="0" borderId="0" xfId="0" applyFont="1"/>
    <xf numFmtId="44" fontId="3" fillId="0" borderId="0" xfId="1" applyFont="1" applyProtection="1"/>
    <xf numFmtId="0" fontId="3" fillId="0" borderId="0" xfId="0" applyFont="1" applyAlignment="1">
      <alignment wrapText="1"/>
    </xf>
    <xf numFmtId="44" fontId="3" fillId="0" borderId="0" xfId="1" applyFont="1" applyAlignment="1" applyProtection="1">
      <alignment wrapText="1"/>
    </xf>
    <xf numFmtId="0" fontId="6" fillId="0" borderId="6" xfId="0" applyFont="1" applyBorder="1"/>
    <xf numFmtId="0" fontId="6" fillId="0" borderId="0" xfId="0" applyFont="1"/>
    <xf numFmtId="2" fontId="5" fillId="0" borderId="0" xfId="0" applyNumberFormat="1" applyFont="1"/>
    <xf numFmtId="0" fontId="6" fillId="0" borderId="7" xfId="0" applyFont="1" applyBorder="1"/>
    <xf numFmtId="0" fontId="5" fillId="0" borderId="6" xfId="0" applyFont="1" applyBorder="1"/>
    <xf numFmtId="0" fontId="5" fillId="0" borderId="7" xfId="0" applyFont="1" applyBorder="1"/>
    <xf numFmtId="1" fontId="5" fillId="0" borderId="0" xfId="0" applyNumberFormat="1" applyFont="1"/>
    <xf numFmtId="0" fontId="6" fillId="0" borderId="6" xfId="0" applyFont="1" applyBorder="1" applyAlignment="1">
      <alignment horizontal="center"/>
    </xf>
    <xf numFmtId="0" fontId="6" fillId="2" borderId="11" xfId="0" applyFont="1" applyFill="1" applyBorder="1" applyAlignment="1">
      <alignment horizontal="center"/>
    </xf>
    <xf numFmtId="2" fontId="6" fillId="2" borderId="11" xfId="0" applyNumberFormat="1" applyFont="1" applyFill="1" applyBorder="1" applyAlignment="1">
      <alignment horizontal="center"/>
    </xf>
    <xf numFmtId="0" fontId="6" fillId="0" borderId="7" xfId="0" applyFont="1" applyBorder="1" applyAlignment="1">
      <alignment horizontal="center"/>
    </xf>
    <xf numFmtId="0" fontId="6" fillId="0" borderId="0" xfId="0" applyFont="1" applyAlignment="1">
      <alignment horizontal="center"/>
    </xf>
    <xf numFmtId="0" fontId="2" fillId="0" borderId="0" xfId="0" applyFont="1"/>
    <xf numFmtId="44" fontId="2" fillId="0" borderId="0" xfId="1" applyFont="1" applyProtection="1"/>
    <xf numFmtId="44" fontId="2" fillId="0" borderId="0" xfId="1" applyFont="1" applyAlignment="1" applyProtection="1">
      <alignment vertical="top"/>
    </xf>
    <xf numFmtId="0" fontId="2" fillId="0" borderId="0" xfId="0" applyFont="1" applyAlignment="1">
      <alignment wrapText="1"/>
    </xf>
    <xf numFmtId="44" fontId="2" fillId="0" borderId="0" xfId="1" applyFont="1" applyAlignment="1" applyProtection="1">
      <alignment wrapText="1"/>
    </xf>
    <xf numFmtId="0" fontId="1" fillId="0" borderId="0" xfId="0" applyFont="1" applyAlignment="1">
      <alignment wrapText="1"/>
    </xf>
    <xf numFmtId="0" fontId="5" fillId="0" borderId="24" xfId="0" applyFont="1" applyBorder="1" applyAlignment="1">
      <alignment horizontal="left"/>
    </xf>
    <xf numFmtId="44" fontId="3" fillId="0" borderId="0" xfId="0" applyNumberFormat="1" applyFont="1"/>
    <xf numFmtId="0" fontId="5" fillId="0" borderId="12" xfId="0" applyFont="1" applyBorder="1" applyAlignment="1">
      <alignment horizontal="left"/>
    </xf>
    <xf numFmtId="0" fontId="5" fillId="2" borderId="21" xfId="0" applyFont="1" applyFill="1" applyBorder="1"/>
    <xf numFmtId="0" fontId="6" fillId="0" borderId="8" xfId="0" applyFont="1" applyBorder="1"/>
    <xf numFmtId="0" fontId="6" fillId="0" borderId="9" xfId="0" applyFont="1" applyBorder="1"/>
    <xf numFmtId="2" fontId="6" fillId="0" borderId="9" xfId="0" applyNumberFormat="1" applyFont="1" applyBorder="1"/>
    <xf numFmtId="0" fontId="6" fillId="0" borderId="10" xfId="0" applyFont="1" applyBorder="1"/>
    <xf numFmtId="44" fontId="0" fillId="0" borderId="1" xfId="0" applyNumberFormat="1" applyBorder="1"/>
    <xf numFmtId="44" fontId="3" fillId="0" borderId="1" xfId="1" applyFont="1" applyBorder="1" applyProtection="1"/>
    <xf numFmtId="0" fontId="7" fillId="0" borderId="6" xfId="0" applyFont="1" applyBorder="1"/>
    <xf numFmtId="0" fontId="7" fillId="0" borderId="0" xfId="0" applyFont="1"/>
    <xf numFmtId="0" fontId="7" fillId="0" borderId="0" xfId="0" applyFont="1" applyAlignment="1">
      <alignment horizontal="center"/>
    </xf>
    <xf numFmtId="2" fontId="7" fillId="0" borderId="0" xfId="0" applyNumberFormat="1" applyFont="1"/>
    <xf numFmtId="0" fontId="7" fillId="0" borderId="7" xfId="0" applyFont="1" applyBorder="1"/>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xf numFmtId="0" fontId="7" fillId="0" borderId="9" xfId="0" applyFont="1" applyBorder="1"/>
    <xf numFmtId="0" fontId="7" fillId="0" borderId="9" xfId="0" applyFont="1" applyBorder="1" applyAlignment="1">
      <alignment horizontal="center"/>
    </xf>
    <xf numFmtId="2" fontId="7" fillId="0" borderId="9" xfId="0" applyNumberFormat="1" applyFont="1" applyBorder="1"/>
    <xf numFmtId="0" fontId="7" fillId="0" borderId="10" xfId="0" applyFont="1" applyBorder="1"/>
    <xf numFmtId="0" fontId="8" fillId="0" borderId="0" xfId="0" applyFont="1"/>
    <xf numFmtId="0" fontId="1" fillId="0" borderId="25" xfId="0" applyFont="1" applyBorder="1" applyAlignment="1">
      <alignment horizontal="right" textRotation="90"/>
    </xf>
    <xf numFmtId="0" fontId="1" fillId="0" borderId="11" xfId="0" applyFont="1" applyBorder="1" applyAlignment="1">
      <alignment horizontal="right" textRotation="90"/>
    </xf>
    <xf numFmtId="0" fontId="0" fillId="0" borderId="11" xfId="0" applyBorder="1" applyAlignment="1">
      <alignment horizontal="center" textRotation="90"/>
    </xf>
    <xf numFmtId="0" fontId="0" fillId="0" borderId="0" xfId="0" applyAlignment="1">
      <alignment textRotation="90"/>
    </xf>
    <xf numFmtId="0" fontId="2" fillId="0" borderId="11" xfId="0" applyFont="1" applyBorder="1" applyAlignment="1">
      <alignment horizontal="center"/>
    </xf>
    <xf numFmtId="0" fontId="2" fillId="0" borderId="11" xfId="0" applyFont="1" applyBorder="1" applyAlignment="1">
      <alignment horizontal="right"/>
    </xf>
    <xf numFmtId="0" fontId="1" fillId="0" borderId="11" xfId="0" applyFont="1" applyBorder="1" applyAlignment="1">
      <alignment horizontal="left"/>
    </xf>
    <xf numFmtId="0" fontId="2" fillId="0" borderId="0" xfId="0" applyFont="1" applyAlignment="1">
      <alignment horizontal="right"/>
    </xf>
    <xf numFmtId="0" fontId="1" fillId="0" borderId="27" xfId="0" applyFont="1" applyBorder="1" applyAlignment="1">
      <alignment horizontal="center"/>
    </xf>
    <xf numFmtId="0" fontId="1" fillId="0" borderId="28" xfId="0" applyFont="1"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0" fillId="0" borderId="26" xfId="0" applyBorder="1"/>
    <xf numFmtId="0" fontId="0" fillId="0" borderId="26" xfId="0" applyBorder="1" applyAlignment="1">
      <alignment horizontal="left"/>
    </xf>
    <xf numFmtId="0" fontId="0" fillId="0" borderId="26" xfId="0" applyBorder="1" applyAlignment="1">
      <alignment horizontal="center" vertical="center"/>
    </xf>
    <xf numFmtId="0" fontId="5" fillId="0" borderId="0" xfId="0" applyFont="1" applyAlignment="1">
      <alignment horizontal="center"/>
    </xf>
    <xf numFmtId="44" fontId="0" fillId="0" borderId="0" xfId="0" applyNumberFormat="1"/>
    <xf numFmtId="0" fontId="10" fillId="0" borderId="0" xfId="2" applyFont="1" applyAlignment="1">
      <alignment horizontal="left"/>
    </xf>
    <xf numFmtId="0" fontId="1" fillId="0" borderId="0" xfId="0" applyFont="1" applyAlignment="1">
      <alignment horizontal="left"/>
    </xf>
    <xf numFmtId="164" fontId="11" fillId="0" borderId="0" xfId="2" applyNumberFormat="1" applyFont="1" applyAlignment="1">
      <alignment horizontal="center"/>
    </xf>
    <xf numFmtId="164" fontId="10" fillId="0" borderId="0" xfId="2" applyNumberFormat="1" applyFont="1" applyAlignment="1">
      <alignment horizontal="center"/>
    </xf>
    <xf numFmtId="0" fontId="0" fillId="3" borderId="0" xfId="0" applyFill="1" applyAlignment="1" applyProtection="1">
      <alignment horizontal="left"/>
      <protection locked="0"/>
    </xf>
    <xf numFmtId="44" fontId="3" fillId="3" borderId="0" xfId="1" applyFont="1" applyFill="1" applyBorder="1" applyProtection="1">
      <protection locked="0"/>
    </xf>
    <xf numFmtId="44" fontId="0" fillId="3" borderId="0" xfId="0" applyNumberFormat="1" applyFill="1" applyProtection="1">
      <protection locked="0"/>
    </xf>
    <xf numFmtId="44" fontId="0" fillId="3" borderId="0" xfId="1" applyFont="1" applyFill="1" applyBorder="1" applyProtection="1">
      <protection locked="0"/>
    </xf>
    <xf numFmtId="44" fontId="6" fillId="0" borderId="0" xfId="0" applyNumberFormat="1" applyFont="1"/>
    <xf numFmtId="1" fontId="6" fillId="0" borderId="0" xfId="0" applyNumberFormat="1" applyFont="1"/>
    <xf numFmtId="44" fontId="0" fillId="0" borderId="0" xfId="1" applyFont="1" applyFill="1" applyBorder="1" applyProtection="1">
      <protection locked="0"/>
    </xf>
    <xf numFmtId="0" fontId="11" fillId="0" borderId="0" xfId="2" applyFont="1"/>
    <xf numFmtId="44" fontId="0" fillId="0" borderId="0" xfId="1" applyFont="1" applyFill="1" applyAlignment="1" applyProtection="1">
      <alignment horizontal="left"/>
      <protection locked="0"/>
    </xf>
    <xf numFmtId="44" fontId="0" fillId="4" borderId="0" xfId="0" applyNumberFormat="1" applyFill="1"/>
    <xf numFmtId="0" fontId="0" fillId="0" borderId="0" xfId="0" applyAlignment="1">
      <alignment horizontal="right"/>
    </xf>
    <xf numFmtId="0" fontId="3" fillId="0" borderId="11" xfId="0" applyFont="1" applyBorder="1" applyAlignment="1">
      <alignment horizontal="center" textRotation="90"/>
    </xf>
    <xf numFmtId="0" fontId="2" fillId="0" borderId="11" xfId="0" applyFont="1" applyBorder="1" applyAlignment="1">
      <alignment horizontal="left"/>
    </xf>
    <xf numFmtId="0" fontId="3" fillId="0" borderId="0" xfId="0" applyFont="1" applyAlignment="1">
      <alignment horizontal="left"/>
    </xf>
    <xf numFmtId="0" fontId="3" fillId="0" borderId="28" xfId="0" applyFont="1" applyBorder="1" applyAlignment="1">
      <alignment horizontal="left"/>
    </xf>
    <xf numFmtId="0" fontId="3" fillId="0" borderId="26" xfId="0" applyFont="1" applyBorder="1" applyAlignment="1">
      <alignment horizontal="left"/>
    </xf>
    <xf numFmtId="0" fontId="3" fillId="0" borderId="26" xfId="0" applyFont="1" applyBorder="1" applyAlignment="1">
      <alignment horizontal="center" vertical="center"/>
    </xf>
    <xf numFmtId="0" fontId="3" fillId="3" borderId="0" xfId="0" applyFont="1" applyFill="1" applyAlignment="1">
      <alignment horizontal="left"/>
    </xf>
    <xf numFmtId="0" fontId="3" fillId="3" borderId="0" xfId="0" applyFont="1" applyFill="1" applyAlignment="1" applyProtection="1">
      <alignment horizontal="left"/>
      <protection locked="0"/>
    </xf>
    <xf numFmtId="0" fontId="2" fillId="0" borderId="0" xfId="2" applyFont="1"/>
    <xf numFmtId="0" fontId="2" fillId="0" borderId="0" xfId="0" applyFont="1" applyAlignment="1">
      <alignment horizontal="left"/>
    </xf>
    <xf numFmtId="164" fontId="3" fillId="0" borderId="0" xfId="2" applyNumberFormat="1" applyFont="1" applyAlignment="1">
      <alignment horizontal="center"/>
    </xf>
    <xf numFmtId="44" fontId="3" fillId="0" borderId="0" xfId="1" applyFont="1" applyFill="1" applyAlignment="1" applyProtection="1">
      <alignment horizontal="left"/>
      <protection locked="0"/>
    </xf>
    <xf numFmtId="44" fontId="1" fillId="0" borderId="0" xfId="0" applyNumberFormat="1" applyFont="1"/>
    <xf numFmtId="44" fontId="3" fillId="5" borderId="0" xfId="1" applyFont="1" applyFill="1" applyProtection="1"/>
    <xf numFmtId="44" fontId="0" fillId="6" borderId="0" xfId="0" applyNumberFormat="1" applyFill="1"/>
    <xf numFmtId="0" fontId="3" fillId="0" borderId="0" xfId="1" applyNumberFormat="1" applyFont="1" applyProtection="1"/>
    <xf numFmtId="44" fontId="3" fillId="7" borderId="0" xfId="1" applyFont="1" applyFill="1" applyBorder="1" applyProtection="1">
      <protection locked="0"/>
    </xf>
    <xf numFmtId="0" fontId="1" fillId="0" borderId="0" xfId="0" applyFont="1" applyAlignment="1">
      <alignment horizontal="left"/>
    </xf>
    <xf numFmtId="0" fontId="1" fillId="0" borderId="0" xfId="0" applyFont="1" applyAlignment="1">
      <alignment horizontal="left" vertical="top"/>
    </xf>
    <xf numFmtId="0" fontId="7" fillId="0" borderId="15" xfId="0" applyFont="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0" fontId="7"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7" fillId="0" borderId="13" xfId="0" applyFont="1" applyBorder="1" applyAlignment="1">
      <alignment horizontal="left"/>
    </xf>
    <xf numFmtId="0" fontId="7" fillId="0" borderId="2" xfId="0" applyFont="1" applyBorder="1" applyAlignment="1">
      <alignment horizontal="left"/>
    </xf>
    <xf numFmtId="0" fontId="7" fillId="0" borderId="14" xfId="0" applyFont="1" applyBorder="1" applyAlignment="1">
      <alignment horizontal="left"/>
    </xf>
    <xf numFmtId="0" fontId="8" fillId="2" borderId="21" xfId="0" applyFont="1" applyFill="1" applyBorder="1"/>
    <xf numFmtId="0" fontId="0" fillId="0" borderId="22" xfId="0" applyBorder="1"/>
    <xf numFmtId="0" fontId="0" fillId="0" borderId="23" xfId="0" applyBorder="1"/>
    <xf numFmtId="0" fontId="5" fillId="0" borderId="0" xfId="0" applyFont="1"/>
  </cellXfs>
  <cellStyles count="4">
    <cellStyle name="Standaard" xfId="0" builtinId="0"/>
    <cellStyle name="Standaard 2" xfId="2" xr:uid="{91B973D5-2671-480B-98F1-047C0E15B139}"/>
    <cellStyle name="Valuta" xfId="1" builtinId="4"/>
    <cellStyle name="Valuta 2" xfId="3" xr:uid="{9D76A358-9150-4E16-B351-BC86621F6A52}"/>
  </cellStyles>
  <dxfs count="0"/>
  <tableStyles count="0" defaultTableStyle="TableStyleMedium2" defaultPivotStyle="PivotStyleLight16"/>
  <colors>
    <mruColors>
      <color rgb="FF376BA1"/>
      <color rgb="FF31A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1D6E-71E8-4471-902C-95EAD4B1F795}">
  <sheetPr>
    <pageSetUpPr fitToPage="1"/>
  </sheetPr>
  <dimension ref="A1:Y77"/>
  <sheetViews>
    <sheetView tabSelected="1" topLeftCell="B1" zoomScaleNormal="100" workbookViewId="0">
      <selection activeCell="C2" sqref="C2"/>
    </sheetView>
  </sheetViews>
  <sheetFormatPr defaultColWidth="8.7109375" defaultRowHeight="15" x14ac:dyDescent="0.25"/>
  <cols>
    <col min="1" max="1" width="1.7109375" customWidth="1"/>
    <col min="2" max="2" width="4.7109375" customWidth="1"/>
    <col min="3" max="3" width="22" bestFit="1" customWidth="1"/>
    <col min="4" max="4" width="14.28515625" bestFit="1" customWidth="1"/>
    <col min="5" max="5" width="10.28515625" bestFit="1" customWidth="1"/>
    <col min="6" max="6" width="15.85546875" bestFit="1" customWidth="1"/>
    <col min="7" max="7" width="6.28515625" customWidth="1"/>
    <col min="8" max="8" width="10" bestFit="1" customWidth="1"/>
    <col min="9" max="9" width="14.28515625" bestFit="1" customWidth="1"/>
    <col min="10" max="10" width="16.28515625" bestFit="1" customWidth="1"/>
    <col min="11" max="11" width="1.7109375" customWidth="1"/>
    <col min="13" max="13" width="35.28515625" bestFit="1" customWidth="1"/>
    <col min="14" max="14" width="15.28515625" style="2" customWidth="1"/>
    <col min="15" max="15" width="5.140625" style="2" bestFit="1" customWidth="1"/>
    <col min="16" max="16" width="7.85546875" style="2" bestFit="1" customWidth="1"/>
    <col min="17" max="17" width="12.28515625" style="13" customWidth="1"/>
    <col min="18" max="18" width="8" style="13" customWidth="1"/>
    <col min="19" max="19" width="9.140625" style="13" customWidth="1"/>
    <col min="20" max="20" width="3.28515625" style="13" customWidth="1"/>
    <col min="21" max="21" width="37" style="13" bestFit="1" customWidth="1"/>
    <col min="22" max="22" width="5.140625" style="14" bestFit="1" customWidth="1"/>
    <col min="23" max="23" width="6.7109375" style="15" bestFit="1" customWidth="1"/>
    <col min="24" max="24" width="12" style="15" bestFit="1" customWidth="1"/>
    <col min="25" max="25" width="14.28515625" customWidth="1"/>
  </cols>
  <sheetData>
    <row r="1" spans="1:25" ht="16.5" thickTop="1" x14ac:dyDescent="0.3">
      <c r="A1" s="8"/>
      <c r="B1" s="9"/>
      <c r="C1" s="9"/>
      <c r="D1" s="9"/>
      <c r="E1" s="9"/>
      <c r="F1" s="9"/>
      <c r="G1" s="9"/>
      <c r="H1" s="10"/>
      <c r="I1" s="9"/>
      <c r="J1" s="9"/>
      <c r="K1" s="11"/>
      <c r="L1" s="12"/>
    </row>
    <row r="2" spans="1:25" ht="15.75" x14ac:dyDescent="0.3">
      <c r="A2" s="16"/>
      <c r="B2" s="17"/>
      <c r="C2" s="5" t="s">
        <v>0</v>
      </c>
      <c r="G2" s="12"/>
      <c r="H2" s="18"/>
      <c r="I2" s="12"/>
      <c r="J2" s="12"/>
      <c r="K2" s="19"/>
      <c r="L2" s="17"/>
    </row>
    <row r="3" spans="1:25" ht="15.75" x14ac:dyDescent="0.3">
      <c r="A3" s="20"/>
      <c r="B3" s="12"/>
      <c r="G3" s="12"/>
      <c r="H3" s="12"/>
      <c r="I3" s="12"/>
      <c r="J3" s="12"/>
      <c r="K3" s="21"/>
      <c r="L3" s="12"/>
    </row>
    <row r="4" spans="1:25" ht="15.75" x14ac:dyDescent="0.3">
      <c r="A4" s="16"/>
      <c r="B4" s="17"/>
      <c r="C4" t="s">
        <v>1</v>
      </c>
      <c r="D4" t="s">
        <v>194</v>
      </c>
      <c r="G4" s="12"/>
      <c r="H4" s="12"/>
      <c r="I4" s="12"/>
      <c r="J4" s="12"/>
      <c r="K4" s="19"/>
      <c r="L4" s="17"/>
    </row>
    <row r="5" spans="1:25" ht="15.75" x14ac:dyDescent="0.3">
      <c r="A5" s="16"/>
      <c r="B5" s="17"/>
      <c r="C5" t="s">
        <v>2</v>
      </c>
      <c r="D5" t="s">
        <v>195</v>
      </c>
      <c r="G5" s="12"/>
      <c r="H5" s="12"/>
      <c r="I5" s="12"/>
      <c r="J5" s="12"/>
      <c r="K5" s="19"/>
      <c r="L5" s="17"/>
    </row>
    <row r="6" spans="1:25" ht="15.75" x14ac:dyDescent="0.3">
      <c r="A6" s="16"/>
      <c r="B6" s="17"/>
      <c r="C6" t="s">
        <v>3</v>
      </c>
      <c r="D6" t="s">
        <v>196</v>
      </c>
      <c r="G6" s="12"/>
      <c r="H6" s="12"/>
      <c r="I6" s="12"/>
      <c r="J6" s="12"/>
      <c r="K6" s="19"/>
      <c r="L6" s="17"/>
    </row>
    <row r="7" spans="1:25" ht="15.75" x14ac:dyDescent="0.3">
      <c r="A7" s="16"/>
      <c r="B7" s="17"/>
      <c r="G7" s="12"/>
      <c r="H7" s="12"/>
      <c r="I7" s="12"/>
      <c r="J7" s="12"/>
      <c r="K7" s="19"/>
      <c r="L7" s="17"/>
    </row>
    <row r="8" spans="1:25" ht="15.75" x14ac:dyDescent="0.3">
      <c r="A8" s="16"/>
      <c r="B8" s="17"/>
      <c r="C8" t="s">
        <v>4</v>
      </c>
      <c r="D8">
        <v>1</v>
      </c>
      <c r="G8" s="12"/>
      <c r="H8" s="12"/>
      <c r="I8" s="12"/>
      <c r="J8" s="12"/>
      <c r="K8" s="19"/>
      <c r="L8" s="17"/>
    </row>
    <row r="9" spans="1:25" ht="16.5" thickBot="1" x14ac:dyDescent="0.35">
      <c r="A9" s="20"/>
      <c r="B9" s="12"/>
      <c r="C9" s="12"/>
      <c r="D9" s="12"/>
      <c r="E9" s="12"/>
      <c r="F9" s="12"/>
      <c r="G9" s="12"/>
      <c r="H9" s="18"/>
      <c r="I9" s="12"/>
      <c r="J9" s="12"/>
      <c r="K9" s="21"/>
      <c r="L9" s="12"/>
      <c r="M9" s="106" t="s">
        <v>5</v>
      </c>
      <c r="N9" s="106"/>
      <c r="O9" s="106"/>
      <c r="P9" s="106"/>
      <c r="Q9" s="106"/>
      <c r="R9" s="75"/>
      <c r="S9" s="75"/>
      <c r="T9" s="75"/>
      <c r="U9" s="107" t="s">
        <v>6</v>
      </c>
      <c r="V9" s="107"/>
      <c r="W9" s="107"/>
      <c r="X9" s="107"/>
      <c r="Y9" s="107"/>
    </row>
    <row r="10" spans="1:25" ht="31.5" thickBot="1" x14ac:dyDescent="0.35">
      <c r="A10" s="23"/>
      <c r="B10" s="24" t="s">
        <v>7</v>
      </c>
      <c r="C10" s="24" t="s">
        <v>8</v>
      </c>
      <c r="D10" s="24" t="s">
        <v>9</v>
      </c>
      <c r="E10" s="24" t="s">
        <v>10</v>
      </c>
      <c r="F10" s="24" t="s">
        <v>11</v>
      </c>
      <c r="G10" s="24" t="s">
        <v>12</v>
      </c>
      <c r="H10" s="25" t="s">
        <v>13</v>
      </c>
      <c r="I10" s="24" t="s">
        <v>14</v>
      </c>
      <c r="J10" s="24" t="s">
        <v>15</v>
      </c>
      <c r="K10" s="26"/>
      <c r="L10" s="27"/>
      <c r="M10" s="5" t="s">
        <v>16</v>
      </c>
      <c r="N10" s="28" t="s">
        <v>17</v>
      </c>
      <c r="O10" s="28" t="s">
        <v>18</v>
      </c>
      <c r="P10" s="28" t="s">
        <v>19</v>
      </c>
      <c r="Q10" s="29" t="s">
        <v>20</v>
      </c>
      <c r="R10" s="29" t="s">
        <v>190</v>
      </c>
      <c r="S10" s="29" t="s">
        <v>191</v>
      </c>
      <c r="T10" s="29"/>
      <c r="U10" s="30" t="s">
        <v>21</v>
      </c>
      <c r="V10" s="31" t="s">
        <v>151</v>
      </c>
      <c r="W10" s="32" t="s">
        <v>19</v>
      </c>
      <c r="X10" s="32" t="s">
        <v>20</v>
      </c>
      <c r="Y10" s="33"/>
    </row>
    <row r="11" spans="1:25" ht="16.5" thickBot="1" x14ac:dyDescent="0.35">
      <c r="A11" s="20"/>
      <c r="B11" s="34"/>
      <c r="C11" t="s">
        <v>197</v>
      </c>
      <c r="D11" t="s">
        <v>198</v>
      </c>
      <c r="E11" t="s">
        <v>199</v>
      </c>
      <c r="F11" t="s">
        <v>200</v>
      </c>
      <c r="H11">
        <v>19.3</v>
      </c>
      <c r="I11" t="s">
        <v>201</v>
      </c>
      <c r="J11" t="s">
        <v>202</v>
      </c>
      <c r="K11" s="21"/>
      <c r="L11" s="12"/>
      <c r="M11" t="s">
        <v>33</v>
      </c>
      <c r="N11" s="2">
        <f>HLOOKUP(M11,Werkprogramma!$A$1:$AS$61,57,FALSE)</f>
        <v>343</v>
      </c>
      <c r="O11" s="2">
        <f>HLOOKUP(M11,Werkprogramma!$A$1:$AS$61,3,FALSE)</f>
        <v>40</v>
      </c>
      <c r="P11" s="35">
        <f>Werkprogramma!$B$67</f>
        <v>36.5</v>
      </c>
      <c r="Q11" s="13">
        <f>((H11*O11)/N11)*P11</f>
        <v>82.151603498542272</v>
      </c>
      <c r="R11" s="104">
        <f>H11*O11</f>
        <v>772</v>
      </c>
      <c r="S11" s="13">
        <f>Q11/P11</f>
        <v>2.250728862973761</v>
      </c>
      <c r="T11" s="102"/>
    </row>
    <row r="12" spans="1:25" ht="16.5" thickBot="1" x14ac:dyDescent="0.35">
      <c r="A12" s="20"/>
      <c r="B12" s="36"/>
      <c r="C12" t="s">
        <v>197</v>
      </c>
      <c r="D12" t="s">
        <v>198</v>
      </c>
      <c r="E12" t="s">
        <v>203</v>
      </c>
      <c r="F12" t="s">
        <v>200</v>
      </c>
      <c r="H12">
        <v>20</v>
      </c>
      <c r="I12" t="s">
        <v>204</v>
      </c>
      <c r="J12" t="s">
        <v>205</v>
      </c>
      <c r="K12" s="21"/>
      <c r="L12" s="12"/>
      <c r="M12" t="s">
        <v>33</v>
      </c>
      <c r="N12" s="2">
        <f>HLOOKUP(M12,Werkprogramma!$A$1:$AS$61,57,FALSE)</f>
        <v>343</v>
      </c>
      <c r="O12" s="2">
        <f>HLOOKUP(M12,Werkprogramma!$A$1:$AS$61,3,FALSE)</f>
        <v>40</v>
      </c>
      <c r="P12" s="35">
        <f>Werkprogramma!$B$67</f>
        <v>36.5</v>
      </c>
      <c r="Q12" s="13">
        <f t="shared" ref="Q12:Q62" si="0">((H12*O12)/N12)*P12</f>
        <v>85.131195335276971</v>
      </c>
      <c r="R12" s="104">
        <f t="shared" ref="R12:R62" si="1">H12*O12</f>
        <v>800</v>
      </c>
      <c r="S12" s="13">
        <f t="shared" ref="S12:S62" si="2">Q12/P12</f>
        <v>2.3323615160349855</v>
      </c>
      <c r="T12" s="102"/>
      <c r="U12" s="13" t="s">
        <v>160</v>
      </c>
      <c r="V12" s="14">
        <v>1</v>
      </c>
      <c r="W12" s="15">
        <f>VLOOKUP(U12,Werkprogramma!$A$59:$B$65,2,FALSE)</f>
        <v>3.75</v>
      </c>
      <c r="X12" s="15">
        <f t="shared" ref="X12:X62" si="3">H12*V12*W12</f>
        <v>75</v>
      </c>
    </row>
    <row r="13" spans="1:25" ht="16.5" thickBot="1" x14ac:dyDescent="0.35">
      <c r="A13" s="20"/>
      <c r="B13" s="36"/>
      <c r="C13" t="s">
        <v>197</v>
      </c>
      <c r="D13" t="s">
        <v>198</v>
      </c>
      <c r="E13" t="s">
        <v>206</v>
      </c>
      <c r="F13" t="s">
        <v>207</v>
      </c>
      <c r="H13">
        <v>22</v>
      </c>
      <c r="I13" t="s">
        <v>208</v>
      </c>
      <c r="J13" t="s">
        <v>209</v>
      </c>
      <c r="K13" s="21"/>
      <c r="L13" s="12"/>
      <c r="M13" t="s">
        <v>48</v>
      </c>
      <c r="N13" s="2">
        <f>HLOOKUP(M13,Werkprogramma!$A$1:$AS$61,57,FALSE)</f>
        <v>221</v>
      </c>
      <c r="O13" s="2">
        <f>HLOOKUP(M13,Werkprogramma!$A$1:$AS$61,3,FALSE)</f>
        <v>40</v>
      </c>
      <c r="P13" s="35">
        <f>Werkprogramma!$B$67</f>
        <v>36.5</v>
      </c>
      <c r="Q13" s="13">
        <f t="shared" si="0"/>
        <v>145.3393665158371</v>
      </c>
      <c r="R13" s="104">
        <f t="shared" si="1"/>
        <v>880</v>
      </c>
      <c r="S13" s="13">
        <f t="shared" si="2"/>
        <v>3.9819004524886878</v>
      </c>
      <c r="T13" s="102"/>
      <c r="U13" s="13" t="s">
        <v>162</v>
      </c>
      <c r="V13" s="14">
        <v>1</v>
      </c>
      <c r="W13" s="15">
        <f>VLOOKUP(U13,Werkprogramma!$A$59:$B$65,2,FALSE)</f>
        <v>3.5</v>
      </c>
      <c r="X13" s="15">
        <f t="shared" si="3"/>
        <v>77</v>
      </c>
    </row>
    <row r="14" spans="1:25" ht="16.5" thickBot="1" x14ac:dyDescent="0.35">
      <c r="A14" s="20"/>
      <c r="B14" s="36"/>
      <c r="C14" t="s">
        <v>197</v>
      </c>
      <c r="D14" t="s">
        <v>198</v>
      </c>
      <c r="E14" t="s">
        <v>210</v>
      </c>
      <c r="F14" t="s">
        <v>207</v>
      </c>
      <c r="H14">
        <v>15</v>
      </c>
      <c r="I14" t="s">
        <v>204</v>
      </c>
      <c r="J14" t="s">
        <v>211</v>
      </c>
      <c r="K14" s="21"/>
      <c r="L14" s="12"/>
      <c r="M14" t="s">
        <v>48</v>
      </c>
      <c r="N14" s="2">
        <f>HLOOKUP(M14,Werkprogramma!$A$1:$AS$61,57,FALSE)</f>
        <v>221</v>
      </c>
      <c r="O14" s="2">
        <f>HLOOKUP(M14,Werkprogramma!$A$1:$AS$61,3,FALSE)</f>
        <v>40</v>
      </c>
      <c r="P14" s="35">
        <f>Werkprogramma!$B$67</f>
        <v>36.5</v>
      </c>
      <c r="Q14" s="13">
        <f t="shared" si="0"/>
        <v>99.095022624434392</v>
      </c>
      <c r="R14" s="104">
        <f t="shared" si="1"/>
        <v>600</v>
      </c>
      <c r="S14" s="13">
        <f t="shared" si="2"/>
        <v>2.7149321266968327</v>
      </c>
      <c r="T14" s="102"/>
      <c r="U14" s="13" t="s">
        <v>160</v>
      </c>
      <c r="V14" s="14">
        <v>1</v>
      </c>
      <c r="W14" s="15">
        <f>VLOOKUP(U14,Werkprogramma!$A$59:$B$65,2,FALSE)</f>
        <v>3.75</v>
      </c>
      <c r="X14" s="15">
        <f t="shared" si="3"/>
        <v>56.25</v>
      </c>
    </row>
    <row r="15" spans="1:25" ht="16.5" thickBot="1" x14ac:dyDescent="0.35">
      <c r="A15" s="20"/>
      <c r="B15" s="36"/>
      <c r="C15" t="s">
        <v>197</v>
      </c>
      <c r="D15" t="s">
        <v>198</v>
      </c>
      <c r="E15" t="s">
        <v>212</v>
      </c>
      <c r="F15" t="s">
        <v>200</v>
      </c>
      <c r="H15">
        <v>15</v>
      </c>
      <c r="I15" t="s">
        <v>204</v>
      </c>
      <c r="J15" t="s">
        <v>213</v>
      </c>
      <c r="K15" s="21"/>
      <c r="L15" s="12"/>
      <c r="M15" t="s">
        <v>61</v>
      </c>
      <c r="N15" s="2">
        <f>HLOOKUP(M15,Werkprogramma!$A$1:$AS$61,57,FALSE)</f>
        <v>393</v>
      </c>
      <c r="O15" s="2">
        <v>0</v>
      </c>
      <c r="P15" s="35">
        <f>Werkprogramma!$B$67</f>
        <v>36.5</v>
      </c>
      <c r="Q15" s="13">
        <f t="shared" si="0"/>
        <v>0</v>
      </c>
      <c r="R15" s="104">
        <f t="shared" si="1"/>
        <v>0</v>
      </c>
      <c r="S15" s="13">
        <f t="shared" si="2"/>
        <v>0</v>
      </c>
      <c r="T15" s="102"/>
    </row>
    <row r="16" spans="1:25" ht="16.5" thickBot="1" x14ac:dyDescent="0.35">
      <c r="A16" s="20"/>
      <c r="B16" s="36"/>
      <c r="C16" t="s">
        <v>197</v>
      </c>
      <c r="D16" t="s">
        <v>198</v>
      </c>
      <c r="E16" t="s">
        <v>214</v>
      </c>
      <c r="F16" t="s">
        <v>215</v>
      </c>
      <c r="H16">
        <v>20</v>
      </c>
      <c r="I16" t="s">
        <v>216</v>
      </c>
      <c r="J16" t="s">
        <v>217</v>
      </c>
      <c r="K16" s="21"/>
      <c r="L16" s="12"/>
      <c r="M16" t="s">
        <v>55</v>
      </c>
      <c r="N16" s="2">
        <f>HLOOKUP(M16,Werkprogramma!$A$1:$AS$61,57,FALSE)</f>
        <v>136</v>
      </c>
      <c r="O16" s="2">
        <v>200</v>
      </c>
      <c r="P16" s="35">
        <f>Werkprogramma!$B$67</f>
        <v>36.5</v>
      </c>
      <c r="Q16" s="13">
        <f t="shared" si="0"/>
        <v>1073.5294117647059</v>
      </c>
      <c r="R16" s="104">
        <f t="shared" si="1"/>
        <v>4000</v>
      </c>
      <c r="S16" s="13">
        <f t="shared" si="2"/>
        <v>29.411764705882351</v>
      </c>
      <c r="T16" s="102"/>
    </row>
    <row r="17" spans="1:24" ht="16.5" thickBot="1" x14ac:dyDescent="0.35">
      <c r="A17" s="20"/>
      <c r="B17" s="36"/>
      <c r="C17" t="s">
        <v>197</v>
      </c>
      <c r="D17" t="s">
        <v>198</v>
      </c>
      <c r="E17" t="s">
        <v>218</v>
      </c>
      <c r="F17" t="s">
        <v>215</v>
      </c>
      <c r="H17">
        <v>15</v>
      </c>
      <c r="I17" t="s">
        <v>216</v>
      </c>
      <c r="J17" t="s">
        <v>219</v>
      </c>
      <c r="K17" s="21"/>
      <c r="L17" s="12"/>
      <c r="M17" t="s">
        <v>55</v>
      </c>
      <c r="N17" s="2">
        <f>HLOOKUP(M17,Werkprogramma!$A$1:$AS$61,57,FALSE)</f>
        <v>136</v>
      </c>
      <c r="O17" s="2">
        <v>200</v>
      </c>
      <c r="P17" s="35">
        <f>Werkprogramma!$B$67</f>
        <v>36.5</v>
      </c>
      <c r="Q17" s="13">
        <f t="shared" si="0"/>
        <v>805.14705882352939</v>
      </c>
      <c r="R17" s="104">
        <f t="shared" si="1"/>
        <v>3000</v>
      </c>
      <c r="S17" s="13">
        <f t="shared" si="2"/>
        <v>22.058823529411764</v>
      </c>
      <c r="T17" s="102"/>
    </row>
    <row r="18" spans="1:24" ht="16.5" thickBot="1" x14ac:dyDescent="0.35">
      <c r="A18" s="20"/>
      <c r="B18" s="36"/>
      <c r="C18" t="s">
        <v>197</v>
      </c>
      <c r="D18" t="s">
        <v>198</v>
      </c>
      <c r="E18" t="s">
        <v>220</v>
      </c>
      <c r="F18" t="s">
        <v>215</v>
      </c>
      <c r="H18">
        <v>2.4</v>
      </c>
      <c r="I18" t="s">
        <v>216</v>
      </c>
      <c r="J18" t="s">
        <v>298</v>
      </c>
      <c r="K18" s="21"/>
      <c r="L18" s="12"/>
      <c r="M18" t="s">
        <v>49</v>
      </c>
      <c r="N18" s="2">
        <f>HLOOKUP(M18,Werkprogramma!$A$1:$AS$61,57,FALSE)</f>
        <v>118</v>
      </c>
      <c r="O18" s="2">
        <f>HLOOKUP(M18,Werkprogramma!$A$1:$AS$61,3,FALSE)</f>
        <v>200</v>
      </c>
      <c r="P18" s="35">
        <f>Werkprogramma!$B$67</f>
        <v>36.5</v>
      </c>
      <c r="Q18" s="13">
        <f t="shared" si="0"/>
        <v>148.47457627118644</v>
      </c>
      <c r="R18" s="104">
        <f t="shared" si="1"/>
        <v>480</v>
      </c>
      <c r="S18" s="13">
        <f t="shared" si="2"/>
        <v>4.0677966101694913</v>
      </c>
      <c r="T18" s="102"/>
    </row>
    <row r="19" spans="1:24" ht="16.5" thickBot="1" x14ac:dyDescent="0.35">
      <c r="A19" s="20"/>
      <c r="B19" s="36"/>
      <c r="C19" t="s">
        <v>197</v>
      </c>
      <c r="D19" t="s">
        <v>198</v>
      </c>
      <c r="E19" t="s">
        <v>221</v>
      </c>
      <c r="F19" t="s">
        <v>215</v>
      </c>
      <c r="H19">
        <v>1.3</v>
      </c>
      <c r="I19" t="s">
        <v>216</v>
      </c>
      <c r="J19" t="s">
        <v>222</v>
      </c>
      <c r="K19" s="21"/>
      <c r="L19" s="12"/>
      <c r="M19" t="s">
        <v>178</v>
      </c>
      <c r="N19" s="2">
        <f>HLOOKUP(M19,Werkprogramma!$A$1:$AS$61,57,FALSE)</f>
        <v>72</v>
      </c>
      <c r="O19" s="2">
        <f>HLOOKUP(M19,Werkprogramma!$A$1:$AS$61,3,FALSE)</f>
        <v>200</v>
      </c>
      <c r="P19" s="35">
        <f>Werkprogramma!$B$67</f>
        <v>36.5</v>
      </c>
      <c r="Q19" s="13">
        <f t="shared" si="0"/>
        <v>131.80555555555557</v>
      </c>
      <c r="R19" s="104">
        <f t="shared" si="1"/>
        <v>260</v>
      </c>
      <c r="S19" s="13">
        <f t="shared" si="2"/>
        <v>3.6111111111111116</v>
      </c>
      <c r="T19" s="102"/>
    </row>
    <row r="20" spans="1:24" ht="16.5" thickBot="1" x14ac:dyDescent="0.35">
      <c r="A20" s="20"/>
      <c r="B20" s="36"/>
      <c r="C20" t="s">
        <v>197</v>
      </c>
      <c r="D20" t="s">
        <v>198</v>
      </c>
      <c r="E20" t="s">
        <v>223</v>
      </c>
      <c r="F20" t="s">
        <v>224</v>
      </c>
      <c r="H20">
        <v>185</v>
      </c>
      <c r="I20" t="s">
        <v>225</v>
      </c>
      <c r="J20" t="s">
        <v>226</v>
      </c>
      <c r="K20" s="21"/>
      <c r="L20" s="12"/>
      <c r="M20" t="s">
        <v>45</v>
      </c>
      <c r="N20" s="2">
        <f>HLOOKUP(M20,Werkprogramma!$A$1:$AS$61,57,FALSE)</f>
        <v>213</v>
      </c>
      <c r="O20" s="2">
        <f>HLOOKUP(M20,Werkprogramma!$A$1:$AS$61,3,FALSE)</f>
        <v>40</v>
      </c>
      <c r="P20" s="35">
        <f>Werkprogramma!$B$67</f>
        <v>36.5</v>
      </c>
      <c r="Q20" s="13">
        <f t="shared" si="0"/>
        <v>1268.075117370892</v>
      </c>
      <c r="R20" s="104">
        <f t="shared" si="1"/>
        <v>7400</v>
      </c>
      <c r="S20" s="13">
        <f t="shared" si="2"/>
        <v>34.741784037558688</v>
      </c>
      <c r="T20" s="102"/>
    </row>
    <row r="21" spans="1:24" ht="16.5" thickBot="1" x14ac:dyDescent="0.35">
      <c r="A21" s="20"/>
      <c r="B21" s="36"/>
      <c r="C21" t="s">
        <v>197</v>
      </c>
      <c r="D21" t="s">
        <v>198</v>
      </c>
      <c r="E21" t="s">
        <v>227</v>
      </c>
      <c r="F21" t="s">
        <v>224</v>
      </c>
      <c r="H21">
        <v>20</v>
      </c>
      <c r="I21" t="s">
        <v>225</v>
      </c>
      <c r="J21" t="s">
        <v>228</v>
      </c>
      <c r="K21" s="21"/>
      <c r="L21" s="12"/>
      <c r="M21" t="s">
        <v>45</v>
      </c>
      <c r="N21" s="2">
        <f>HLOOKUP(M21,Werkprogramma!$A$1:$AS$61,57,FALSE)</f>
        <v>213</v>
      </c>
      <c r="O21" s="2">
        <f>HLOOKUP(M21,Werkprogramma!$A$1:$AS$61,3,FALSE)</f>
        <v>40</v>
      </c>
      <c r="P21" s="35">
        <f>Werkprogramma!$B$67</f>
        <v>36.5</v>
      </c>
      <c r="Q21" s="13">
        <f t="shared" si="0"/>
        <v>137.08920187793427</v>
      </c>
      <c r="R21" s="104">
        <f t="shared" si="1"/>
        <v>800</v>
      </c>
      <c r="S21" s="13">
        <f t="shared" si="2"/>
        <v>3.755868544600939</v>
      </c>
      <c r="T21" s="102"/>
    </row>
    <row r="22" spans="1:24" ht="16.5" thickBot="1" x14ac:dyDescent="0.35">
      <c r="A22" s="20"/>
      <c r="B22" s="36"/>
      <c r="C22" t="s">
        <v>197</v>
      </c>
      <c r="D22" t="s">
        <v>198</v>
      </c>
      <c r="E22" t="s">
        <v>229</v>
      </c>
      <c r="F22" t="s">
        <v>230</v>
      </c>
      <c r="H22">
        <v>12.5</v>
      </c>
      <c r="I22" t="s">
        <v>225</v>
      </c>
      <c r="J22" t="s">
        <v>228</v>
      </c>
      <c r="K22" s="21"/>
      <c r="L22" s="12"/>
      <c r="M22" t="s">
        <v>45</v>
      </c>
      <c r="N22" s="2">
        <f>HLOOKUP(M22,Werkprogramma!$A$1:$AS$61,57,FALSE)</f>
        <v>213</v>
      </c>
      <c r="O22" s="2">
        <f>HLOOKUP(M22,Werkprogramma!$A$1:$AS$61,3,FALSE)</f>
        <v>40</v>
      </c>
      <c r="P22" s="35">
        <f>Werkprogramma!$B$67</f>
        <v>36.5</v>
      </c>
      <c r="Q22" s="13">
        <f t="shared" si="0"/>
        <v>85.680751173708927</v>
      </c>
      <c r="R22" s="104">
        <f t="shared" si="1"/>
        <v>500</v>
      </c>
      <c r="S22" s="13">
        <f t="shared" si="2"/>
        <v>2.347417840375587</v>
      </c>
      <c r="T22" s="102"/>
    </row>
    <row r="23" spans="1:24" ht="16.5" thickBot="1" x14ac:dyDescent="0.35">
      <c r="A23" s="20"/>
      <c r="B23" s="36"/>
      <c r="C23" t="s">
        <v>197</v>
      </c>
      <c r="D23" t="s">
        <v>198</v>
      </c>
      <c r="E23" t="s">
        <v>231</v>
      </c>
      <c r="F23" t="s">
        <v>200</v>
      </c>
      <c r="H23">
        <v>50</v>
      </c>
      <c r="I23" t="s">
        <v>204</v>
      </c>
      <c r="J23" t="s">
        <v>232</v>
      </c>
      <c r="K23" s="21"/>
      <c r="L23" s="12"/>
      <c r="M23" t="s">
        <v>33</v>
      </c>
      <c r="N23" s="2">
        <f>HLOOKUP(M23,Werkprogramma!$A$1:$AS$61,57,FALSE)</f>
        <v>343</v>
      </c>
      <c r="O23" s="2">
        <f>HLOOKUP(M23,Werkprogramma!$A$1:$AS$61,3,FALSE)</f>
        <v>40</v>
      </c>
      <c r="P23" s="35">
        <f>Werkprogramma!$B$67</f>
        <v>36.5</v>
      </c>
      <c r="Q23" s="13">
        <f t="shared" si="0"/>
        <v>212.8279883381924</v>
      </c>
      <c r="R23" s="104">
        <f t="shared" si="1"/>
        <v>2000</v>
      </c>
      <c r="S23" s="13">
        <f t="shared" si="2"/>
        <v>5.8309037900874632</v>
      </c>
      <c r="T23" s="102"/>
      <c r="U23" s="13" t="s">
        <v>160</v>
      </c>
      <c r="V23" s="14">
        <v>1</v>
      </c>
      <c r="W23" s="15">
        <f>VLOOKUP(U23,Werkprogramma!$A$59:$B$65,2,FALSE)</f>
        <v>3.75</v>
      </c>
      <c r="X23" s="15">
        <f t="shared" si="3"/>
        <v>187.5</v>
      </c>
    </row>
    <row r="24" spans="1:24" ht="16.5" thickBot="1" x14ac:dyDescent="0.35">
      <c r="A24" s="20"/>
      <c r="B24" s="36"/>
      <c r="C24" t="s">
        <v>197</v>
      </c>
      <c r="D24" t="s">
        <v>198</v>
      </c>
      <c r="E24" t="s">
        <v>233</v>
      </c>
      <c r="F24" t="s">
        <v>207</v>
      </c>
      <c r="H24">
        <v>35</v>
      </c>
      <c r="I24" t="s">
        <v>204</v>
      </c>
      <c r="J24" t="s">
        <v>234</v>
      </c>
      <c r="K24" s="21"/>
      <c r="L24" s="12"/>
      <c r="M24" t="s">
        <v>48</v>
      </c>
      <c r="N24" s="2">
        <f>HLOOKUP(M24,Werkprogramma!$A$1:$AS$61,57,FALSE)</f>
        <v>221</v>
      </c>
      <c r="O24" s="2">
        <f>HLOOKUP(M24,Werkprogramma!$A$1:$AS$61,3,FALSE)</f>
        <v>40</v>
      </c>
      <c r="P24" s="35">
        <f>Werkprogramma!$B$67</f>
        <v>36.5</v>
      </c>
      <c r="Q24" s="13">
        <f t="shared" si="0"/>
        <v>231.22171945701356</v>
      </c>
      <c r="R24" s="104">
        <f t="shared" si="1"/>
        <v>1400</v>
      </c>
      <c r="S24" s="13">
        <f t="shared" si="2"/>
        <v>6.3348416289592757</v>
      </c>
      <c r="T24" s="102"/>
      <c r="U24" s="13" t="s">
        <v>160</v>
      </c>
      <c r="V24" s="14">
        <v>1</v>
      </c>
      <c r="W24" s="15">
        <f>VLOOKUP(U24,Werkprogramma!$A$59:$B$65,2,FALSE)</f>
        <v>3.75</v>
      </c>
      <c r="X24" s="15">
        <f t="shared" si="3"/>
        <v>131.25</v>
      </c>
    </row>
    <row r="25" spans="1:24" ht="16.5" thickBot="1" x14ac:dyDescent="0.35">
      <c r="A25" s="20"/>
      <c r="B25" s="36"/>
      <c r="C25" t="s">
        <v>197</v>
      </c>
      <c r="D25" t="s">
        <v>198</v>
      </c>
      <c r="E25" t="s">
        <v>235</v>
      </c>
      <c r="F25" t="s">
        <v>207</v>
      </c>
      <c r="H25">
        <v>12.5</v>
      </c>
      <c r="I25" t="s">
        <v>204</v>
      </c>
      <c r="J25" t="s">
        <v>207</v>
      </c>
      <c r="K25" s="21"/>
      <c r="L25" s="12"/>
      <c r="M25" t="s">
        <v>48</v>
      </c>
      <c r="N25" s="2">
        <f>HLOOKUP(M25,Werkprogramma!$A$1:$AS$61,57,FALSE)</f>
        <v>221</v>
      </c>
      <c r="O25" s="2">
        <f>HLOOKUP(M25,Werkprogramma!$A$1:$AS$61,3,FALSE)</f>
        <v>40</v>
      </c>
      <c r="P25" s="35">
        <f>Werkprogramma!$B$67</f>
        <v>36.5</v>
      </c>
      <c r="Q25" s="13">
        <f t="shared" si="0"/>
        <v>82.579185520361989</v>
      </c>
      <c r="R25" s="104">
        <f t="shared" si="1"/>
        <v>500</v>
      </c>
      <c r="S25" s="13">
        <f t="shared" si="2"/>
        <v>2.2624434389140271</v>
      </c>
      <c r="T25" s="102"/>
      <c r="U25" s="13" t="s">
        <v>160</v>
      </c>
      <c r="V25" s="14">
        <v>1</v>
      </c>
      <c r="W25" s="15">
        <f>VLOOKUP(U25,Werkprogramma!$A$59:$B$65,2,FALSE)</f>
        <v>3.75</v>
      </c>
      <c r="X25" s="15">
        <f t="shared" si="3"/>
        <v>46.875</v>
      </c>
    </row>
    <row r="26" spans="1:24" ht="16.5" thickBot="1" x14ac:dyDescent="0.35">
      <c r="A26" s="20"/>
      <c r="B26" s="36"/>
      <c r="C26" t="s">
        <v>197</v>
      </c>
      <c r="D26" t="s">
        <v>198</v>
      </c>
      <c r="E26" t="s">
        <v>236</v>
      </c>
      <c r="F26" t="s">
        <v>207</v>
      </c>
      <c r="H26">
        <v>6.5</v>
      </c>
      <c r="I26" t="s">
        <v>204</v>
      </c>
      <c r="J26" t="s">
        <v>237</v>
      </c>
      <c r="K26" s="21"/>
      <c r="L26" s="12"/>
      <c r="M26" t="s">
        <v>48</v>
      </c>
      <c r="N26" s="2">
        <f>HLOOKUP(M26,Werkprogramma!$A$1:$AS$61,57,FALSE)</f>
        <v>221</v>
      </c>
      <c r="O26" s="2">
        <f>HLOOKUP(M26,Werkprogramma!$A$1:$AS$61,3,FALSE)</f>
        <v>40</v>
      </c>
      <c r="P26" s="35">
        <f>Werkprogramma!$B$67</f>
        <v>36.5</v>
      </c>
      <c r="Q26" s="13">
        <f t="shared" si="0"/>
        <v>42.941176470588239</v>
      </c>
      <c r="R26" s="104">
        <f t="shared" si="1"/>
        <v>260</v>
      </c>
      <c r="S26" s="13">
        <f t="shared" si="2"/>
        <v>1.1764705882352942</v>
      </c>
      <c r="T26" s="102"/>
      <c r="U26" s="13" t="s">
        <v>160</v>
      </c>
      <c r="V26" s="14">
        <v>1</v>
      </c>
      <c r="W26" s="15">
        <f>VLOOKUP(U26,Werkprogramma!$A$59:$B$65,2,FALSE)</f>
        <v>3.75</v>
      </c>
      <c r="X26" s="15">
        <f t="shared" si="3"/>
        <v>24.375</v>
      </c>
    </row>
    <row r="27" spans="1:24" ht="16.5" thickBot="1" x14ac:dyDescent="0.35">
      <c r="A27" s="20"/>
      <c r="B27" s="36"/>
      <c r="C27" t="s">
        <v>197</v>
      </c>
      <c r="D27" t="s">
        <v>198</v>
      </c>
      <c r="E27" t="s">
        <v>238</v>
      </c>
      <c r="F27" t="s">
        <v>200</v>
      </c>
      <c r="H27">
        <v>1.2</v>
      </c>
      <c r="I27" t="s">
        <v>204</v>
      </c>
      <c r="J27" t="s">
        <v>213</v>
      </c>
      <c r="K27" s="21"/>
      <c r="L27" s="12"/>
      <c r="M27" t="s">
        <v>61</v>
      </c>
      <c r="N27" s="2">
        <f>HLOOKUP(M27,Werkprogramma!$A$1:$AS$61,57,FALSE)</f>
        <v>393</v>
      </c>
      <c r="O27" s="2">
        <v>0</v>
      </c>
      <c r="P27" s="35">
        <f>Werkprogramma!$B$67</f>
        <v>36.5</v>
      </c>
      <c r="Q27" s="13">
        <f t="shared" si="0"/>
        <v>0</v>
      </c>
      <c r="R27" s="104">
        <f t="shared" si="1"/>
        <v>0</v>
      </c>
      <c r="S27" s="13">
        <f t="shared" si="2"/>
        <v>0</v>
      </c>
      <c r="T27" s="102"/>
    </row>
    <row r="28" spans="1:24" ht="16.5" thickBot="1" x14ac:dyDescent="0.35">
      <c r="A28" s="20"/>
      <c r="B28" s="36"/>
      <c r="C28" t="s">
        <v>197</v>
      </c>
      <c r="D28" t="s">
        <v>198</v>
      </c>
      <c r="E28" t="s">
        <v>239</v>
      </c>
      <c r="F28" t="s">
        <v>215</v>
      </c>
      <c r="H28">
        <v>1.2</v>
      </c>
      <c r="I28" t="s">
        <v>240</v>
      </c>
      <c r="J28" t="s">
        <v>241</v>
      </c>
      <c r="K28" s="21"/>
      <c r="L28" s="12"/>
      <c r="M28" t="s">
        <v>179</v>
      </c>
      <c r="N28" s="2">
        <f>HLOOKUP(M28,Werkprogramma!$A$1:$AS$61,57,FALSE)</f>
        <v>72</v>
      </c>
      <c r="O28" s="2">
        <f>HLOOKUP(M28,Werkprogramma!$A$1:$AS$61,3,FALSE)</f>
        <v>200</v>
      </c>
      <c r="P28" s="35">
        <f>Werkprogramma!$B$67</f>
        <v>36.5</v>
      </c>
      <c r="Q28" s="13">
        <f t="shared" si="0"/>
        <v>121.66666666666667</v>
      </c>
      <c r="R28" s="104">
        <f t="shared" si="1"/>
        <v>240</v>
      </c>
      <c r="S28" s="13">
        <f t="shared" si="2"/>
        <v>3.3333333333333335</v>
      </c>
      <c r="T28" s="102"/>
    </row>
    <row r="29" spans="1:24" ht="16.5" thickBot="1" x14ac:dyDescent="0.35">
      <c r="A29" s="20"/>
      <c r="B29" s="36"/>
      <c r="C29" t="s">
        <v>197</v>
      </c>
      <c r="D29" t="s">
        <v>198</v>
      </c>
      <c r="E29" t="s">
        <v>242</v>
      </c>
      <c r="F29" t="s">
        <v>200</v>
      </c>
      <c r="H29">
        <v>5.3</v>
      </c>
      <c r="I29" t="s">
        <v>201</v>
      </c>
      <c r="J29" t="s">
        <v>202</v>
      </c>
      <c r="K29" s="21"/>
      <c r="L29" s="12"/>
      <c r="M29" t="s">
        <v>33</v>
      </c>
      <c r="N29" s="2">
        <f>HLOOKUP(M29,Werkprogramma!$A$1:$AS$61,57,FALSE)</f>
        <v>343</v>
      </c>
      <c r="O29" s="2">
        <f>HLOOKUP(M29,Werkprogramma!$A$1:$AS$61,3,FALSE)</f>
        <v>40</v>
      </c>
      <c r="P29" s="35">
        <f>Werkprogramma!$B$67</f>
        <v>36.5</v>
      </c>
      <c r="Q29" s="13">
        <f t="shared" si="0"/>
        <v>22.559766763848398</v>
      </c>
      <c r="R29" s="104">
        <f t="shared" si="1"/>
        <v>212</v>
      </c>
      <c r="S29" s="13">
        <f t="shared" si="2"/>
        <v>0.61807580174927113</v>
      </c>
      <c r="T29" s="102"/>
    </row>
    <row r="30" spans="1:24" ht="16.5" thickBot="1" x14ac:dyDescent="0.35">
      <c r="A30" s="20"/>
      <c r="B30" s="36"/>
      <c r="C30" t="s">
        <v>197</v>
      </c>
      <c r="D30" t="s">
        <v>198</v>
      </c>
      <c r="E30" t="s">
        <v>243</v>
      </c>
      <c r="F30" t="s">
        <v>215</v>
      </c>
      <c r="H30">
        <v>5.7</v>
      </c>
      <c r="I30" t="s">
        <v>240</v>
      </c>
      <c r="J30" t="s">
        <v>244</v>
      </c>
      <c r="K30" s="21"/>
      <c r="L30" s="12"/>
      <c r="M30" t="s">
        <v>179</v>
      </c>
      <c r="N30" s="2">
        <f>HLOOKUP(M30,Werkprogramma!$A$1:$AS$61,57,FALSE)</f>
        <v>72</v>
      </c>
      <c r="O30" s="2">
        <f>HLOOKUP(M30,Werkprogramma!$A$1:$AS$61,3,FALSE)</f>
        <v>200</v>
      </c>
      <c r="P30" s="35">
        <f>Werkprogramma!$B$67</f>
        <v>36.5</v>
      </c>
      <c r="Q30" s="13">
        <f t="shared" si="0"/>
        <v>577.91666666666674</v>
      </c>
      <c r="R30" s="104">
        <f t="shared" si="1"/>
        <v>1140</v>
      </c>
      <c r="S30" s="13">
        <f t="shared" si="2"/>
        <v>15.833333333333336</v>
      </c>
      <c r="T30" s="102"/>
    </row>
    <row r="31" spans="1:24" ht="16.5" thickBot="1" x14ac:dyDescent="0.35">
      <c r="A31" s="20"/>
      <c r="B31" s="36"/>
      <c r="C31" t="s">
        <v>197</v>
      </c>
      <c r="D31" t="s">
        <v>198</v>
      </c>
      <c r="E31" t="s">
        <v>245</v>
      </c>
      <c r="F31" t="s">
        <v>215</v>
      </c>
      <c r="H31">
        <v>3.6</v>
      </c>
      <c r="I31" t="s">
        <v>240</v>
      </c>
      <c r="J31" t="s">
        <v>246</v>
      </c>
      <c r="K31" s="21"/>
      <c r="L31" s="12"/>
      <c r="M31" t="s">
        <v>178</v>
      </c>
      <c r="N31" s="2">
        <f>HLOOKUP(M31,Werkprogramma!$A$1:$AS$61,57,FALSE)</f>
        <v>72</v>
      </c>
      <c r="O31" s="2">
        <f>HLOOKUP(M31,Werkprogramma!$A$1:$AS$61,3,FALSE)</f>
        <v>200</v>
      </c>
      <c r="P31" s="35">
        <f>Werkprogramma!$B$67</f>
        <v>36.5</v>
      </c>
      <c r="Q31" s="13">
        <f t="shared" si="0"/>
        <v>365</v>
      </c>
      <c r="R31" s="104">
        <f t="shared" si="1"/>
        <v>720</v>
      </c>
      <c r="S31" s="13">
        <f t="shared" si="2"/>
        <v>10</v>
      </c>
      <c r="T31" s="102"/>
    </row>
    <row r="32" spans="1:24" ht="16.5" thickBot="1" x14ac:dyDescent="0.35">
      <c r="A32" s="20"/>
      <c r="B32" s="36"/>
      <c r="C32" t="s">
        <v>197</v>
      </c>
      <c r="D32" t="s">
        <v>198</v>
      </c>
      <c r="E32" t="s">
        <v>247</v>
      </c>
      <c r="F32" t="s">
        <v>200</v>
      </c>
      <c r="H32">
        <v>43</v>
      </c>
      <c r="I32" t="s">
        <v>204</v>
      </c>
      <c r="J32" t="s">
        <v>248</v>
      </c>
      <c r="K32" s="21"/>
      <c r="L32" s="12"/>
      <c r="M32" t="s">
        <v>33</v>
      </c>
      <c r="N32" s="2">
        <f>HLOOKUP(M32,Werkprogramma!$A$1:$AS$61,57,FALSE)</f>
        <v>343</v>
      </c>
      <c r="O32" s="2">
        <f>HLOOKUP(M32,Werkprogramma!$A$1:$AS$61,3,FALSE)</f>
        <v>40</v>
      </c>
      <c r="P32" s="35">
        <f>Werkprogramma!$B$67</f>
        <v>36.5</v>
      </c>
      <c r="Q32" s="13">
        <f t="shared" si="0"/>
        <v>183.03206997084547</v>
      </c>
      <c r="R32" s="104">
        <f t="shared" si="1"/>
        <v>1720</v>
      </c>
      <c r="S32" s="13">
        <f t="shared" si="2"/>
        <v>5.0145772594752183</v>
      </c>
      <c r="T32" s="102"/>
      <c r="U32" s="13" t="s">
        <v>161</v>
      </c>
      <c r="V32" s="14">
        <v>1</v>
      </c>
      <c r="W32" s="15">
        <f>VLOOKUP(U32,Werkprogramma!$A$59:$B$65,2,FALSE)</f>
        <v>3.25</v>
      </c>
      <c r="X32" s="15">
        <f t="shared" si="3"/>
        <v>139.75</v>
      </c>
    </row>
    <row r="33" spans="1:24" ht="16.5" thickBot="1" x14ac:dyDescent="0.35">
      <c r="A33" s="20"/>
      <c r="B33" s="36"/>
      <c r="C33" t="s">
        <v>197</v>
      </c>
      <c r="D33" t="s">
        <v>198</v>
      </c>
      <c r="E33" t="s">
        <v>249</v>
      </c>
      <c r="F33" t="s">
        <v>224</v>
      </c>
      <c r="H33">
        <v>58</v>
      </c>
      <c r="I33" t="s">
        <v>204</v>
      </c>
      <c r="J33" t="s">
        <v>250</v>
      </c>
      <c r="K33" s="21"/>
      <c r="L33" s="12"/>
      <c r="M33" t="s">
        <v>41</v>
      </c>
      <c r="N33" s="2">
        <f>HLOOKUP(M33,Werkprogramma!$A$1:$AS$61,57,FALSE)</f>
        <v>292</v>
      </c>
      <c r="O33" s="2">
        <f>HLOOKUP(M33,Werkprogramma!$A$1:$AS$61,3,FALSE)</f>
        <v>120</v>
      </c>
      <c r="P33" s="35">
        <f>Werkprogramma!$B$67</f>
        <v>36.5</v>
      </c>
      <c r="Q33" s="13">
        <f t="shared" si="0"/>
        <v>870</v>
      </c>
      <c r="R33" s="104">
        <f t="shared" si="1"/>
        <v>6960</v>
      </c>
      <c r="S33" s="13">
        <f t="shared" si="2"/>
        <v>23.835616438356166</v>
      </c>
      <c r="T33" s="102"/>
      <c r="U33" s="13" t="s">
        <v>160</v>
      </c>
      <c r="V33" s="14">
        <v>1</v>
      </c>
      <c r="W33" s="15">
        <f>VLOOKUP(U33,Werkprogramma!$A$59:$B$65,2,FALSE)</f>
        <v>3.75</v>
      </c>
      <c r="X33" s="15">
        <f t="shared" si="3"/>
        <v>217.5</v>
      </c>
    </row>
    <row r="34" spans="1:24" ht="16.5" thickBot="1" x14ac:dyDescent="0.35">
      <c r="A34" s="20"/>
      <c r="B34" s="36"/>
      <c r="C34" t="s">
        <v>197</v>
      </c>
      <c r="D34" t="s">
        <v>198</v>
      </c>
      <c r="E34" t="s">
        <v>251</v>
      </c>
      <c r="F34" t="s">
        <v>200</v>
      </c>
      <c r="H34">
        <v>18.899999999999999</v>
      </c>
      <c r="I34" t="s">
        <v>204</v>
      </c>
      <c r="J34" t="s">
        <v>202</v>
      </c>
      <c r="K34" s="21"/>
      <c r="L34" s="12"/>
      <c r="M34" t="s">
        <v>33</v>
      </c>
      <c r="N34" s="2">
        <f>HLOOKUP(M34,Werkprogramma!$A$1:$AS$61,57,FALSE)</f>
        <v>343</v>
      </c>
      <c r="O34" s="2">
        <f>HLOOKUP(M34,Werkprogramma!$A$1:$AS$61,3,FALSE)</f>
        <v>40</v>
      </c>
      <c r="P34" s="35">
        <f>Werkprogramma!$B$67</f>
        <v>36.5</v>
      </c>
      <c r="Q34" s="13">
        <f t="shared" si="0"/>
        <v>80.448979591836732</v>
      </c>
      <c r="R34" s="104">
        <f t="shared" si="1"/>
        <v>756</v>
      </c>
      <c r="S34" s="13">
        <f t="shared" si="2"/>
        <v>2.204081632653061</v>
      </c>
      <c r="T34" s="102"/>
      <c r="U34" s="13" t="s">
        <v>160</v>
      </c>
      <c r="V34" s="14">
        <v>1</v>
      </c>
      <c r="W34" s="15">
        <f>VLOOKUP(U34,Werkprogramma!$A$59:$B$65,2,FALSE)</f>
        <v>3.75</v>
      </c>
      <c r="X34" s="15">
        <f t="shared" si="3"/>
        <v>70.875</v>
      </c>
    </row>
    <row r="35" spans="1:24" ht="16.5" thickBot="1" x14ac:dyDescent="0.35">
      <c r="A35" s="20"/>
      <c r="B35" s="36"/>
      <c r="C35" t="s">
        <v>197</v>
      </c>
      <c r="D35" t="s">
        <v>198</v>
      </c>
      <c r="E35" t="s">
        <v>252</v>
      </c>
      <c r="F35" t="s">
        <v>224</v>
      </c>
      <c r="H35">
        <v>58</v>
      </c>
      <c r="I35" t="s">
        <v>204</v>
      </c>
      <c r="J35" t="s">
        <v>253</v>
      </c>
      <c r="K35" s="21"/>
      <c r="L35" s="12"/>
      <c r="M35" t="s">
        <v>41</v>
      </c>
      <c r="N35" s="2">
        <f>HLOOKUP(M35,Werkprogramma!$A$1:$AS$61,57,FALSE)</f>
        <v>292</v>
      </c>
      <c r="O35" s="2">
        <f>HLOOKUP(M35,Werkprogramma!$A$1:$AS$61,3,FALSE)</f>
        <v>120</v>
      </c>
      <c r="P35" s="35">
        <f>Werkprogramma!$B$67</f>
        <v>36.5</v>
      </c>
      <c r="Q35" s="13">
        <f t="shared" si="0"/>
        <v>870</v>
      </c>
      <c r="R35" s="104">
        <f t="shared" si="1"/>
        <v>6960</v>
      </c>
      <c r="S35" s="13">
        <f t="shared" si="2"/>
        <v>23.835616438356166</v>
      </c>
      <c r="T35" s="102"/>
      <c r="U35" s="13" t="s">
        <v>160</v>
      </c>
      <c r="V35" s="14">
        <v>1</v>
      </c>
      <c r="W35" s="15">
        <f>VLOOKUP(U35,Werkprogramma!$A$59:$B$65,2,FALSE)</f>
        <v>3.75</v>
      </c>
      <c r="X35" s="15">
        <f t="shared" si="3"/>
        <v>217.5</v>
      </c>
    </row>
    <row r="36" spans="1:24" ht="16.5" thickBot="1" x14ac:dyDescent="0.35">
      <c r="A36" s="20"/>
      <c r="B36" s="36"/>
      <c r="C36" t="s">
        <v>197</v>
      </c>
      <c r="D36" t="s">
        <v>198</v>
      </c>
      <c r="E36" t="s">
        <v>254</v>
      </c>
      <c r="F36" t="s">
        <v>224</v>
      </c>
      <c r="H36">
        <v>50</v>
      </c>
      <c r="I36" t="s">
        <v>204</v>
      </c>
      <c r="J36" t="s">
        <v>255</v>
      </c>
      <c r="K36" s="21"/>
      <c r="L36" s="12"/>
      <c r="M36" t="s">
        <v>41</v>
      </c>
      <c r="N36" s="2">
        <f>HLOOKUP(M36,Werkprogramma!$A$1:$AS$61,57,FALSE)</f>
        <v>292</v>
      </c>
      <c r="O36" s="2">
        <f>HLOOKUP(M36,Werkprogramma!$A$1:$AS$61,3,FALSE)</f>
        <v>120</v>
      </c>
      <c r="P36" s="35">
        <f>Werkprogramma!$B$67</f>
        <v>36.5</v>
      </c>
      <c r="Q36" s="13">
        <f t="shared" si="0"/>
        <v>750</v>
      </c>
      <c r="R36" s="104">
        <f t="shared" si="1"/>
        <v>6000</v>
      </c>
      <c r="S36" s="13">
        <f t="shared" si="2"/>
        <v>20.547945205479451</v>
      </c>
      <c r="T36" s="102"/>
      <c r="U36" s="13" t="s">
        <v>160</v>
      </c>
      <c r="V36" s="14">
        <v>1</v>
      </c>
      <c r="W36" s="15">
        <f>VLOOKUP(U36,Werkprogramma!$A$59:$B$65,2,FALSE)</f>
        <v>3.75</v>
      </c>
      <c r="X36" s="15">
        <f t="shared" si="3"/>
        <v>187.5</v>
      </c>
    </row>
    <row r="37" spans="1:24" ht="16.5" thickBot="1" x14ac:dyDescent="0.35">
      <c r="A37" s="20"/>
      <c r="B37" s="36"/>
      <c r="C37" t="s">
        <v>197</v>
      </c>
      <c r="D37" t="s">
        <v>198</v>
      </c>
      <c r="E37" t="s">
        <v>256</v>
      </c>
      <c r="F37" t="s">
        <v>224</v>
      </c>
      <c r="H37">
        <v>64</v>
      </c>
      <c r="I37" t="s">
        <v>204</v>
      </c>
      <c r="J37" t="s">
        <v>257</v>
      </c>
      <c r="K37" s="21"/>
      <c r="L37" s="12"/>
      <c r="M37" t="s">
        <v>41</v>
      </c>
      <c r="N37" s="2">
        <f>HLOOKUP(M37,Werkprogramma!$A$1:$AS$61,57,FALSE)</f>
        <v>292</v>
      </c>
      <c r="O37" s="2">
        <f>HLOOKUP(M37,Werkprogramma!$A$1:$AS$61,3,FALSE)</f>
        <v>120</v>
      </c>
      <c r="P37" s="35">
        <f>Werkprogramma!$B$67</f>
        <v>36.5</v>
      </c>
      <c r="Q37" s="13">
        <f t="shared" si="0"/>
        <v>960</v>
      </c>
      <c r="R37" s="104">
        <f t="shared" si="1"/>
        <v>7680</v>
      </c>
      <c r="S37" s="13">
        <f t="shared" si="2"/>
        <v>26.301369863013697</v>
      </c>
      <c r="T37" s="102"/>
      <c r="U37" s="13" t="s">
        <v>160</v>
      </c>
      <c r="V37" s="14">
        <v>1</v>
      </c>
      <c r="W37" s="15">
        <f>VLOOKUP(U37,Werkprogramma!$A$59:$B$65,2,FALSE)</f>
        <v>3.75</v>
      </c>
      <c r="X37" s="15">
        <f t="shared" si="3"/>
        <v>240</v>
      </c>
    </row>
    <row r="38" spans="1:24" ht="16.5" thickBot="1" x14ac:dyDescent="0.35">
      <c r="A38" s="20"/>
      <c r="B38" s="36"/>
      <c r="C38" t="s">
        <v>197</v>
      </c>
      <c r="D38" t="s">
        <v>198</v>
      </c>
      <c r="E38" t="s">
        <v>258</v>
      </c>
      <c r="F38" t="s">
        <v>215</v>
      </c>
      <c r="H38">
        <v>1.7</v>
      </c>
      <c r="I38" t="s">
        <v>240</v>
      </c>
      <c r="J38" t="s">
        <v>241</v>
      </c>
      <c r="K38" s="21"/>
      <c r="L38" s="12"/>
      <c r="M38" t="s">
        <v>179</v>
      </c>
      <c r="N38" s="2">
        <f>HLOOKUP(M38,Werkprogramma!$A$1:$AS$61,57,FALSE)</f>
        <v>72</v>
      </c>
      <c r="O38" s="2">
        <f>HLOOKUP(M38,Werkprogramma!$A$1:$AS$61,3,FALSE)</f>
        <v>200</v>
      </c>
      <c r="P38" s="35">
        <f>Werkprogramma!$B$67</f>
        <v>36.5</v>
      </c>
      <c r="Q38" s="13">
        <f t="shared" si="0"/>
        <v>172.36111111111111</v>
      </c>
      <c r="R38" s="104">
        <f t="shared" si="1"/>
        <v>340</v>
      </c>
      <c r="S38" s="13">
        <f t="shared" si="2"/>
        <v>4.7222222222222223</v>
      </c>
      <c r="T38" s="102"/>
    </row>
    <row r="39" spans="1:24" ht="16.5" thickBot="1" x14ac:dyDescent="0.35">
      <c r="A39" s="20"/>
      <c r="B39" s="36"/>
      <c r="C39" t="s">
        <v>197</v>
      </c>
      <c r="D39" t="s">
        <v>198</v>
      </c>
      <c r="E39" t="s">
        <v>259</v>
      </c>
      <c r="F39" t="s">
        <v>200</v>
      </c>
      <c r="H39">
        <v>3.3</v>
      </c>
      <c r="I39" t="s">
        <v>204</v>
      </c>
      <c r="J39" t="s">
        <v>260</v>
      </c>
      <c r="K39" s="21"/>
      <c r="L39" s="12"/>
      <c r="M39" t="s">
        <v>33</v>
      </c>
      <c r="N39" s="2">
        <f>HLOOKUP(M39,Werkprogramma!$A$1:$AS$61,57,FALSE)</f>
        <v>343</v>
      </c>
      <c r="O39" s="2">
        <f>HLOOKUP(M39,Werkprogramma!$A$1:$AS$61,3,FALSE)</f>
        <v>40</v>
      </c>
      <c r="P39" s="35">
        <f>Werkprogramma!$B$67</f>
        <v>36.5</v>
      </c>
      <c r="Q39" s="13">
        <f t="shared" si="0"/>
        <v>14.0466472303207</v>
      </c>
      <c r="R39" s="104">
        <f t="shared" si="1"/>
        <v>132</v>
      </c>
      <c r="S39" s="13">
        <f t="shared" si="2"/>
        <v>0.38483965014577259</v>
      </c>
      <c r="T39" s="102"/>
      <c r="U39" s="13" t="s">
        <v>160</v>
      </c>
      <c r="V39" s="14">
        <v>1</v>
      </c>
      <c r="W39" s="15">
        <f>VLOOKUP(U39,Werkprogramma!$A$59:$B$65,2,FALSE)</f>
        <v>3.75</v>
      </c>
      <c r="X39" s="15">
        <f t="shared" si="3"/>
        <v>12.375</v>
      </c>
    </row>
    <row r="40" spans="1:24" ht="16.5" thickBot="1" x14ac:dyDescent="0.35">
      <c r="A40" s="20"/>
      <c r="B40" s="36"/>
      <c r="C40" t="s">
        <v>197</v>
      </c>
      <c r="D40" t="s">
        <v>198</v>
      </c>
      <c r="E40" t="s">
        <v>261</v>
      </c>
      <c r="F40" t="s">
        <v>200</v>
      </c>
      <c r="H40">
        <v>2.4</v>
      </c>
      <c r="I40" t="s">
        <v>262</v>
      </c>
      <c r="J40" t="s">
        <v>263</v>
      </c>
      <c r="K40" s="21"/>
      <c r="L40" s="12"/>
      <c r="M40" t="s">
        <v>36</v>
      </c>
      <c r="N40" s="2">
        <f>HLOOKUP(M40,Werkprogramma!$A$1:$AS$61,57,FALSE)</f>
        <v>158</v>
      </c>
      <c r="O40" s="2">
        <f>HLOOKUP(M40,Werkprogramma!$A$1:$AS$61,3,FALSE)</f>
        <v>40</v>
      </c>
      <c r="P40" s="35">
        <f>Werkprogramma!$B$67</f>
        <v>36.5</v>
      </c>
      <c r="Q40" s="13">
        <f t="shared" si="0"/>
        <v>22.177215189873419</v>
      </c>
      <c r="R40" s="104">
        <f t="shared" si="1"/>
        <v>96</v>
      </c>
      <c r="S40" s="13">
        <f t="shared" si="2"/>
        <v>0.60759493670886078</v>
      </c>
      <c r="T40" s="102"/>
    </row>
    <row r="41" spans="1:24" ht="16.5" thickBot="1" x14ac:dyDescent="0.35">
      <c r="A41" s="20"/>
      <c r="B41" s="36"/>
      <c r="C41" t="s">
        <v>197</v>
      </c>
      <c r="D41" t="s">
        <v>198</v>
      </c>
      <c r="E41" t="s">
        <v>264</v>
      </c>
      <c r="F41" t="s">
        <v>200</v>
      </c>
      <c r="H41">
        <v>6</v>
      </c>
      <c r="I41" t="s">
        <v>262</v>
      </c>
      <c r="J41" t="s">
        <v>265</v>
      </c>
      <c r="K41" s="21"/>
      <c r="L41" s="12"/>
      <c r="M41" t="s">
        <v>33</v>
      </c>
      <c r="N41" s="2">
        <f>HLOOKUP(M41,Werkprogramma!$A$1:$AS$61,57,FALSE)</f>
        <v>343</v>
      </c>
      <c r="O41" s="2">
        <f>HLOOKUP(M41,Werkprogramma!$A$1:$AS$61,3,FALSE)</f>
        <v>40</v>
      </c>
      <c r="P41" s="35">
        <f>Werkprogramma!$B$67</f>
        <v>36.5</v>
      </c>
      <c r="Q41" s="13">
        <f t="shared" si="0"/>
        <v>25.539358600583089</v>
      </c>
      <c r="R41" s="104">
        <f t="shared" si="1"/>
        <v>240</v>
      </c>
      <c r="S41" s="13">
        <f t="shared" si="2"/>
        <v>0.69970845481049559</v>
      </c>
      <c r="T41" s="102"/>
    </row>
    <row r="42" spans="1:24" ht="16.5" thickBot="1" x14ac:dyDescent="0.35">
      <c r="A42" s="20"/>
      <c r="B42" s="36"/>
      <c r="C42" t="s">
        <v>197</v>
      </c>
      <c r="D42" t="s">
        <v>198</v>
      </c>
      <c r="E42" t="s">
        <v>266</v>
      </c>
      <c r="F42" t="s">
        <v>200</v>
      </c>
      <c r="H42">
        <v>5.4</v>
      </c>
      <c r="I42" t="s">
        <v>216</v>
      </c>
      <c r="J42" t="s">
        <v>267</v>
      </c>
      <c r="K42" s="21"/>
      <c r="L42" s="12"/>
      <c r="M42" t="s">
        <v>36</v>
      </c>
      <c r="N42" s="2">
        <f>HLOOKUP(M42,Werkprogramma!$A$1:$AS$61,57,FALSE)</f>
        <v>158</v>
      </c>
      <c r="O42" s="2">
        <f>HLOOKUP(M42,Werkprogramma!$A$1:$AS$61,3,FALSE)</f>
        <v>40</v>
      </c>
      <c r="P42" s="35">
        <f>Werkprogramma!$B$67</f>
        <v>36.5</v>
      </c>
      <c r="Q42" s="13">
        <f t="shared" si="0"/>
        <v>49.898734177215189</v>
      </c>
      <c r="R42" s="104">
        <f t="shared" si="1"/>
        <v>216</v>
      </c>
      <c r="S42" s="13">
        <f t="shared" si="2"/>
        <v>1.3670886075949367</v>
      </c>
      <c r="T42" s="102"/>
    </row>
    <row r="43" spans="1:24" ht="16.5" thickBot="1" x14ac:dyDescent="0.35">
      <c r="A43" s="20"/>
      <c r="B43" s="36"/>
      <c r="C43" t="s">
        <v>197</v>
      </c>
      <c r="D43" t="s">
        <v>198</v>
      </c>
      <c r="E43" t="s">
        <v>268</v>
      </c>
      <c r="F43" t="s">
        <v>200</v>
      </c>
      <c r="H43">
        <v>5</v>
      </c>
      <c r="I43" t="s">
        <v>216</v>
      </c>
      <c r="J43" t="s">
        <v>265</v>
      </c>
      <c r="K43" s="21"/>
      <c r="L43" s="12"/>
      <c r="M43" t="s">
        <v>33</v>
      </c>
      <c r="N43" s="2">
        <f>HLOOKUP(M43,Werkprogramma!$A$1:$AS$61,57,FALSE)</f>
        <v>343</v>
      </c>
      <c r="O43" s="2">
        <f>HLOOKUP(M43,Werkprogramma!$A$1:$AS$61,3,FALSE)</f>
        <v>40</v>
      </c>
      <c r="P43" s="35">
        <f>Werkprogramma!$B$67</f>
        <v>36.5</v>
      </c>
      <c r="Q43" s="13">
        <f t="shared" si="0"/>
        <v>21.282798833819243</v>
      </c>
      <c r="R43" s="104">
        <f t="shared" si="1"/>
        <v>200</v>
      </c>
      <c r="S43" s="13">
        <f t="shared" si="2"/>
        <v>0.58309037900874638</v>
      </c>
      <c r="T43" s="102"/>
    </row>
    <row r="44" spans="1:24" ht="16.5" thickBot="1" x14ac:dyDescent="0.35">
      <c r="A44" s="20"/>
      <c r="B44" s="36"/>
      <c r="C44" t="s">
        <v>197</v>
      </c>
      <c r="D44" t="s">
        <v>269</v>
      </c>
      <c r="E44" t="s">
        <v>270</v>
      </c>
      <c r="F44" t="s">
        <v>224</v>
      </c>
      <c r="H44">
        <v>53</v>
      </c>
      <c r="I44" t="s">
        <v>204</v>
      </c>
      <c r="J44" t="s">
        <v>271</v>
      </c>
      <c r="K44" s="21"/>
      <c r="L44" s="12"/>
      <c r="M44" t="s">
        <v>41</v>
      </c>
      <c r="N44" s="2">
        <f>HLOOKUP(M44,Werkprogramma!$A$1:$AS$61,57,FALSE)</f>
        <v>292</v>
      </c>
      <c r="O44" s="2">
        <f>HLOOKUP(M44,Werkprogramma!$A$1:$AS$61,3,FALSE)</f>
        <v>120</v>
      </c>
      <c r="P44" s="35">
        <f>Werkprogramma!$B$67</f>
        <v>36.5</v>
      </c>
      <c r="Q44" s="13">
        <f t="shared" si="0"/>
        <v>795</v>
      </c>
      <c r="R44" s="104">
        <f t="shared" si="1"/>
        <v>6360</v>
      </c>
      <c r="S44" s="13">
        <f t="shared" si="2"/>
        <v>21.780821917808218</v>
      </c>
      <c r="T44" s="102"/>
      <c r="U44" s="13" t="s">
        <v>160</v>
      </c>
      <c r="V44" s="14">
        <v>1</v>
      </c>
      <c r="W44" s="15">
        <f>VLOOKUP(U44,Werkprogramma!$A$59:$B$65,2,FALSE)</f>
        <v>3.75</v>
      </c>
      <c r="X44" s="15">
        <f t="shared" si="3"/>
        <v>198.75</v>
      </c>
    </row>
    <row r="45" spans="1:24" ht="16.5" thickBot="1" x14ac:dyDescent="0.35">
      <c r="A45" s="20"/>
      <c r="B45" s="36"/>
      <c r="C45" t="s">
        <v>197</v>
      </c>
      <c r="D45" t="s">
        <v>269</v>
      </c>
      <c r="E45" t="s">
        <v>272</v>
      </c>
      <c r="F45" t="s">
        <v>200</v>
      </c>
      <c r="H45">
        <v>11.6</v>
      </c>
      <c r="I45" t="s">
        <v>204</v>
      </c>
      <c r="J45" t="s">
        <v>213</v>
      </c>
      <c r="K45" s="21"/>
      <c r="L45" s="12"/>
      <c r="M45" t="s">
        <v>61</v>
      </c>
      <c r="N45" s="2">
        <f>HLOOKUP(M45,Werkprogramma!$A$1:$AS$61,57,FALSE)</f>
        <v>393</v>
      </c>
      <c r="O45" s="2">
        <v>0</v>
      </c>
      <c r="P45" s="35">
        <f>Werkprogramma!$B$67</f>
        <v>36.5</v>
      </c>
      <c r="Q45" s="13">
        <f t="shared" si="0"/>
        <v>0</v>
      </c>
      <c r="R45" s="104">
        <f t="shared" si="1"/>
        <v>0</v>
      </c>
      <c r="S45" s="13">
        <f t="shared" si="2"/>
        <v>0</v>
      </c>
      <c r="T45" s="102"/>
    </row>
    <row r="46" spans="1:24" ht="16.5" thickBot="1" x14ac:dyDescent="0.35">
      <c r="A46" s="20"/>
      <c r="B46" s="36"/>
      <c r="C46" t="s">
        <v>197</v>
      </c>
      <c r="D46" t="s">
        <v>269</v>
      </c>
      <c r="E46" t="s">
        <v>273</v>
      </c>
      <c r="F46" t="s">
        <v>224</v>
      </c>
      <c r="H46">
        <v>53</v>
      </c>
      <c r="I46" t="s">
        <v>204</v>
      </c>
      <c r="J46" t="s">
        <v>274</v>
      </c>
      <c r="K46" s="21"/>
      <c r="L46" s="12"/>
      <c r="M46" t="s">
        <v>41</v>
      </c>
      <c r="N46" s="2">
        <f>HLOOKUP(M46,Werkprogramma!$A$1:$AS$61,57,FALSE)</f>
        <v>292</v>
      </c>
      <c r="O46" s="2">
        <f>HLOOKUP(M46,Werkprogramma!$A$1:$AS$61,3,FALSE)</f>
        <v>120</v>
      </c>
      <c r="P46" s="35">
        <f>Werkprogramma!$B$67</f>
        <v>36.5</v>
      </c>
      <c r="Q46" s="13">
        <f t="shared" si="0"/>
        <v>795</v>
      </c>
      <c r="R46" s="104">
        <f t="shared" si="1"/>
        <v>6360</v>
      </c>
      <c r="S46" s="13">
        <f t="shared" si="2"/>
        <v>21.780821917808218</v>
      </c>
      <c r="T46" s="102"/>
      <c r="U46" s="13" t="s">
        <v>160</v>
      </c>
      <c r="V46" s="14">
        <v>1</v>
      </c>
      <c r="W46" s="15">
        <f>VLOOKUP(U46,Werkprogramma!$A$59:$B$65,2,FALSE)</f>
        <v>3.75</v>
      </c>
      <c r="X46" s="15">
        <f t="shared" ref="X46" si="4">H46*V46*W46</f>
        <v>198.75</v>
      </c>
    </row>
    <row r="47" spans="1:24" ht="16.5" thickBot="1" x14ac:dyDescent="0.35">
      <c r="A47" s="20"/>
      <c r="B47" s="36"/>
      <c r="C47" t="s">
        <v>197</v>
      </c>
      <c r="D47" t="s">
        <v>269</v>
      </c>
      <c r="E47" t="s">
        <v>275</v>
      </c>
      <c r="F47" t="s">
        <v>200</v>
      </c>
      <c r="H47">
        <v>8.6999999999999993</v>
      </c>
      <c r="I47" t="s">
        <v>204</v>
      </c>
      <c r="J47" t="s">
        <v>213</v>
      </c>
      <c r="K47" s="21"/>
      <c r="L47" s="12"/>
      <c r="M47" t="s">
        <v>61</v>
      </c>
      <c r="N47" s="2">
        <f>HLOOKUP(M47,Werkprogramma!$A$1:$AS$61,57,FALSE)</f>
        <v>393</v>
      </c>
      <c r="O47" s="2">
        <v>0</v>
      </c>
      <c r="P47" s="35">
        <f>Werkprogramma!$B$67</f>
        <v>36.5</v>
      </c>
      <c r="Q47" s="13">
        <f t="shared" si="0"/>
        <v>0</v>
      </c>
      <c r="R47" s="104">
        <f t="shared" si="1"/>
        <v>0</v>
      </c>
      <c r="S47" s="13">
        <f t="shared" si="2"/>
        <v>0</v>
      </c>
      <c r="T47" s="102"/>
    </row>
    <row r="48" spans="1:24" ht="16.5" thickBot="1" x14ac:dyDescent="0.35">
      <c r="A48" s="20"/>
      <c r="B48" s="36"/>
      <c r="C48" t="s">
        <v>197</v>
      </c>
      <c r="D48" t="s">
        <v>269</v>
      </c>
      <c r="E48" t="s">
        <v>276</v>
      </c>
      <c r="F48" t="s">
        <v>200</v>
      </c>
      <c r="H48">
        <v>16</v>
      </c>
      <c r="I48" t="s">
        <v>204</v>
      </c>
      <c r="J48" t="s">
        <v>232</v>
      </c>
      <c r="K48" s="21"/>
      <c r="L48" s="12"/>
      <c r="M48" t="s">
        <v>33</v>
      </c>
      <c r="N48" s="2">
        <f>HLOOKUP(M48,Werkprogramma!$A$1:$AS$61,57,FALSE)</f>
        <v>343</v>
      </c>
      <c r="O48" s="2">
        <f>HLOOKUP(M48,Werkprogramma!$A$1:$AS$61,3,FALSE)</f>
        <v>40</v>
      </c>
      <c r="P48" s="35">
        <f>Werkprogramma!$B$67</f>
        <v>36.5</v>
      </c>
      <c r="Q48" s="13">
        <f t="shared" si="0"/>
        <v>68.104956268221571</v>
      </c>
      <c r="R48" s="104">
        <f t="shared" si="1"/>
        <v>640</v>
      </c>
      <c r="S48" s="13">
        <f t="shared" si="2"/>
        <v>1.8658892128279883</v>
      </c>
      <c r="T48" s="102"/>
      <c r="U48" s="13" t="s">
        <v>160</v>
      </c>
      <c r="V48" s="14">
        <v>1</v>
      </c>
      <c r="W48" s="15">
        <f>VLOOKUP(U48,Werkprogramma!$A$59:$B$65,2,FALSE)</f>
        <v>3.75</v>
      </c>
      <c r="X48" s="15">
        <f t="shared" si="3"/>
        <v>60</v>
      </c>
    </row>
    <row r="49" spans="1:24" ht="16.5" thickBot="1" x14ac:dyDescent="0.35">
      <c r="A49" s="20"/>
      <c r="B49" s="36"/>
      <c r="C49" t="s">
        <v>197</v>
      </c>
      <c r="D49" t="s">
        <v>269</v>
      </c>
      <c r="E49" t="s">
        <v>277</v>
      </c>
      <c r="F49" t="s">
        <v>200</v>
      </c>
      <c r="H49">
        <v>21</v>
      </c>
      <c r="I49" t="s">
        <v>204</v>
      </c>
      <c r="J49" t="s">
        <v>278</v>
      </c>
      <c r="K49" s="21"/>
      <c r="L49" s="12"/>
      <c r="M49" t="s">
        <v>33</v>
      </c>
      <c r="N49" s="2">
        <f>HLOOKUP(M49,Werkprogramma!$A$1:$AS$61,57,FALSE)</f>
        <v>343</v>
      </c>
      <c r="O49" s="2">
        <f>HLOOKUP(M49,Werkprogramma!$A$1:$AS$61,3,FALSE)</f>
        <v>40</v>
      </c>
      <c r="P49" s="35">
        <f>Werkprogramma!$B$67</f>
        <v>36.5</v>
      </c>
      <c r="Q49" s="13">
        <f t="shared" si="0"/>
        <v>89.387755102040813</v>
      </c>
      <c r="R49" s="104">
        <f t="shared" si="1"/>
        <v>840</v>
      </c>
      <c r="S49" s="13">
        <f t="shared" si="2"/>
        <v>2.4489795918367347</v>
      </c>
      <c r="T49" s="102"/>
      <c r="U49" s="13" t="s">
        <v>160</v>
      </c>
      <c r="V49" s="14">
        <v>1</v>
      </c>
      <c r="W49" s="15">
        <f>VLOOKUP(U49,Werkprogramma!$A$59:$B$65,2,FALSE)</f>
        <v>3.75</v>
      </c>
      <c r="X49" s="15">
        <f t="shared" si="3"/>
        <v>78.75</v>
      </c>
    </row>
    <row r="50" spans="1:24" ht="16.5" thickBot="1" x14ac:dyDescent="0.35">
      <c r="A50" s="20"/>
      <c r="B50" s="36"/>
      <c r="C50" t="s">
        <v>197</v>
      </c>
      <c r="D50" t="s">
        <v>269</v>
      </c>
      <c r="E50" t="s">
        <v>279</v>
      </c>
      <c r="F50" t="s">
        <v>224</v>
      </c>
      <c r="H50">
        <v>48</v>
      </c>
      <c r="I50" t="s">
        <v>204</v>
      </c>
      <c r="J50" t="s">
        <v>280</v>
      </c>
      <c r="K50" s="21"/>
      <c r="L50" s="12"/>
      <c r="M50" t="s">
        <v>41</v>
      </c>
      <c r="N50" s="2">
        <f>HLOOKUP(M50,Werkprogramma!$A$1:$AS$61,57,FALSE)</f>
        <v>292</v>
      </c>
      <c r="O50" s="2">
        <f>HLOOKUP(M50,Werkprogramma!$A$1:$AS$61,3,FALSE)</f>
        <v>120</v>
      </c>
      <c r="P50" s="35">
        <f>Werkprogramma!$B$67</f>
        <v>36.5</v>
      </c>
      <c r="Q50" s="13">
        <f t="shared" si="0"/>
        <v>720</v>
      </c>
      <c r="R50" s="104">
        <f t="shared" si="1"/>
        <v>5760</v>
      </c>
      <c r="S50" s="13">
        <f t="shared" si="2"/>
        <v>19.726027397260275</v>
      </c>
      <c r="T50" s="102"/>
      <c r="U50" s="13" t="s">
        <v>160</v>
      </c>
      <c r="V50" s="14">
        <v>1</v>
      </c>
      <c r="W50" s="15">
        <f>VLOOKUP(U50,Werkprogramma!$A$59:$B$65,2,FALSE)</f>
        <v>3.75</v>
      </c>
      <c r="X50" s="15">
        <f t="shared" si="3"/>
        <v>180</v>
      </c>
    </row>
    <row r="51" spans="1:24" ht="16.5" thickBot="1" x14ac:dyDescent="0.35">
      <c r="A51" s="20"/>
      <c r="B51" s="36"/>
      <c r="C51" t="s">
        <v>197</v>
      </c>
      <c r="D51" t="s">
        <v>269</v>
      </c>
      <c r="E51" t="s">
        <v>281</v>
      </c>
      <c r="F51" t="s">
        <v>215</v>
      </c>
      <c r="H51">
        <v>7.1</v>
      </c>
      <c r="I51" t="s">
        <v>240</v>
      </c>
      <c r="J51" t="s">
        <v>244</v>
      </c>
      <c r="K51" s="21"/>
      <c r="L51" s="12"/>
      <c r="M51" t="s">
        <v>178</v>
      </c>
      <c r="N51" s="2">
        <f>HLOOKUP(M51,Werkprogramma!$A$1:$AS$61,57,FALSE)</f>
        <v>72</v>
      </c>
      <c r="O51" s="2">
        <f>HLOOKUP(M51,Werkprogramma!$A$1:$AS$61,3,FALSE)</f>
        <v>200</v>
      </c>
      <c r="P51" s="35">
        <f>Werkprogramma!$B$67</f>
        <v>36.5</v>
      </c>
      <c r="Q51" s="13">
        <f t="shared" si="0"/>
        <v>719.86111111111109</v>
      </c>
      <c r="R51" s="104">
        <f t="shared" si="1"/>
        <v>1420</v>
      </c>
      <c r="S51" s="13">
        <f t="shared" si="2"/>
        <v>19.722222222222221</v>
      </c>
      <c r="T51" s="102"/>
    </row>
    <row r="52" spans="1:24" ht="16.5" thickBot="1" x14ac:dyDescent="0.35">
      <c r="A52" s="20"/>
      <c r="B52" s="36"/>
      <c r="C52" t="s">
        <v>197</v>
      </c>
      <c r="D52" t="s">
        <v>269</v>
      </c>
      <c r="E52" t="s">
        <v>282</v>
      </c>
      <c r="F52" t="s">
        <v>215</v>
      </c>
      <c r="H52">
        <v>3</v>
      </c>
      <c r="I52" t="s">
        <v>240</v>
      </c>
      <c r="J52" t="s">
        <v>246</v>
      </c>
      <c r="K52" s="21"/>
      <c r="L52" s="12"/>
      <c r="M52" t="s">
        <v>178</v>
      </c>
      <c r="N52" s="2">
        <f>HLOOKUP(M52,Werkprogramma!$A$1:$AS$61,57,FALSE)</f>
        <v>72</v>
      </c>
      <c r="O52" s="2">
        <f>HLOOKUP(M52,Werkprogramma!$A$1:$AS$61,3,FALSE)</f>
        <v>200</v>
      </c>
      <c r="P52" s="35">
        <f>Werkprogramma!$B$67</f>
        <v>36.5</v>
      </c>
      <c r="Q52" s="13">
        <f t="shared" si="0"/>
        <v>304.16666666666669</v>
      </c>
      <c r="R52" s="104">
        <f t="shared" si="1"/>
        <v>600</v>
      </c>
      <c r="S52" s="13">
        <f t="shared" si="2"/>
        <v>8.3333333333333339</v>
      </c>
      <c r="T52" s="102"/>
    </row>
    <row r="53" spans="1:24" ht="16.5" thickBot="1" x14ac:dyDescent="0.35">
      <c r="A53" s="20"/>
      <c r="B53" s="36"/>
      <c r="C53" t="s">
        <v>197</v>
      </c>
      <c r="D53" t="s">
        <v>269</v>
      </c>
      <c r="E53" t="s">
        <v>283</v>
      </c>
      <c r="F53" t="s">
        <v>215</v>
      </c>
      <c r="H53">
        <v>1.6</v>
      </c>
      <c r="I53" t="s">
        <v>240</v>
      </c>
      <c r="J53" t="s">
        <v>284</v>
      </c>
      <c r="K53" s="21"/>
      <c r="L53" s="12"/>
      <c r="M53" t="s">
        <v>179</v>
      </c>
      <c r="N53" s="2">
        <f>HLOOKUP(M53,Werkprogramma!$A$1:$AS$61,57,FALSE)</f>
        <v>72</v>
      </c>
      <c r="O53" s="2">
        <f>HLOOKUP(M53,Werkprogramma!$A$1:$AS$61,3,FALSE)</f>
        <v>200</v>
      </c>
      <c r="P53" s="35">
        <f>Werkprogramma!$B$67</f>
        <v>36.5</v>
      </c>
      <c r="Q53" s="13">
        <f t="shared" si="0"/>
        <v>162.22222222222223</v>
      </c>
      <c r="R53" s="104">
        <f t="shared" si="1"/>
        <v>320</v>
      </c>
      <c r="S53" s="13">
        <f t="shared" si="2"/>
        <v>4.4444444444444446</v>
      </c>
      <c r="T53" s="102"/>
    </row>
    <row r="54" spans="1:24" ht="16.5" thickBot="1" x14ac:dyDescent="0.35">
      <c r="A54" s="20"/>
      <c r="B54" s="36"/>
      <c r="C54" t="s">
        <v>197</v>
      </c>
      <c r="D54" t="s">
        <v>269</v>
      </c>
      <c r="E54" t="s">
        <v>285</v>
      </c>
      <c r="F54" t="s">
        <v>200</v>
      </c>
      <c r="H54">
        <v>1.6</v>
      </c>
      <c r="I54" t="s">
        <v>204</v>
      </c>
      <c r="J54" t="s">
        <v>213</v>
      </c>
      <c r="K54" s="21"/>
      <c r="L54" s="12"/>
      <c r="M54" t="s">
        <v>61</v>
      </c>
      <c r="N54" s="2">
        <f>HLOOKUP(M54,Werkprogramma!$A$1:$AS$61,57,FALSE)</f>
        <v>393</v>
      </c>
      <c r="O54" s="2">
        <v>0</v>
      </c>
      <c r="P54" s="35">
        <f>Werkprogramma!$B$67</f>
        <v>36.5</v>
      </c>
      <c r="Q54" s="13">
        <f t="shared" si="0"/>
        <v>0</v>
      </c>
      <c r="R54" s="104">
        <f t="shared" si="1"/>
        <v>0</v>
      </c>
      <c r="S54" s="13">
        <f t="shared" si="2"/>
        <v>0</v>
      </c>
      <c r="T54" s="102"/>
    </row>
    <row r="55" spans="1:24" ht="16.5" thickBot="1" x14ac:dyDescent="0.35">
      <c r="A55" s="20"/>
      <c r="B55" s="36"/>
      <c r="C55" t="s">
        <v>197</v>
      </c>
      <c r="D55" t="s">
        <v>269</v>
      </c>
      <c r="E55" t="s">
        <v>286</v>
      </c>
      <c r="F55" t="s">
        <v>215</v>
      </c>
      <c r="H55">
        <v>7.1</v>
      </c>
      <c r="I55" t="s">
        <v>240</v>
      </c>
      <c r="J55" t="s">
        <v>244</v>
      </c>
      <c r="K55" s="21"/>
      <c r="L55" s="12"/>
      <c r="M55" t="s">
        <v>179</v>
      </c>
      <c r="N55" s="2">
        <f>HLOOKUP(M55,Werkprogramma!$A$1:$AS$61,57,FALSE)</f>
        <v>72</v>
      </c>
      <c r="O55" s="2">
        <f>HLOOKUP(M55,Werkprogramma!$A$1:$AS$61,3,FALSE)</f>
        <v>200</v>
      </c>
      <c r="P55" s="35">
        <f>Werkprogramma!$B$67</f>
        <v>36.5</v>
      </c>
      <c r="Q55" s="13">
        <f t="shared" si="0"/>
        <v>719.86111111111109</v>
      </c>
      <c r="R55" s="104">
        <f t="shared" si="1"/>
        <v>1420</v>
      </c>
      <c r="S55" s="13">
        <f t="shared" si="2"/>
        <v>19.722222222222221</v>
      </c>
      <c r="T55" s="102"/>
    </row>
    <row r="56" spans="1:24" ht="16.5" thickBot="1" x14ac:dyDescent="0.35">
      <c r="A56" s="20"/>
      <c r="B56" s="36"/>
      <c r="C56" t="s">
        <v>197</v>
      </c>
      <c r="D56" t="s">
        <v>269</v>
      </c>
      <c r="E56" t="s">
        <v>287</v>
      </c>
      <c r="F56" t="s">
        <v>215</v>
      </c>
      <c r="H56">
        <v>3</v>
      </c>
      <c r="I56" t="s">
        <v>240</v>
      </c>
      <c r="J56" t="s">
        <v>246</v>
      </c>
      <c r="K56" s="21"/>
      <c r="L56" s="12"/>
      <c r="M56" t="s">
        <v>178</v>
      </c>
      <c r="N56" s="2">
        <f>HLOOKUP(M56,Werkprogramma!$A$1:$AS$61,57,FALSE)</f>
        <v>72</v>
      </c>
      <c r="O56" s="2">
        <f>HLOOKUP(M56,Werkprogramma!$A$1:$AS$61,3,FALSE)</f>
        <v>200</v>
      </c>
      <c r="P56" s="35">
        <f>Werkprogramma!$B$67</f>
        <v>36.5</v>
      </c>
      <c r="Q56" s="13">
        <f t="shared" si="0"/>
        <v>304.16666666666669</v>
      </c>
      <c r="R56" s="104">
        <f t="shared" si="1"/>
        <v>600</v>
      </c>
      <c r="S56" s="13">
        <f t="shared" si="2"/>
        <v>8.3333333333333339</v>
      </c>
      <c r="T56" s="102"/>
    </row>
    <row r="57" spans="1:24" ht="16.5" thickBot="1" x14ac:dyDescent="0.35">
      <c r="A57" s="20"/>
      <c r="B57" s="36"/>
      <c r="C57" t="s">
        <v>197</v>
      </c>
      <c r="D57" t="s">
        <v>269</v>
      </c>
      <c r="E57" t="s">
        <v>288</v>
      </c>
      <c r="F57" t="s">
        <v>200</v>
      </c>
      <c r="H57">
        <v>37</v>
      </c>
      <c r="I57" t="s">
        <v>204</v>
      </c>
      <c r="J57" t="s">
        <v>232</v>
      </c>
      <c r="K57" s="21"/>
      <c r="L57" s="12"/>
      <c r="M57" t="s">
        <v>33</v>
      </c>
      <c r="N57" s="2">
        <f>HLOOKUP(M57,Werkprogramma!$A$1:$AS$61,57,FALSE)</f>
        <v>343</v>
      </c>
      <c r="O57" s="2">
        <f>HLOOKUP(M57,Werkprogramma!$A$1:$AS$61,3,FALSE)</f>
        <v>40</v>
      </c>
      <c r="P57" s="35">
        <f>Werkprogramma!$B$67</f>
        <v>36.5</v>
      </c>
      <c r="Q57" s="13">
        <f t="shared" si="0"/>
        <v>157.49271137026238</v>
      </c>
      <c r="R57" s="104">
        <f t="shared" si="1"/>
        <v>1480</v>
      </c>
      <c r="S57" s="13">
        <f t="shared" si="2"/>
        <v>4.314868804664723</v>
      </c>
      <c r="T57" s="102"/>
      <c r="U57" s="13" t="s">
        <v>160</v>
      </c>
      <c r="V57" s="14">
        <v>1</v>
      </c>
      <c r="W57" s="15">
        <f>VLOOKUP(U57,Werkprogramma!$A$59:$B$65,2,FALSE)</f>
        <v>3.75</v>
      </c>
      <c r="X57" s="15">
        <f t="shared" si="3"/>
        <v>138.75</v>
      </c>
    </row>
    <row r="58" spans="1:24" ht="16.5" thickBot="1" x14ac:dyDescent="0.35">
      <c r="A58" s="20"/>
      <c r="B58" s="36"/>
      <c r="C58" t="s">
        <v>197</v>
      </c>
      <c r="D58" t="s">
        <v>269</v>
      </c>
      <c r="E58" t="s">
        <v>289</v>
      </c>
      <c r="F58" t="s">
        <v>224</v>
      </c>
      <c r="H58">
        <v>48</v>
      </c>
      <c r="I58" t="s">
        <v>204</v>
      </c>
      <c r="J58" t="s">
        <v>280</v>
      </c>
      <c r="K58" s="21"/>
      <c r="L58" s="12"/>
      <c r="M58" t="s">
        <v>41</v>
      </c>
      <c r="N58" s="2">
        <f>HLOOKUP(M58,Werkprogramma!$A$1:$AS$61,57,FALSE)</f>
        <v>292</v>
      </c>
      <c r="O58" s="2">
        <f>HLOOKUP(M58,Werkprogramma!$A$1:$AS$61,3,FALSE)</f>
        <v>120</v>
      </c>
      <c r="P58" s="35">
        <f>Werkprogramma!$B$67</f>
        <v>36.5</v>
      </c>
      <c r="Q58" s="13">
        <f t="shared" si="0"/>
        <v>720</v>
      </c>
      <c r="R58" s="104">
        <f t="shared" si="1"/>
        <v>5760</v>
      </c>
      <c r="S58" s="13">
        <f t="shared" si="2"/>
        <v>19.726027397260275</v>
      </c>
      <c r="T58" s="102"/>
      <c r="U58" s="13" t="s">
        <v>160</v>
      </c>
      <c r="V58" s="14">
        <v>1</v>
      </c>
      <c r="W58" s="15">
        <f>VLOOKUP(U58,Werkprogramma!$A$59:$B$65,2,FALSE)</f>
        <v>3.75</v>
      </c>
      <c r="X58" s="15">
        <f t="shared" si="3"/>
        <v>180</v>
      </c>
    </row>
    <row r="59" spans="1:24" ht="16.5" thickBot="1" x14ac:dyDescent="0.35">
      <c r="A59" s="20"/>
      <c r="B59" s="36"/>
      <c r="C59" t="s">
        <v>197</v>
      </c>
      <c r="D59" t="s">
        <v>269</v>
      </c>
      <c r="E59" t="s">
        <v>290</v>
      </c>
      <c r="F59" t="s">
        <v>224</v>
      </c>
      <c r="H59">
        <v>46</v>
      </c>
      <c r="I59" t="s">
        <v>204</v>
      </c>
      <c r="J59" t="s">
        <v>291</v>
      </c>
      <c r="K59" s="21"/>
      <c r="L59" s="12"/>
      <c r="M59" t="s">
        <v>41</v>
      </c>
      <c r="N59" s="2">
        <f>HLOOKUP(M59,Werkprogramma!$A$1:$AS$61,57,FALSE)</f>
        <v>292</v>
      </c>
      <c r="O59" s="2">
        <f>HLOOKUP(M59,Werkprogramma!$A$1:$AS$61,3,FALSE)</f>
        <v>120</v>
      </c>
      <c r="P59" s="35">
        <f>Werkprogramma!$B$67</f>
        <v>36.5</v>
      </c>
      <c r="Q59" s="13">
        <f t="shared" si="0"/>
        <v>690</v>
      </c>
      <c r="R59" s="104">
        <f t="shared" si="1"/>
        <v>5520</v>
      </c>
      <c r="S59" s="13">
        <f t="shared" si="2"/>
        <v>18.904109589041095</v>
      </c>
      <c r="T59" s="102"/>
      <c r="U59" s="13" t="s">
        <v>160</v>
      </c>
      <c r="V59" s="14">
        <v>1</v>
      </c>
      <c r="W59" s="15">
        <f>VLOOKUP(U59,Werkprogramma!$A$59:$B$65,2,FALSE)</f>
        <v>3.75</v>
      </c>
      <c r="X59" s="15">
        <f t="shared" si="3"/>
        <v>172.5</v>
      </c>
    </row>
    <row r="60" spans="1:24" ht="16.5" thickBot="1" x14ac:dyDescent="0.35">
      <c r="A60" s="20"/>
      <c r="B60" s="36"/>
      <c r="C60" t="s">
        <v>197</v>
      </c>
      <c r="D60" t="s">
        <v>269</v>
      </c>
      <c r="E60" t="s">
        <v>292</v>
      </c>
      <c r="F60" t="s">
        <v>224</v>
      </c>
      <c r="H60">
        <v>58</v>
      </c>
      <c r="I60" t="s">
        <v>204</v>
      </c>
      <c r="J60" t="s">
        <v>293</v>
      </c>
      <c r="K60" s="21"/>
      <c r="L60" s="12"/>
      <c r="M60" t="s">
        <v>41</v>
      </c>
      <c r="N60" s="2">
        <f>HLOOKUP(M60,Werkprogramma!$A$1:$AS$61,57,FALSE)</f>
        <v>292</v>
      </c>
      <c r="O60" s="2">
        <f>HLOOKUP(M60,Werkprogramma!$A$1:$AS$61,3,FALSE)</f>
        <v>120</v>
      </c>
      <c r="P60" s="35">
        <f>Werkprogramma!$B$67</f>
        <v>36.5</v>
      </c>
      <c r="Q60" s="13">
        <f t="shared" si="0"/>
        <v>870</v>
      </c>
      <c r="R60" s="104">
        <f t="shared" si="1"/>
        <v>6960</v>
      </c>
      <c r="S60" s="13">
        <f t="shared" si="2"/>
        <v>23.835616438356166</v>
      </c>
      <c r="T60" s="102"/>
      <c r="U60" s="13" t="s">
        <v>160</v>
      </c>
      <c r="V60" s="14">
        <v>1</v>
      </c>
      <c r="W60" s="15">
        <f>VLOOKUP(U60,Werkprogramma!$A$59:$B$65,2,FALSE)</f>
        <v>3.75</v>
      </c>
      <c r="X60" s="15">
        <f t="shared" si="3"/>
        <v>217.5</v>
      </c>
    </row>
    <row r="61" spans="1:24" ht="16.5" thickBot="1" x14ac:dyDescent="0.35">
      <c r="A61" s="20"/>
      <c r="B61" s="36"/>
      <c r="C61" t="s">
        <v>197</v>
      </c>
      <c r="D61" t="s">
        <v>269</v>
      </c>
      <c r="E61" t="s">
        <v>294</v>
      </c>
      <c r="F61" t="s">
        <v>200</v>
      </c>
      <c r="H61">
        <v>4.8</v>
      </c>
      <c r="I61" t="s">
        <v>204</v>
      </c>
      <c r="J61" t="s">
        <v>295</v>
      </c>
      <c r="K61" s="21"/>
      <c r="L61" s="12"/>
      <c r="M61" t="s">
        <v>33</v>
      </c>
      <c r="N61" s="2">
        <f>HLOOKUP(M61,Werkprogramma!$A$1:$AS$61,57,FALSE)</f>
        <v>343</v>
      </c>
      <c r="O61" s="2">
        <f>HLOOKUP(M61,Werkprogramma!$A$1:$AS$61,3,FALSE)</f>
        <v>40</v>
      </c>
      <c r="P61" s="35">
        <f>Werkprogramma!$B$67</f>
        <v>36.5</v>
      </c>
      <c r="Q61" s="13">
        <f t="shared" si="0"/>
        <v>20.431486880466473</v>
      </c>
      <c r="R61" s="104">
        <f t="shared" si="1"/>
        <v>192</v>
      </c>
      <c r="S61" s="13">
        <f t="shared" si="2"/>
        <v>0.55976676384839652</v>
      </c>
      <c r="T61" s="102"/>
      <c r="U61" s="13" t="s">
        <v>160</v>
      </c>
      <c r="V61" s="14">
        <v>1</v>
      </c>
      <c r="W61" s="15">
        <f>VLOOKUP(U61,Werkprogramma!$A$59:$B$65,2,FALSE)</f>
        <v>3.75</v>
      </c>
      <c r="X61" s="15">
        <f t="shared" si="3"/>
        <v>18</v>
      </c>
    </row>
    <row r="62" spans="1:24" ht="16.5" thickBot="1" x14ac:dyDescent="0.35">
      <c r="A62" s="20"/>
      <c r="B62" s="36"/>
      <c r="C62" t="s">
        <v>197</v>
      </c>
      <c r="D62" t="s">
        <v>269</v>
      </c>
      <c r="E62" t="s">
        <v>296</v>
      </c>
      <c r="F62" t="s">
        <v>224</v>
      </c>
      <c r="H62">
        <v>58</v>
      </c>
      <c r="I62" t="s">
        <v>204</v>
      </c>
      <c r="J62" t="s">
        <v>297</v>
      </c>
      <c r="K62" s="21"/>
      <c r="L62" s="12"/>
      <c r="M62" t="s">
        <v>41</v>
      </c>
      <c r="N62" s="2">
        <f>HLOOKUP(M62,Werkprogramma!$A$1:$AS$61,57,FALSE)</f>
        <v>292</v>
      </c>
      <c r="O62" s="2">
        <f>HLOOKUP(M62,Werkprogramma!$A$1:$AS$61,3,FALSE)</f>
        <v>120</v>
      </c>
      <c r="P62" s="35">
        <f>Werkprogramma!$B$67</f>
        <v>36.5</v>
      </c>
      <c r="Q62" s="13">
        <f t="shared" si="0"/>
        <v>870</v>
      </c>
      <c r="R62" s="104">
        <f t="shared" si="1"/>
        <v>6960</v>
      </c>
      <c r="S62" s="13">
        <f t="shared" si="2"/>
        <v>23.835616438356166</v>
      </c>
      <c r="T62" s="102"/>
      <c r="U62" s="13" t="s">
        <v>160</v>
      </c>
      <c r="V62" s="14">
        <v>1</v>
      </c>
      <c r="W62" s="15">
        <f>VLOOKUP(U62,Werkprogramma!$A$59:$B$65,2,FALSE)</f>
        <v>3.75</v>
      </c>
      <c r="X62" s="15">
        <f t="shared" si="3"/>
        <v>217.5</v>
      </c>
    </row>
    <row r="63" spans="1:24" ht="30.75" customHeight="1" thickBot="1" x14ac:dyDescent="0.35">
      <c r="A63" s="16"/>
      <c r="B63" s="37"/>
      <c r="C63" t="s">
        <v>23</v>
      </c>
      <c r="H63">
        <f>SUM(H11:H62)</f>
        <v>1270.7</v>
      </c>
      <c r="K63" s="19"/>
      <c r="L63" s="17"/>
      <c r="M63" s="5" t="s">
        <v>24</v>
      </c>
      <c r="N63" s="31" t="s">
        <v>192</v>
      </c>
      <c r="O63" s="14"/>
      <c r="R63" s="104"/>
      <c r="U63" s="13" t="s">
        <v>25</v>
      </c>
    </row>
    <row r="64" spans="1:24" ht="16.5" thickBot="1" x14ac:dyDescent="0.35">
      <c r="A64" s="38"/>
      <c r="B64" s="39"/>
      <c r="C64" s="39"/>
      <c r="D64" s="39"/>
      <c r="E64" s="39"/>
      <c r="F64" s="39"/>
      <c r="G64" s="39"/>
      <c r="H64" s="40"/>
      <c r="I64" s="39"/>
      <c r="J64" s="39"/>
      <c r="K64" s="41"/>
      <c r="L64" s="17"/>
      <c r="M64" s="42">
        <f>SUM(Q11:Q62)</f>
        <v>17742.713632799314</v>
      </c>
      <c r="N64" s="2">
        <f>ROUND(R64/S64,0)</f>
        <v>223</v>
      </c>
      <c r="Q64" s="13">
        <f>SUM(Q11:Q63)</f>
        <v>17742.713632799314</v>
      </c>
      <c r="R64" s="104">
        <f>SUM(R11:R62)</f>
        <v>108456</v>
      </c>
      <c r="S64" s="13">
        <f>SUM(S11:S62)</f>
        <v>486.10174336436489</v>
      </c>
      <c r="U64" s="43"/>
      <c r="X64" s="15">
        <f>SUM(X11:X62)</f>
        <v>3344.25</v>
      </c>
    </row>
    <row r="65" spans="1:12" ht="17.25" thickTop="1" thickBot="1" x14ac:dyDescent="0.35">
      <c r="A65" s="44"/>
      <c r="B65" s="45"/>
      <c r="C65" s="45"/>
      <c r="D65" s="45"/>
      <c r="E65" s="45"/>
      <c r="F65" s="46"/>
      <c r="G65" s="47"/>
      <c r="H65" s="47"/>
      <c r="I65" s="47"/>
      <c r="J65" s="45"/>
      <c r="K65" s="48"/>
      <c r="L65" s="47"/>
    </row>
    <row r="66" spans="1:12" ht="16.5" thickBot="1" x14ac:dyDescent="0.35">
      <c r="A66" s="49"/>
      <c r="B66" s="117" t="s">
        <v>26</v>
      </c>
      <c r="C66" s="118"/>
      <c r="D66" s="118"/>
      <c r="E66" s="118"/>
      <c r="F66" s="118"/>
      <c r="G66" s="118"/>
      <c r="H66" s="118"/>
      <c r="I66" s="118"/>
      <c r="J66" s="119"/>
      <c r="K66" s="50"/>
      <c r="L66" s="12"/>
    </row>
    <row r="67" spans="1:12" ht="16.5" thickBot="1" x14ac:dyDescent="0.35">
      <c r="A67" s="44"/>
      <c r="B67" s="111" t="s">
        <v>183</v>
      </c>
      <c r="C67" s="112"/>
      <c r="D67" s="112"/>
      <c r="E67" s="112"/>
      <c r="F67" s="112"/>
      <c r="G67" s="112"/>
      <c r="H67" s="112"/>
      <c r="I67" s="112"/>
      <c r="J67" s="113"/>
      <c r="K67" s="48"/>
      <c r="L67" s="12"/>
    </row>
    <row r="68" spans="1:12" ht="16.5" thickBot="1" x14ac:dyDescent="0.35">
      <c r="A68" s="44"/>
      <c r="B68" s="114" t="s">
        <v>184</v>
      </c>
      <c r="C68" s="115"/>
      <c r="D68" s="115"/>
      <c r="E68" s="115"/>
      <c r="F68" s="115"/>
      <c r="G68" s="115"/>
      <c r="H68" s="115"/>
      <c r="I68" s="115"/>
      <c r="J68" s="116"/>
      <c r="K68" s="48"/>
      <c r="L68" s="12"/>
    </row>
    <row r="69" spans="1:12" ht="16.5" thickBot="1" x14ac:dyDescent="0.35">
      <c r="A69" s="44"/>
      <c r="B69" s="114" t="s">
        <v>300</v>
      </c>
      <c r="C69" s="115"/>
      <c r="D69" s="115"/>
      <c r="E69" s="115"/>
      <c r="F69" s="115"/>
      <c r="G69" s="115"/>
      <c r="H69" s="115"/>
      <c r="I69" s="115"/>
      <c r="J69" s="116"/>
      <c r="K69" s="48"/>
      <c r="L69" s="12"/>
    </row>
    <row r="70" spans="1:12" ht="16.5" thickBot="1" x14ac:dyDescent="0.35">
      <c r="A70" s="44"/>
      <c r="B70" s="114"/>
      <c r="C70" s="115"/>
      <c r="D70" s="115"/>
      <c r="E70" s="115"/>
      <c r="F70" s="115"/>
      <c r="G70" s="115"/>
      <c r="H70" s="115"/>
      <c r="I70" s="115"/>
      <c r="J70" s="116"/>
      <c r="K70" s="48"/>
      <c r="L70" s="12"/>
    </row>
    <row r="71" spans="1:12" ht="16.5" thickBot="1" x14ac:dyDescent="0.35">
      <c r="A71" s="44"/>
      <c r="B71" s="114"/>
      <c r="C71" s="115"/>
      <c r="D71" s="115"/>
      <c r="E71" s="115"/>
      <c r="F71" s="115"/>
      <c r="G71" s="115"/>
      <c r="H71" s="115"/>
      <c r="I71" s="115"/>
      <c r="J71" s="116"/>
      <c r="K71" s="48"/>
      <c r="L71" s="12"/>
    </row>
    <row r="72" spans="1:12" ht="16.5" thickBot="1" x14ac:dyDescent="0.35">
      <c r="A72" s="44"/>
      <c r="B72" s="114"/>
      <c r="C72" s="115"/>
      <c r="D72" s="115"/>
      <c r="E72" s="115"/>
      <c r="F72" s="115"/>
      <c r="G72" s="115"/>
      <c r="H72" s="115"/>
      <c r="I72" s="115"/>
      <c r="J72" s="116"/>
      <c r="K72" s="48"/>
      <c r="L72" s="45"/>
    </row>
    <row r="73" spans="1:12" ht="16.5" thickBot="1" x14ac:dyDescent="0.35">
      <c r="A73" s="44"/>
      <c r="B73" s="114"/>
      <c r="C73" s="115"/>
      <c r="D73" s="115"/>
      <c r="E73" s="115"/>
      <c r="F73" s="115"/>
      <c r="G73" s="115"/>
      <c r="H73" s="115"/>
      <c r="I73" s="115"/>
      <c r="J73" s="116"/>
      <c r="K73" s="48"/>
      <c r="L73" s="45"/>
    </row>
    <row r="74" spans="1:12" ht="16.5" thickBot="1" x14ac:dyDescent="0.35">
      <c r="A74" s="44"/>
      <c r="B74" s="108"/>
      <c r="C74" s="109"/>
      <c r="D74" s="109"/>
      <c r="E74" s="109"/>
      <c r="F74" s="109"/>
      <c r="G74" s="109"/>
      <c r="H74" s="109"/>
      <c r="I74" s="109"/>
      <c r="J74" s="110"/>
      <c r="K74" s="48"/>
      <c r="L74" s="45"/>
    </row>
    <row r="75" spans="1:12" ht="16.5" thickBot="1" x14ac:dyDescent="0.35">
      <c r="A75" s="51"/>
      <c r="B75" s="52"/>
      <c r="C75" s="52"/>
      <c r="D75" s="52"/>
      <c r="E75" s="52"/>
      <c r="F75" s="53"/>
      <c r="G75" s="54"/>
      <c r="H75" s="54"/>
      <c r="I75" s="54"/>
      <c r="J75" s="52"/>
      <c r="K75" s="55"/>
      <c r="L75" s="45"/>
    </row>
    <row r="76" spans="1:12" ht="16.5" thickTop="1" x14ac:dyDescent="0.3">
      <c r="A76" s="45"/>
      <c r="B76" s="45"/>
      <c r="C76" s="45"/>
      <c r="D76" s="45"/>
      <c r="E76" s="45"/>
      <c r="F76" s="46"/>
      <c r="G76" s="47"/>
      <c r="H76" s="47"/>
      <c r="I76" s="47"/>
      <c r="J76" s="47"/>
      <c r="K76" s="47"/>
      <c r="L76" s="47"/>
    </row>
    <row r="77" spans="1:12" ht="15.75" x14ac:dyDescent="0.3">
      <c r="A77" s="12"/>
      <c r="B77" s="12"/>
      <c r="C77" s="12"/>
      <c r="D77" s="12"/>
      <c r="E77" s="12"/>
      <c r="F77" s="12"/>
      <c r="G77" s="12"/>
      <c r="H77" s="18"/>
      <c r="I77" s="12"/>
      <c r="J77" s="12"/>
      <c r="K77" s="12"/>
      <c r="L77" s="12"/>
    </row>
  </sheetData>
  <autoFilter ref="B10:J63" xr:uid="{5D8E1D6E-71E8-4471-902C-95EAD4B1F795}"/>
  <mergeCells count="11">
    <mergeCell ref="M9:Q9"/>
    <mergeCell ref="U9:Y9"/>
    <mergeCell ref="B74:J74"/>
    <mergeCell ref="B67:J67"/>
    <mergeCell ref="B68:J68"/>
    <mergeCell ref="B69:J69"/>
    <mergeCell ref="B70:J70"/>
    <mergeCell ref="B71:J71"/>
    <mergeCell ref="B72:J72"/>
    <mergeCell ref="B73:J73"/>
    <mergeCell ref="B66:J66"/>
  </mergeCells>
  <phoneticPr fontId="12" type="noConversion"/>
  <pageMargins left="0.7" right="0.7" top="0.75" bottom="0.75" header="0.3" footer="0.3"/>
  <pageSetup paperSize="9" scale="43"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483C38C-B4FF-4BA3-B36F-7C603AA75AEC}">
          <x14:formula1>
            <xm:f>Werkprogramma!$C$1:$AS$1</xm:f>
          </x14:formula1>
          <xm:sqref>M11:M62</xm:sqref>
        </x14:dataValidation>
        <x14:dataValidation type="list" allowBlank="1" showInputMessage="1" showErrorMessage="1" xr:uid="{C461938C-6562-4B9D-8839-D5B1FECF1043}">
          <x14:formula1>
            <xm:f>Werkprogramma!$A$60:$A$65</xm:f>
          </x14:formula1>
          <xm:sqref>U11:U62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75"/>
  <sheetViews>
    <sheetView zoomScaleNormal="100" workbookViewId="0">
      <pane ySplit="4" topLeftCell="A65" activePane="bottomLeft" state="frozen"/>
      <selection pane="bottomLeft" activeCell="D66" sqref="D66"/>
    </sheetView>
  </sheetViews>
  <sheetFormatPr defaultColWidth="8.7109375" defaultRowHeight="15" x14ac:dyDescent="0.25"/>
  <cols>
    <col min="1" max="1" width="83.42578125" bestFit="1" customWidth="1"/>
    <col min="2" max="2" width="9.7109375" customWidth="1"/>
    <col min="3" max="14" width="9.7109375" style="1" customWidth="1"/>
    <col min="15" max="17" width="9.7109375" style="91" customWidth="1"/>
    <col min="18" max="27" width="9.7109375" style="1" customWidth="1"/>
    <col min="28" max="28" width="9.7109375" style="91" customWidth="1"/>
    <col min="29" max="45" width="9.7109375" style="1" customWidth="1"/>
  </cols>
  <sheetData>
    <row r="1" spans="1:50" ht="222.75" customHeight="1" thickBot="1" x14ac:dyDescent="0.3">
      <c r="A1" s="57" t="s">
        <v>27</v>
      </c>
      <c r="B1" s="58"/>
      <c r="C1" s="59" t="s">
        <v>28</v>
      </c>
      <c r="D1" s="59" t="s">
        <v>29</v>
      </c>
      <c r="E1" s="59" t="s">
        <v>30</v>
      </c>
      <c r="F1" s="59" t="s">
        <v>31</v>
      </c>
      <c r="G1" s="59" t="s">
        <v>32</v>
      </c>
      <c r="H1" s="59" t="s">
        <v>33</v>
      </c>
      <c r="I1" s="59" t="s">
        <v>34</v>
      </c>
      <c r="J1" s="59" t="s">
        <v>35</v>
      </c>
      <c r="K1" s="59" t="s">
        <v>36</v>
      </c>
      <c r="L1" s="59" t="s">
        <v>37</v>
      </c>
      <c r="M1" s="59" t="s">
        <v>38</v>
      </c>
      <c r="N1" s="59" t="s">
        <v>39</v>
      </c>
      <c r="O1" s="89" t="s">
        <v>180</v>
      </c>
      <c r="P1" s="89" t="s">
        <v>181</v>
      </c>
      <c r="Q1" s="89" t="s">
        <v>182</v>
      </c>
      <c r="R1" s="59" t="s">
        <v>40</v>
      </c>
      <c r="S1" s="59" t="s">
        <v>41</v>
      </c>
      <c r="T1" s="59" t="s">
        <v>42</v>
      </c>
      <c r="U1" s="59" t="s">
        <v>43</v>
      </c>
      <c r="V1" s="59" t="s">
        <v>44</v>
      </c>
      <c r="W1" s="59" t="s">
        <v>45</v>
      </c>
      <c r="X1" s="59" t="s">
        <v>46</v>
      </c>
      <c r="Y1" s="59" t="s">
        <v>47</v>
      </c>
      <c r="Z1" s="59" t="s">
        <v>48</v>
      </c>
      <c r="AA1" s="59" t="s">
        <v>178</v>
      </c>
      <c r="AB1" s="89" t="s">
        <v>179</v>
      </c>
      <c r="AC1" s="59" t="s">
        <v>49</v>
      </c>
      <c r="AD1" s="59" t="s">
        <v>50</v>
      </c>
      <c r="AE1" s="59" t="s">
        <v>51</v>
      </c>
      <c r="AF1" s="59" t="s">
        <v>52</v>
      </c>
      <c r="AG1" s="59" t="s">
        <v>53</v>
      </c>
      <c r="AH1" s="59" t="s">
        <v>54</v>
      </c>
      <c r="AI1" s="59" t="s">
        <v>55</v>
      </c>
      <c r="AJ1" s="59" t="s">
        <v>56</v>
      </c>
      <c r="AK1" s="59" t="s">
        <v>57</v>
      </c>
      <c r="AL1" s="59" t="s">
        <v>58</v>
      </c>
      <c r="AM1" s="59" t="s">
        <v>22</v>
      </c>
      <c r="AN1" s="59" t="s">
        <v>59</v>
      </c>
      <c r="AO1" s="59" t="s">
        <v>60</v>
      </c>
      <c r="AP1" s="59" t="s">
        <v>61</v>
      </c>
      <c r="AQ1" s="59" t="s">
        <v>62</v>
      </c>
      <c r="AR1" s="59" t="s">
        <v>63</v>
      </c>
      <c r="AS1" s="59" t="s">
        <v>64</v>
      </c>
      <c r="AU1" s="60"/>
      <c r="AV1" s="60"/>
      <c r="AW1" s="60"/>
      <c r="AX1" s="60"/>
    </row>
    <row r="2" spans="1:50" ht="15.75" thickBot="1" x14ac:dyDescent="0.3">
      <c r="A2" s="61" t="s">
        <v>65</v>
      </c>
      <c r="B2" s="62"/>
      <c r="C2" s="63" t="s">
        <v>66</v>
      </c>
      <c r="D2" s="63" t="s">
        <v>67</v>
      </c>
      <c r="E2" s="63" t="s">
        <v>68</v>
      </c>
      <c r="F2" s="63" t="s">
        <v>69</v>
      </c>
      <c r="G2" s="63" t="s">
        <v>70</v>
      </c>
      <c r="H2" s="63" t="s">
        <v>71</v>
      </c>
      <c r="I2" s="63" t="s">
        <v>72</v>
      </c>
      <c r="J2" s="63" t="s">
        <v>73</v>
      </c>
      <c r="K2" s="63" t="s">
        <v>74</v>
      </c>
      <c r="L2" s="63" t="s">
        <v>75</v>
      </c>
      <c r="M2" s="63" t="s">
        <v>76</v>
      </c>
      <c r="N2" s="63" t="s">
        <v>77</v>
      </c>
      <c r="O2" s="90" t="s">
        <v>75</v>
      </c>
      <c r="P2" s="90" t="s">
        <v>76</v>
      </c>
      <c r="Q2" s="90" t="s">
        <v>77</v>
      </c>
      <c r="R2" s="63" t="s">
        <v>78</v>
      </c>
      <c r="S2" s="63" t="s">
        <v>79</v>
      </c>
      <c r="T2" s="63" t="s">
        <v>80</v>
      </c>
      <c r="U2" s="63" t="s">
        <v>81</v>
      </c>
      <c r="V2" s="63" t="s">
        <v>82</v>
      </c>
      <c r="W2" s="63" t="s">
        <v>83</v>
      </c>
      <c r="X2" s="63" t="s">
        <v>84</v>
      </c>
      <c r="Y2" s="63" t="s">
        <v>85</v>
      </c>
      <c r="Z2" s="63" t="s">
        <v>86</v>
      </c>
      <c r="AA2" s="63">
        <v>8</v>
      </c>
      <c r="AB2" s="90">
        <v>8</v>
      </c>
      <c r="AC2" s="63">
        <v>9</v>
      </c>
      <c r="AD2" s="63" t="s">
        <v>87</v>
      </c>
      <c r="AE2" s="63" t="s">
        <v>88</v>
      </c>
      <c r="AF2" s="63" t="s">
        <v>89</v>
      </c>
      <c r="AG2" s="63" t="s">
        <v>90</v>
      </c>
      <c r="AH2" s="63" t="s">
        <v>91</v>
      </c>
      <c r="AI2" s="63" t="s">
        <v>92</v>
      </c>
      <c r="AJ2" s="63" t="s">
        <v>93</v>
      </c>
      <c r="AK2" s="63" t="s">
        <v>94</v>
      </c>
      <c r="AL2" s="63" t="s">
        <v>95</v>
      </c>
      <c r="AM2" s="63" t="s">
        <v>96</v>
      </c>
      <c r="AN2" s="63" t="s">
        <v>97</v>
      </c>
      <c r="AO2" s="63" t="s">
        <v>98</v>
      </c>
      <c r="AP2" s="63">
        <v>14</v>
      </c>
      <c r="AQ2" s="63" t="s">
        <v>99</v>
      </c>
      <c r="AR2" s="63" t="s">
        <v>100</v>
      </c>
      <c r="AS2" s="63" t="s">
        <v>101</v>
      </c>
    </row>
    <row r="3" spans="1:50" ht="15.75" hidden="1" thickBot="1" x14ac:dyDescent="0.3">
      <c r="A3" s="64"/>
      <c r="B3" s="64"/>
      <c r="C3" s="1">
        <v>200</v>
      </c>
      <c r="D3" s="1">
        <v>120</v>
      </c>
      <c r="E3" s="1">
        <v>40</v>
      </c>
      <c r="F3" s="1">
        <v>200</v>
      </c>
      <c r="G3" s="1">
        <v>120</v>
      </c>
      <c r="H3" s="1">
        <v>40</v>
      </c>
      <c r="I3" s="1">
        <v>200</v>
      </c>
      <c r="J3" s="1">
        <v>120</v>
      </c>
      <c r="K3" s="1">
        <v>40</v>
      </c>
      <c r="L3" s="1">
        <v>200</v>
      </c>
      <c r="M3" s="1">
        <v>120</v>
      </c>
      <c r="N3" s="1">
        <v>40</v>
      </c>
      <c r="O3" s="91">
        <v>200</v>
      </c>
      <c r="P3" s="91">
        <v>120</v>
      </c>
      <c r="Q3" s="91">
        <v>40</v>
      </c>
      <c r="R3" s="1">
        <v>200</v>
      </c>
      <c r="S3" s="1">
        <v>120</v>
      </c>
      <c r="T3" s="1">
        <v>40</v>
      </c>
      <c r="U3" s="1">
        <v>200</v>
      </c>
      <c r="V3" s="1">
        <v>120</v>
      </c>
      <c r="W3" s="1">
        <v>40</v>
      </c>
      <c r="X3" s="1">
        <v>200</v>
      </c>
      <c r="Y3" s="1">
        <v>120</v>
      </c>
      <c r="Z3" s="1">
        <v>40</v>
      </c>
      <c r="AA3" s="1">
        <v>200</v>
      </c>
      <c r="AB3" s="91">
        <v>200</v>
      </c>
      <c r="AC3" s="1">
        <v>200</v>
      </c>
      <c r="AD3" s="1">
        <v>200</v>
      </c>
      <c r="AE3" s="1">
        <v>120</v>
      </c>
      <c r="AF3" s="1">
        <v>40</v>
      </c>
      <c r="AG3" s="1">
        <v>200</v>
      </c>
      <c r="AH3" s="1">
        <v>120</v>
      </c>
      <c r="AI3" s="1">
        <v>40</v>
      </c>
      <c r="AJ3" s="1">
        <v>200</v>
      </c>
      <c r="AK3" s="1">
        <v>120</v>
      </c>
      <c r="AL3" s="1">
        <v>40</v>
      </c>
      <c r="AM3" s="1">
        <v>200</v>
      </c>
      <c r="AN3" s="1">
        <v>120</v>
      </c>
      <c r="AO3" s="1">
        <v>40</v>
      </c>
      <c r="AP3" s="1">
        <v>12</v>
      </c>
      <c r="AQ3" s="1">
        <v>200</v>
      </c>
      <c r="AR3" s="1">
        <v>120</v>
      </c>
      <c r="AS3" s="1">
        <v>40</v>
      </c>
    </row>
    <row r="4" spans="1:50" x14ac:dyDescent="0.25">
      <c r="A4" s="65" t="s">
        <v>102</v>
      </c>
      <c r="B4" s="66"/>
      <c r="C4" s="67"/>
      <c r="D4" s="67"/>
      <c r="E4" s="67"/>
      <c r="F4" s="67"/>
      <c r="G4" s="67"/>
      <c r="H4" s="67"/>
      <c r="I4" s="67"/>
      <c r="J4" s="67"/>
      <c r="K4" s="67"/>
      <c r="L4" s="67"/>
      <c r="M4" s="67"/>
      <c r="N4" s="67"/>
      <c r="O4" s="92"/>
      <c r="P4" s="92"/>
      <c r="Q4" s="92"/>
      <c r="R4" s="67"/>
      <c r="S4" s="67"/>
      <c r="T4" s="67"/>
      <c r="U4" s="67"/>
      <c r="V4" s="67"/>
      <c r="W4" s="67"/>
      <c r="X4" s="67"/>
      <c r="Y4" s="67"/>
      <c r="Z4" s="67"/>
      <c r="AA4" s="67"/>
      <c r="AB4" s="92"/>
      <c r="AC4" s="67"/>
      <c r="AD4" s="67"/>
      <c r="AE4" s="67"/>
      <c r="AF4" s="67"/>
      <c r="AG4" s="67"/>
      <c r="AH4" s="67"/>
      <c r="AI4" s="67"/>
      <c r="AJ4" s="67"/>
      <c r="AK4" s="67"/>
      <c r="AL4" s="67"/>
      <c r="AM4" s="67"/>
      <c r="AN4" s="67"/>
      <c r="AO4" s="67"/>
      <c r="AP4" s="67"/>
      <c r="AQ4" s="67"/>
      <c r="AR4" s="67"/>
      <c r="AS4" s="68"/>
    </row>
    <row r="5" spans="1:50" x14ac:dyDescent="0.25">
      <c r="A5" s="69" t="s">
        <v>103</v>
      </c>
      <c r="B5" s="69"/>
      <c r="C5" s="70">
        <v>200</v>
      </c>
      <c r="D5" s="70">
        <v>120</v>
      </c>
      <c r="E5" s="70">
        <v>40</v>
      </c>
      <c r="F5" s="70">
        <v>200</v>
      </c>
      <c r="G5" s="70">
        <v>120</v>
      </c>
      <c r="H5" s="70">
        <v>40</v>
      </c>
      <c r="I5" s="70"/>
      <c r="J5" s="70"/>
      <c r="K5" s="70"/>
      <c r="L5" s="70">
        <v>200</v>
      </c>
      <c r="M5" s="70">
        <v>120</v>
      </c>
      <c r="N5" s="70">
        <v>40</v>
      </c>
      <c r="O5" s="93">
        <v>200</v>
      </c>
      <c r="P5" s="93">
        <v>120</v>
      </c>
      <c r="Q5" s="93">
        <v>40</v>
      </c>
      <c r="R5" s="70">
        <v>200</v>
      </c>
      <c r="S5" s="70">
        <v>120</v>
      </c>
      <c r="T5" s="70">
        <v>40</v>
      </c>
      <c r="U5" s="70">
        <v>200</v>
      </c>
      <c r="V5" s="70">
        <v>120</v>
      </c>
      <c r="W5" s="70">
        <v>40</v>
      </c>
      <c r="X5" s="70">
        <v>200</v>
      </c>
      <c r="Y5" s="70">
        <v>120</v>
      </c>
      <c r="Z5" s="70">
        <v>40</v>
      </c>
      <c r="AA5" s="70">
        <v>200</v>
      </c>
      <c r="AB5" s="93">
        <v>200</v>
      </c>
      <c r="AC5" s="70"/>
      <c r="AD5" s="70"/>
      <c r="AE5" s="70"/>
      <c r="AF5" s="70"/>
      <c r="AG5" s="70">
        <v>200</v>
      </c>
      <c r="AH5" s="70">
        <v>120</v>
      </c>
      <c r="AI5" s="70">
        <v>40</v>
      </c>
      <c r="AJ5" s="70">
        <v>200</v>
      </c>
      <c r="AK5" s="70">
        <v>120</v>
      </c>
      <c r="AL5" s="70">
        <v>40</v>
      </c>
      <c r="AM5" s="70">
        <v>200</v>
      </c>
      <c r="AN5" s="70">
        <v>120</v>
      </c>
      <c r="AO5" s="70">
        <v>40</v>
      </c>
      <c r="AP5" s="70"/>
      <c r="AQ5" s="70">
        <v>200</v>
      </c>
      <c r="AR5" s="70">
        <v>120</v>
      </c>
      <c r="AS5" s="70">
        <v>40</v>
      </c>
    </row>
    <row r="6" spans="1:50" x14ac:dyDescent="0.25">
      <c r="A6" s="69" t="s">
        <v>104</v>
      </c>
      <c r="B6" s="69"/>
      <c r="C6" s="70"/>
      <c r="D6" s="70"/>
      <c r="E6" s="70"/>
      <c r="F6" s="70">
        <v>40</v>
      </c>
      <c r="G6" s="70">
        <v>40</v>
      </c>
      <c r="H6" s="70">
        <v>40</v>
      </c>
      <c r="I6" s="70"/>
      <c r="J6" s="70"/>
      <c r="K6" s="70"/>
      <c r="L6" s="70">
        <v>40</v>
      </c>
      <c r="M6" s="70">
        <v>40</v>
      </c>
      <c r="N6" s="70">
        <v>40</v>
      </c>
      <c r="O6" s="93">
        <v>40</v>
      </c>
      <c r="P6" s="93">
        <v>40</v>
      </c>
      <c r="Q6" s="93">
        <v>40</v>
      </c>
      <c r="R6" s="70">
        <v>40</v>
      </c>
      <c r="S6" s="70">
        <v>40</v>
      </c>
      <c r="T6" s="70">
        <v>40</v>
      </c>
      <c r="U6" s="70">
        <v>40</v>
      </c>
      <c r="V6" s="70">
        <v>40</v>
      </c>
      <c r="W6" s="70">
        <v>40</v>
      </c>
      <c r="X6" s="70">
        <v>40</v>
      </c>
      <c r="Y6" s="70">
        <v>40</v>
      </c>
      <c r="Z6" s="70">
        <v>40</v>
      </c>
      <c r="AA6" s="70"/>
      <c r="AB6" s="93"/>
      <c r="AC6" s="70"/>
      <c r="AD6" s="70"/>
      <c r="AE6" s="70"/>
      <c r="AF6" s="70"/>
      <c r="AG6" s="70"/>
      <c r="AH6" s="70"/>
      <c r="AI6" s="70"/>
      <c r="AJ6" s="70">
        <v>200</v>
      </c>
      <c r="AK6" s="70">
        <v>120</v>
      </c>
      <c r="AL6" s="70">
        <v>40</v>
      </c>
      <c r="AM6" s="70">
        <v>200</v>
      </c>
      <c r="AN6" s="70">
        <v>120</v>
      </c>
      <c r="AO6" s="70">
        <v>40</v>
      </c>
      <c r="AP6" s="70">
        <v>12</v>
      </c>
      <c r="AQ6" s="70"/>
      <c r="AR6" s="70"/>
      <c r="AS6" s="70"/>
    </row>
    <row r="7" spans="1:50" x14ac:dyDescent="0.25">
      <c r="A7" s="69" t="s">
        <v>105</v>
      </c>
      <c r="B7" s="69"/>
      <c r="C7" s="70">
        <v>80</v>
      </c>
      <c r="D7" s="70">
        <v>80</v>
      </c>
      <c r="E7" s="70"/>
      <c r="F7" s="70">
        <v>80</v>
      </c>
      <c r="G7" s="70">
        <v>80</v>
      </c>
      <c r="H7" s="70"/>
      <c r="I7" s="70"/>
      <c r="J7" s="70"/>
      <c r="K7" s="70"/>
      <c r="L7" s="70">
        <v>80</v>
      </c>
      <c r="M7" s="70">
        <v>80</v>
      </c>
      <c r="N7" s="70">
        <v>40</v>
      </c>
      <c r="O7" s="93">
        <v>80</v>
      </c>
      <c r="P7" s="93">
        <v>80</v>
      </c>
      <c r="Q7" s="93">
        <v>40</v>
      </c>
      <c r="R7" s="70">
        <v>80</v>
      </c>
      <c r="S7" s="70">
        <v>80</v>
      </c>
      <c r="T7" s="70">
        <v>40</v>
      </c>
      <c r="U7" s="70">
        <v>80</v>
      </c>
      <c r="V7" s="70">
        <v>80</v>
      </c>
      <c r="W7" s="70">
        <v>40</v>
      </c>
      <c r="X7" s="70">
        <v>40</v>
      </c>
      <c r="Y7" s="70">
        <v>40</v>
      </c>
      <c r="Z7" s="70">
        <v>40</v>
      </c>
      <c r="AA7" s="70"/>
      <c r="AB7" s="93"/>
      <c r="AC7" s="70"/>
      <c r="AD7" s="70"/>
      <c r="AE7" s="70"/>
      <c r="AF7" s="70"/>
      <c r="AG7" s="70">
        <v>40</v>
      </c>
      <c r="AH7" s="70">
        <v>40</v>
      </c>
      <c r="AI7" s="70">
        <v>40</v>
      </c>
      <c r="AJ7" s="70">
        <v>80</v>
      </c>
      <c r="AK7" s="70">
        <v>80</v>
      </c>
      <c r="AL7" s="70">
        <v>40</v>
      </c>
      <c r="AM7" s="70">
        <v>40</v>
      </c>
      <c r="AN7" s="70">
        <v>40</v>
      </c>
      <c r="AO7" s="70">
        <v>40</v>
      </c>
      <c r="AP7" s="70">
        <v>12</v>
      </c>
      <c r="AQ7" s="70">
        <v>80</v>
      </c>
      <c r="AR7" s="70">
        <v>80</v>
      </c>
      <c r="AS7" s="70">
        <v>80</v>
      </c>
    </row>
    <row r="8" spans="1:50" x14ac:dyDescent="0.25">
      <c r="A8" s="69" t="s">
        <v>106</v>
      </c>
      <c r="B8" s="69"/>
      <c r="C8" s="70"/>
      <c r="D8" s="70"/>
      <c r="E8" s="70"/>
      <c r="F8" s="70"/>
      <c r="G8" s="70"/>
      <c r="H8" s="70"/>
      <c r="I8" s="70"/>
      <c r="J8" s="70"/>
      <c r="K8" s="70"/>
      <c r="L8" s="70">
        <v>160</v>
      </c>
      <c r="M8" s="70">
        <v>80</v>
      </c>
      <c r="N8" s="70"/>
      <c r="O8" s="93"/>
      <c r="P8" s="93"/>
      <c r="Q8" s="93"/>
      <c r="R8" s="70">
        <v>160</v>
      </c>
      <c r="S8" s="70">
        <v>80</v>
      </c>
      <c r="T8" s="70"/>
      <c r="U8" s="70"/>
      <c r="V8" s="70"/>
      <c r="W8" s="70"/>
      <c r="X8" s="70">
        <v>160</v>
      </c>
      <c r="Y8" s="70">
        <v>80</v>
      </c>
      <c r="Z8" s="70"/>
      <c r="AA8" s="70"/>
      <c r="AB8" s="93"/>
      <c r="AC8" s="70"/>
      <c r="AD8" s="70"/>
      <c r="AE8" s="70"/>
      <c r="AF8" s="70"/>
      <c r="AG8" s="70"/>
      <c r="AH8" s="70"/>
      <c r="AI8" s="70"/>
      <c r="AJ8" s="70"/>
      <c r="AK8" s="70"/>
      <c r="AL8" s="70"/>
      <c r="AM8" s="70"/>
      <c r="AN8" s="70"/>
      <c r="AO8" s="70"/>
      <c r="AP8" s="70"/>
      <c r="AQ8" s="70"/>
      <c r="AR8" s="70"/>
      <c r="AS8" s="70"/>
    </row>
    <row r="9" spans="1:50" x14ac:dyDescent="0.25">
      <c r="A9" s="69" t="s">
        <v>107</v>
      </c>
      <c r="B9" s="69"/>
      <c r="C9" s="70">
        <v>200</v>
      </c>
      <c r="D9" s="70">
        <v>120</v>
      </c>
      <c r="E9" s="70">
        <v>40</v>
      </c>
      <c r="F9" s="70">
        <v>200</v>
      </c>
      <c r="G9" s="70">
        <v>120</v>
      </c>
      <c r="H9" s="70">
        <v>40</v>
      </c>
      <c r="I9" s="70">
        <v>200</v>
      </c>
      <c r="J9" s="70">
        <v>120</v>
      </c>
      <c r="K9" s="70">
        <v>40</v>
      </c>
      <c r="L9" s="70">
        <v>40</v>
      </c>
      <c r="M9" s="70">
        <v>40</v>
      </c>
      <c r="N9" s="70">
        <v>40</v>
      </c>
      <c r="O9" s="93">
        <v>200</v>
      </c>
      <c r="P9" s="93">
        <v>160</v>
      </c>
      <c r="Q9" s="93">
        <v>40</v>
      </c>
      <c r="R9" s="70">
        <v>40</v>
      </c>
      <c r="S9" s="70">
        <v>40</v>
      </c>
      <c r="T9" s="70">
        <v>40</v>
      </c>
      <c r="U9" s="70"/>
      <c r="V9" s="70"/>
      <c r="W9" s="70"/>
      <c r="X9" s="70">
        <v>40</v>
      </c>
      <c r="Y9" s="70">
        <v>40</v>
      </c>
      <c r="Z9" s="70">
        <v>40</v>
      </c>
      <c r="AA9" s="70"/>
      <c r="AB9" s="93"/>
      <c r="AC9" s="70"/>
      <c r="AD9" s="70"/>
      <c r="AE9" s="70"/>
      <c r="AF9" s="70"/>
      <c r="AG9" s="70"/>
      <c r="AH9" s="70"/>
      <c r="AI9" s="70"/>
      <c r="AJ9" s="70"/>
      <c r="AK9" s="70"/>
      <c r="AL9" s="70"/>
      <c r="AM9" s="70"/>
      <c r="AN9" s="70"/>
      <c r="AO9" s="70"/>
      <c r="AP9" s="70"/>
      <c r="AQ9" s="70">
        <v>200</v>
      </c>
      <c r="AR9" s="70">
        <v>120</v>
      </c>
      <c r="AS9" s="70">
        <v>40</v>
      </c>
    </row>
    <row r="10" spans="1:50" x14ac:dyDescent="0.25">
      <c r="A10" s="69" t="s">
        <v>108</v>
      </c>
      <c r="B10" s="69"/>
      <c r="C10" s="70">
        <v>160</v>
      </c>
      <c r="D10" s="70">
        <v>80</v>
      </c>
      <c r="E10" s="70"/>
      <c r="F10" s="70">
        <v>160</v>
      </c>
      <c r="G10" s="70">
        <v>80</v>
      </c>
      <c r="H10" s="70">
        <v>40</v>
      </c>
      <c r="I10" s="70">
        <v>160</v>
      </c>
      <c r="J10" s="70">
        <v>80</v>
      </c>
      <c r="K10" s="70"/>
      <c r="L10" s="70">
        <v>160</v>
      </c>
      <c r="M10" s="70">
        <v>80</v>
      </c>
      <c r="N10" s="70"/>
      <c r="O10" s="93"/>
      <c r="P10" s="93"/>
      <c r="Q10" s="93"/>
      <c r="R10" s="70">
        <v>160</v>
      </c>
      <c r="S10" s="70">
        <v>80</v>
      </c>
      <c r="T10" s="70"/>
      <c r="U10" s="70">
        <v>160</v>
      </c>
      <c r="V10" s="70">
        <v>120</v>
      </c>
      <c r="W10" s="70"/>
      <c r="X10" s="70">
        <v>160</v>
      </c>
      <c r="Y10" s="70">
        <v>80</v>
      </c>
      <c r="Z10" s="70"/>
      <c r="AA10" s="70"/>
      <c r="AB10" s="93"/>
      <c r="AC10" s="70"/>
      <c r="AD10" s="70">
        <v>160</v>
      </c>
      <c r="AE10" s="70">
        <v>80</v>
      </c>
      <c r="AF10" s="70"/>
      <c r="AG10" s="70">
        <v>160</v>
      </c>
      <c r="AH10" s="70">
        <v>80</v>
      </c>
      <c r="AI10" s="70"/>
      <c r="AJ10" s="70">
        <v>160</v>
      </c>
      <c r="AK10" s="70">
        <v>80</v>
      </c>
      <c r="AL10" s="70"/>
      <c r="AM10" s="70">
        <v>160</v>
      </c>
      <c r="AN10" s="70">
        <v>120</v>
      </c>
      <c r="AO10" s="70"/>
      <c r="AP10" s="70"/>
      <c r="AQ10" s="70">
        <v>160</v>
      </c>
      <c r="AR10" s="70">
        <v>80</v>
      </c>
      <c r="AS10" s="70"/>
    </row>
    <row r="11" spans="1:50" x14ac:dyDescent="0.25">
      <c r="A11" s="69" t="s">
        <v>109</v>
      </c>
      <c r="B11" s="69"/>
      <c r="C11" s="70">
        <v>40</v>
      </c>
      <c r="D11" s="70">
        <v>40</v>
      </c>
      <c r="E11" s="70">
        <v>40</v>
      </c>
      <c r="F11" s="70">
        <v>40</v>
      </c>
      <c r="G11" s="70">
        <v>40</v>
      </c>
      <c r="H11" s="70">
        <v>40</v>
      </c>
      <c r="I11" s="70">
        <v>40</v>
      </c>
      <c r="J11" s="70">
        <v>40</v>
      </c>
      <c r="K11" s="70">
        <v>40</v>
      </c>
      <c r="L11" s="70">
        <v>40</v>
      </c>
      <c r="M11" s="70">
        <v>40</v>
      </c>
      <c r="N11" s="70">
        <v>40</v>
      </c>
      <c r="O11" s="93">
        <v>200</v>
      </c>
      <c r="P11" s="93">
        <v>200</v>
      </c>
      <c r="Q11" s="93">
        <v>200</v>
      </c>
      <c r="R11" s="70">
        <v>40</v>
      </c>
      <c r="S11" s="70">
        <v>40</v>
      </c>
      <c r="T11" s="70">
        <v>40</v>
      </c>
      <c r="U11" s="70">
        <v>40</v>
      </c>
      <c r="V11" s="70">
        <v>40</v>
      </c>
      <c r="W11" s="70">
        <v>40</v>
      </c>
      <c r="X11" s="70">
        <v>40</v>
      </c>
      <c r="Y11" s="70">
        <v>40</v>
      </c>
      <c r="Z11" s="70">
        <v>40</v>
      </c>
      <c r="AA11" s="70"/>
      <c r="AB11" s="93"/>
      <c r="AC11" s="70"/>
      <c r="AD11" s="70">
        <v>40</v>
      </c>
      <c r="AE11" s="70">
        <v>40</v>
      </c>
      <c r="AF11" s="70">
        <v>40</v>
      </c>
      <c r="AG11" s="70">
        <v>40</v>
      </c>
      <c r="AH11" s="70">
        <v>40</v>
      </c>
      <c r="AI11" s="70">
        <v>40</v>
      </c>
      <c r="AJ11" s="70">
        <v>40</v>
      </c>
      <c r="AK11" s="70">
        <v>40</v>
      </c>
      <c r="AL11" s="70">
        <v>40</v>
      </c>
      <c r="AM11" s="70">
        <v>40</v>
      </c>
      <c r="AN11" s="70">
        <v>40</v>
      </c>
      <c r="AO11" s="70">
        <v>40</v>
      </c>
      <c r="AP11" s="70">
        <v>12</v>
      </c>
      <c r="AQ11" s="70">
        <v>40</v>
      </c>
      <c r="AR11" s="70">
        <v>40</v>
      </c>
      <c r="AS11" s="70">
        <v>40</v>
      </c>
    </row>
    <row r="12" spans="1:50" x14ac:dyDescent="0.25">
      <c r="A12" s="69"/>
      <c r="B12" s="69"/>
      <c r="C12" s="70"/>
      <c r="D12" s="70"/>
      <c r="E12" s="70"/>
      <c r="F12" s="70"/>
      <c r="G12" s="70"/>
      <c r="H12" s="70"/>
      <c r="I12" s="70"/>
      <c r="J12" s="70"/>
      <c r="K12" s="70"/>
      <c r="L12" s="70"/>
      <c r="M12" s="70"/>
      <c r="N12" s="70"/>
      <c r="O12" s="93"/>
      <c r="P12" s="93"/>
      <c r="Q12" s="93"/>
      <c r="R12" s="70"/>
      <c r="S12" s="70"/>
      <c r="T12" s="70"/>
      <c r="U12" s="70"/>
      <c r="V12" s="70"/>
      <c r="W12" s="70"/>
      <c r="X12" s="70"/>
      <c r="Y12" s="70"/>
      <c r="Z12" s="70"/>
      <c r="AA12" s="70"/>
      <c r="AB12" s="93"/>
      <c r="AC12" s="70"/>
      <c r="AD12" s="70"/>
      <c r="AE12" s="70"/>
      <c r="AF12" s="70"/>
      <c r="AG12" s="70"/>
      <c r="AH12" s="70"/>
      <c r="AI12" s="70"/>
      <c r="AJ12" s="70"/>
      <c r="AK12" s="70"/>
      <c r="AL12" s="70"/>
      <c r="AM12" s="70"/>
      <c r="AN12" s="70"/>
      <c r="AO12" s="70"/>
      <c r="AP12" s="70"/>
      <c r="AQ12" s="70"/>
      <c r="AR12" s="70"/>
      <c r="AS12" s="70"/>
    </row>
    <row r="13" spans="1:50" x14ac:dyDescent="0.25">
      <c r="A13" s="69" t="s">
        <v>110</v>
      </c>
      <c r="B13" s="69"/>
      <c r="C13" s="70">
        <v>40</v>
      </c>
      <c r="D13" s="70">
        <v>40</v>
      </c>
      <c r="E13" s="70">
        <v>40</v>
      </c>
      <c r="F13" s="70">
        <v>40</v>
      </c>
      <c r="G13" s="70">
        <v>40</v>
      </c>
      <c r="H13" s="70">
        <v>40</v>
      </c>
      <c r="I13" s="70">
        <v>40</v>
      </c>
      <c r="J13" s="70">
        <v>40</v>
      </c>
      <c r="K13" s="70">
        <v>40</v>
      </c>
      <c r="L13" s="70">
        <v>40</v>
      </c>
      <c r="M13" s="70">
        <v>40</v>
      </c>
      <c r="N13" s="70">
        <v>40</v>
      </c>
      <c r="O13" s="93">
        <v>40</v>
      </c>
      <c r="P13" s="93">
        <v>40</v>
      </c>
      <c r="Q13" s="93">
        <v>40</v>
      </c>
      <c r="R13" s="70">
        <v>40</v>
      </c>
      <c r="S13" s="70">
        <v>40</v>
      </c>
      <c r="T13" s="70">
        <v>40</v>
      </c>
      <c r="U13" s="70">
        <v>40</v>
      </c>
      <c r="V13" s="70">
        <v>40</v>
      </c>
      <c r="W13" s="70">
        <v>40</v>
      </c>
      <c r="X13" s="70">
        <v>40</v>
      </c>
      <c r="Y13" s="70">
        <v>40</v>
      </c>
      <c r="Z13" s="70">
        <v>40</v>
      </c>
      <c r="AA13" s="70"/>
      <c r="AB13" s="93"/>
      <c r="AC13" s="70"/>
      <c r="AD13" s="70">
        <v>40</v>
      </c>
      <c r="AE13" s="70">
        <v>40</v>
      </c>
      <c r="AF13" s="70">
        <v>40</v>
      </c>
      <c r="AG13" s="70">
        <v>40</v>
      </c>
      <c r="AH13" s="70">
        <v>40</v>
      </c>
      <c r="AI13" s="70">
        <v>40</v>
      </c>
      <c r="AJ13" s="70">
        <v>40</v>
      </c>
      <c r="AK13" s="70">
        <v>40</v>
      </c>
      <c r="AL13" s="70">
        <v>40</v>
      </c>
      <c r="AM13" s="70">
        <v>40</v>
      </c>
      <c r="AN13" s="70">
        <v>40</v>
      </c>
      <c r="AO13" s="70">
        <v>40</v>
      </c>
      <c r="AP13" s="70">
        <v>12</v>
      </c>
      <c r="AQ13" s="70">
        <v>40</v>
      </c>
      <c r="AR13" s="70">
        <v>40</v>
      </c>
      <c r="AS13" s="70">
        <v>40</v>
      </c>
    </row>
    <row r="14" spans="1:50" x14ac:dyDescent="0.25">
      <c r="A14" s="69" t="s">
        <v>111</v>
      </c>
      <c r="B14" s="69"/>
      <c r="C14" s="70">
        <v>40</v>
      </c>
      <c r="D14" s="70">
        <v>40</v>
      </c>
      <c r="E14" s="70">
        <v>40</v>
      </c>
      <c r="F14" s="70">
        <v>40</v>
      </c>
      <c r="G14" s="70">
        <v>40</v>
      </c>
      <c r="H14" s="70">
        <v>40</v>
      </c>
      <c r="I14" s="70">
        <v>40</v>
      </c>
      <c r="J14" s="70">
        <v>40</v>
      </c>
      <c r="K14" s="70">
        <v>40</v>
      </c>
      <c r="L14" s="70">
        <v>40</v>
      </c>
      <c r="M14" s="70">
        <v>40</v>
      </c>
      <c r="N14" s="70">
        <v>40</v>
      </c>
      <c r="O14" s="93">
        <v>40</v>
      </c>
      <c r="P14" s="93">
        <v>40</v>
      </c>
      <c r="Q14" s="93">
        <v>40</v>
      </c>
      <c r="R14" s="70">
        <v>40</v>
      </c>
      <c r="S14" s="70">
        <v>40</v>
      </c>
      <c r="T14" s="70">
        <v>40</v>
      </c>
      <c r="U14" s="70">
        <v>40</v>
      </c>
      <c r="V14" s="70">
        <v>40</v>
      </c>
      <c r="W14" s="70">
        <v>40</v>
      </c>
      <c r="X14" s="70">
        <v>40</v>
      </c>
      <c r="Y14" s="70">
        <v>40</v>
      </c>
      <c r="Z14" s="70">
        <v>40</v>
      </c>
      <c r="AA14" s="70"/>
      <c r="AB14" s="93"/>
      <c r="AC14" s="70"/>
      <c r="AD14" s="70">
        <v>40</v>
      </c>
      <c r="AE14" s="70">
        <v>40</v>
      </c>
      <c r="AF14" s="70">
        <v>40</v>
      </c>
      <c r="AG14" s="70">
        <v>40</v>
      </c>
      <c r="AH14" s="70">
        <v>40</v>
      </c>
      <c r="AI14" s="70">
        <v>40</v>
      </c>
      <c r="AJ14" s="70">
        <v>40</v>
      </c>
      <c r="AK14" s="70">
        <v>40</v>
      </c>
      <c r="AL14" s="70">
        <v>40</v>
      </c>
      <c r="AM14" s="70">
        <v>40</v>
      </c>
      <c r="AN14" s="70">
        <v>40</v>
      </c>
      <c r="AO14" s="70">
        <v>40</v>
      </c>
      <c r="AP14" s="70">
        <v>12</v>
      </c>
      <c r="AQ14" s="70">
        <v>40</v>
      </c>
      <c r="AR14" s="70">
        <v>40</v>
      </c>
      <c r="AS14" s="70">
        <v>40</v>
      </c>
    </row>
    <row r="15" spans="1:50" x14ac:dyDescent="0.25">
      <c r="A15" s="69" t="s">
        <v>112</v>
      </c>
      <c r="B15" s="69"/>
      <c r="C15" s="70">
        <v>40</v>
      </c>
      <c r="D15" s="70">
        <v>40</v>
      </c>
      <c r="E15" s="70">
        <v>40</v>
      </c>
      <c r="F15" s="70">
        <v>40</v>
      </c>
      <c r="G15" s="70">
        <v>40</v>
      </c>
      <c r="H15" s="70">
        <v>40</v>
      </c>
      <c r="I15" s="70">
        <v>40</v>
      </c>
      <c r="J15" s="70">
        <v>40</v>
      </c>
      <c r="K15" s="70">
        <v>40</v>
      </c>
      <c r="L15" s="70">
        <v>40</v>
      </c>
      <c r="M15" s="70">
        <v>40</v>
      </c>
      <c r="N15" s="70">
        <v>40</v>
      </c>
      <c r="O15" s="93">
        <v>40</v>
      </c>
      <c r="P15" s="93">
        <v>40</v>
      </c>
      <c r="Q15" s="93">
        <v>40</v>
      </c>
      <c r="R15" s="70">
        <v>40</v>
      </c>
      <c r="S15" s="70">
        <v>40</v>
      </c>
      <c r="T15" s="70">
        <v>40</v>
      </c>
      <c r="U15" s="70">
        <v>40</v>
      </c>
      <c r="V15" s="70">
        <v>40</v>
      </c>
      <c r="W15" s="70">
        <v>40</v>
      </c>
      <c r="X15" s="70">
        <v>40</v>
      </c>
      <c r="Y15" s="70">
        <v>40</v>
      </c>
      <c r="Z15" s="70">
        <v>40</v>
      </c>
      <c r="AA15" s="70"/>
      <c r="AB15" s="93"/>
      <c r="AC15" s="70"/>
      <c r="AD15" s="70">
        <v>40</v>
      </c>
      <c r="AE15" s="70">
        <v>40</v>
      </c>
      <c r="AF15" s="70">
        <v>40</v>
      </c>
      <c r="AG15" s="70">
        <v>40</v>
      </c>
      <c r="AH15" s="70">
        <v>40</v>
      </c>
      <c r="AI15" s="70">
        <v>40</v>
      </c>
      <c r="AJ15" s="70">
        <v>40</v>
      </c>
      <c r="AK15" s="70">
        <v>40</v>
      </c>
      <c r="AL15" s="70">
        <v>40</v>
      </c>
      <c r="AM15" s="70">
        <v>40</v>
      </c>
      <c r="AN15" s="70">
        <v>40</v>
      </c>
      <c r="AO15" s="70">
        <v>40</v>
      </c>
      <c r="AP15" s="70">
        <v>12</v>
      </c>
      <c r="AQ15" s="70">
        <v>40</v>
      </c>
      <c r="AR15" s="70">
        <v>40</v>
      </c>
      <c r="AS15" s="70">
        <v>40</v>
      </c>
    </row>
    <row r="16" spans="1:50" x14ac:dyDescent="0.25">
      <c r="A16" s="69" t="s">
        <v>113</v>
      </c>
      <c r="B16" s="69"/>
      <c r="C16" s="70">
        <v>40</v>
      </c>
      <c r="D16" s="70">
        <v>40</v>
      </c>
      <c r="E16" s="70">
        <v>40</v>
      </c>
      <c r="F16" s="70">
        <v>40</v>
      </c>
      <c r="G16" s="70">
        <v>40</v>
      </c>
      <c r="H16" s="70">
        <v>40</v>
      </c>
      <c r="I16" s="70">
        <v>40</v>
      </c>
      <c r="J16" s="70">
        <v>40</v>
      </c>
      <c r="K16" s="70">
        <v>40</v>
      </c>
      <c r="L16" s="70">
        <v>40</v>
      </c>
      <c r="M16" s="70">
        <v>40</v>
      </c>
      <c r="N16" s="70">
        <v>40</v>
      </c>
      <c r="O16" s="93">
        <v>40</v>
      </c>
      <c r="P16" s="93">
        <v>40</v>
      </c>
      <c r="Q16" s="93">
        <v>40</v>
      </c>
      <c r="R16" s="70">
        <v>40</v>
      </c>
      <c r="S16" s="70">
        <v>40</v>
      </c>
      <c r="T16" s="70">
        <v>40</v>
      </c>
      <c r="U16" s="70">
        <v>40</v>
      </c>
      <c r="V16" s="70">
        <v>40</v>
      </c>
      <c r="W16" s="70">
        <v>40</v>
      </c>
      <c r="X16" s="70">
        <v>40</v>
      </c>
      <c r="Y16" s="70">
        <v>40</v>
      </c>
      <c r="Z16" s="70">
        <v>40</v>
      </c>
      <c r="AA16" s="70"/>
      <c r="AB16" s="93"/>
      <c r="AC16" s="70"/>
      <c r="AD16" s="70"/>
      <c r="AE16" s="70"/>
      <c r="AF16" s="70"/>
      <c r="AG16" s="70">
        <v>40</v>
      </c>
      <c r="AH16" s="70">
        <v>40</v>
      </c>
      <c r="AI16" s="70">
        <v>40</v>
      </c>
      <c r="AJ16" s="70">
        <v>40</v>
      </c>
      <c r="AK16" s="70">
        <v>40</v>
      </c>
      <c r="AL16" s="70">
        <v>40</v>
      </c>
      <c r="AM16" s="70">
        <v>40</v>
      </c>
      <c r="AN16" s="70">
        <v>40</v>
      </c>
      <c r="AO16" s="70">
        <v>40</v>
      </c>
      <c r="AP16" s="70"/>
      <c r="AQ16" s="70">
        <v>40</v>
      </c>
      <c r="AR16" s="70">
        <v>40</v>
      </c>
      <c r="AS16" s="70">
        <v>40</v>
      </c>
    </row>
    <row r="17" spans="1:45" x14ac:dyDescent="0.25">
      <c r="A17" s="69"/>
      <c r="B17" s="69"/>
      <c r="C17" s="70"/>
      <c r="D17" s="70"/>
      <c r="E17" s="70"/>
      <c r="F17" s="70"/>
      <c r="G17" s="70"/>
      <c r="H17" s="70"/>
      <c r="I17" s="70"/>
      <c r="J17" s="70"/>
      <c r="K17" s="70"/>
      <c r="L17" s="70"/>
      <c r="M17" s="70"/>
      <c r="N17" s="70"/>
      <c r="O17" s="93"/>
      <c r="P17" s="93"/>
      <c r="Q17" s="93"/>
      <c r="R17" s="70"/>
      <c r="S17" s="70"/>
      <c r="T17" s="70"/>
      <c r="U17" s="70"/>
      <c r="V17" s="70"/>
      <c r="W17" s="70"/>
      <c r="X17" s="70"/>
      <c r="Y17" s="70"/>
      <c r="Z17" s="70"/>
      <c r="AA17" s="70"/>
      <c r="AB17" s="93"/>
      <c r="AC17" s="70"/>
      <c r="AD17" s="70"/>
      <c r="AE17" s="70"/>
      <c r="AF17" s="70"/>
      <c r="AG17" s="70"/>
      <c r="AH17" s="70"/>
      <c r="AI17" s="70"/>
      <c r="AJ17" s="70"/>
      <c r="AK17" s="70"/>
      <c r="AL17" s="70"/>
      <c r="AM17" s="70"/>
      <c r="AN17" s="70"/>
      <c r="AO17" s="70"/>
      <c r="AP17" s="70"/>
      <c r="AQ17" s="70"/>
      <c r="AR17" s="70"/>
      <c r="AS17" s="70"/>
    </row>
    <row r="18" spans="1:45" x14ac:dyDescent="0.25">
      <c r="A18" s="69" t="s">
        <v>114</v>
      </c>
      <c r="B18" s="69"/>
      <c r="C18" s="70"/>
      <c r="D18" s="70"/>
      <c r="E18" s="70"/>
      <c r="F18" s="70"/>
      <c r="G18" s="70"/>
      <c r="H18" s="70"/>
      <c r="I18" s="70"/>
      <c r="J18" s="70"/>
      <c r="K18" s="70"/>
      <c r="L18" s="70">
        <v>40</v>
      </c>
      <c r="M18" s="70">
        <v>40</v>
      </c>
      <c r="N18" s="70">
        <v>40</v>
      </c>
      <c r="O18" s="93">
        <v>40</v>
      </c>
      <c r="P18" s="93">
        <v>40</v>
      </c>
      <c r="Q18" s="93">
        <v>40</v>
      </c>
      <c r="R18" s="70">
        <v>40</v>
      </c>
      <c r="S18" s="70">
        <v>40</v>
      </c>
      <c r="T18" s="70">
        <v>40</v>
      </c>
      <c r="U18" s="70">
        <v>40</v>
      </c>
      <c r="V18" s="70">
        <v>40</v>
      </c>
      <c r="W18" s="70">
        <v>40</v>
      </c>
      <c r="X18" s="70"/>
      <c r="Y18" s="70"/>
      <c r="Z18" s="70"/>
      <c r="AA18" s="70"/>
      <c r="AB18" s="93"/>
      <c r="AC18" s="70"/>
      <c r="AD18" s="70"/>
      <c r="AE18" s="70"/>
      <c r="AF18" s="70"/>
      <c r="AG18" s="70">
        <v>200</v>
      </c>
      <c r="AH18" s="70">
        <v>120</v>
      </c>
      <c r="AI18" s="70">
        <v>40</v>
      </c>
      <c r="AJ18" s="70">
        <v>200</v>
      </c>
      <c r="AK18" s="70">
        <v>120</v>
      </c>
      <c r="AL18" s="70">
        <v>40</v>
      </c>
      <c r="AM18" s="70"/>
      <c r="AN18" s="70"/>
      <c r="AO18" s="70"/>
      <c r="AP18" s="70"/>
      <c r="AQ18" s="70"/>
      <c r="AR18" s="70"/>
      <c r="AS18" s="70"/>
    </row>
    <row r="19" spans="1:45" x14ac:dyDescent="0.25">
      <c r="A19" s="69" t="s">
        <v>115</v>
      </c>
      <c r="B19" s="69"/>
      <c r="C19" s="70"/>
      <c r="D19" s="70"/>
      <c r="E19" s="70"/>
      <c r="F19" s="70"/>
      <c r="G19" s="70"/>
      <c r="H19" s="70"/>
      <c r="I19" s="70"/>
      <c r="J19" s="70"/>
      <c r="K19" s="70"/>
      <c r="L19" s="70"/>
      <c r="M19" s="70"/>
      <c r="N19" s="70"/>
      <c r="O19" s="93"/>
      <c r="P19" s="93"/>
      <c r="Q19" s="93"/>
      <c r="R19" s="70"/>
      <c r="S19" s="70"/>
      <c r="T19" s="70"/>
      <c r="U19" s="70"/>
      <c r="V19" s="70"/>
      <c r="W19" s="70"/>
      <c r="X19" s="70"/>
      <c r="Y19" s="70"/>
      <c r="Z19" s="70"/>
      <c r="AA19" s="70"/>
      <c r="AB19" s="93"/>
      <c r="AC19" s="70"/>
      <c r="AD19" s="70"/>
      <c r="AE19" s="70"/>
      <c r="AF19" s="70"/>
      <c r="AG19" s="70"/>
      <c r="AH19" s="70"/>
      <c r="AI19" s="70"/>
      <c r="AJ19" s="70"/>
      <c r="AK19" s="70"/>
      <c r="AL19" s="70"/>
      <c r="AM19" s="70">
        <v>200</v>
      </c>
      <c r="AN19" s="70">
        <v>120</v>
      </c>
      <c r="AO19" s="70">
        <v>40</v>
      </c>
      <c r="AP19" s="70"/>
      <c r="AQ19" s="70"/>
      <c r="AR19" s="70"/>
      <c r="AS19" s="70"/>
    </row>
    <row r="20" spans="1:45" x14ac:dyDescent="0.25">
      <c r="A20" s="69" t="s">
        <v>116</v>
      </c>
      <c r="B20" s="69"/>
      <c r="C20" s="70"/>
      <c r="D20" s="70"/>
      <c r="E20" s="70"/>
      <c r="F20" s="70"/>
      <c r="G20" s="70"/>
      <c r="H20" s="70"/>
      <c r="I20" s="70"/>
      <c r="J20" s="70"/>
      <c r="K20" s="70"/>
      <c r="L20" s="70"/>
      <c r="M20" s="70"/>
      <c r="N20" s="70"/>
      <c r="O20" s="93"/>
      <c r="P20" s="93"/>
      <c r="Q20" s="93"/>
      <c r="R20" s="70"/>
      <c r="S20" s="70"/>
      <c r="T20" s="70"/>
      <c r="U20" s="70"/>
      <c r="V20" s="70"/>
      <c r="W20" s="70"/>
      <c r="X20" s="70">
        <v>40</v>
      </c>
      <c r="Y20" s="70">
        <v>40</v>
      </c>
      <c r="Z20" s="70">
        <v>40</v>
      </c>
      <c r="AA20" s="70"/>
      <c r="AB20" s="93"/>
      <c r="AC20" s="70"/>
      <c r="AD20" s="70"/>
      <c r="AE20" s="70"/>
      <c r="AF20" s="70"/>
      <c r="AG20" s="70"/>
      <c r="AH20" s="70"/>
      <c r="AI20" s="70"/>
      <c r="AJ20" s="70"/>
      <c r="AK20" s="70"/>
      <c r="AL20" s="70"/>
      <c r="AM20" s="70"/>
      <c r="AN20" s="70"/>
      <c r="AO20" s="70"/>
      <c r="AP20" s="70"/>
      <c r="AQ20" s="70"/>
      <c r="AR20" s="70"/>
      <c r="AS20" s="70"/>
    </row>
    <row r="21" spans="1:45" x14ac:dyDescent="0.25">
      <c r="A21" s="69" t="s">
        <v>117</v>
      </c>
      <c r="B21" s="69"/>
      <c r="C21" s="70"/>
      <c r="D21" s="70"/>
      <c r="E21" s="70"/>
      <c r="F21" s="70">
        <v>40</v>
      </c>
      <c r="G21" s="70">
        <v>40</v>
      </c>
      <c r="H21" s="70">
        <v>40</v>
      </c>
      <c r="I21" s="70"/>
      <c r="J21" s="70"/>
      <c r="K21" s="70"/>
      <c r="L21" s="70"/>
      <c r="M21" s="70"/>
      <c r="N21" s="70"/>
      <c r="O21" s="93"/>
      <c r="P21" s="93"/>
      <c r="Q21" s="93"/>
      <c r="R21" s="70"/>
      <c r="S21" s="70"/>
      <c r="T21" s="70"/>
      <c r="U21" s="70"/>
      <c r="V21" s="70"/>
      <c r="W21" s="70"/>
      <c r="X21" s="70"/>
      <c r="Y21" s="70"/>
      <c r="Z21" s="70"/>
      <c r="AA21" s="70"/>
      <c r="AB21" s="93"/>
      <c r="AC21" s="70"/>
      <c r="AD21" s="70">
        <v>40</v>
      </c>
      <c r="AE21" s="70">
        <v>40</v>
      </c>
      <c r="AF21" s="70">
        <v>40</v>
      </c>
      <c r="AG21" s="70">
        <v>40</v>
      </c>
      <c r="AH21" s="70">
        <v>40</v>
      </c>
      <c r="AI21" s="70">
        <v>40</v>
      </c>
      <c r="AJ21" s="70"/>
      <c r="AK21" s="70"/>
      <c r="AL21" s="70"/>
      <c r="AM21" s="70"/>
      <c r="AN21" s="70"/>
      <c r="AO21" s="70"/>
      <c r="AP21" s="70"/>
      <c r="AQ21" s="70"/>
      <c r="AR21" s="70"/>
      <c r="AS21" s="70"/>
    </row>
    <row r="22" spans="1:45" x14ac:dyDescent="0.25">
      <c r="A22" s="69" t="s">
        <v>118</v>
      </c>
      <c r="B22" s="69"/>
      <c r="C22" s="70"/>
      <c r="D22" s="70"/>
      <c r="E22" s="70"/>
      <c r="F22" s="70">
        <v>40</v>
      </c>
      <c r="G22" s="70">
        <v>40</v>
      </c>
      <c r="H22" s="70">
        <v>40</v>
      </c>
      <c r="I22" s="70"/>
      <c r="J22" s="70"/>
      <c r="K22" s="70"/>
      <c r="L22" s="70"/>
      <c r="M22" s="70"/>
      <c r="N22" s="70"/>
      <c r="O22" s="93"/>
      <c r="P22" s="93"/>
      <c r="Q22" s="93"/>
      <c r="R22" s="70"/>
      <c r="S22" s="70"/>
      <c r="T22" s="70"/>
      <c r="U22" s="70"/>
      <c r="V22" s="70"/>
      <c r="W22" s="70"/>
      <c r="X22" s="70"/>
      <c r="Y22" s="70"/>
      <c r="Z22" s="70"/>
      <c r="AA22" s="70"/>
      <c r="AB22" s="93"/>
      <c r="AC22" s="70"/>
      <c r="AD22" s="70"/>
      <c r="AE22" s="70"/>
      <c r="AF22" s="70"/>
      <c r="AG22" s="70"/>
      <c r="AH22" s="70"/>
      <c r="AI22" s="70"/>
      <c r="AJ22" s="70"/>
      <c r="AK22" s="70"/>
      <c r="AL22" s="70"/>
      <c r="AM22" s="70"/>
      <c r="AN22" s="70"/>
      <c r="AO22" s="70"/>
      <c r="AP22" s="70"/>
      <c r="AQ22" s="70"/>
      <c r="AR22" s="70"/>
      <c r="AS22" s="70"/>
    </row>
    <row r="23" spans="1:45" x14ac:dyDescent="0.25">
      <c r="A23" s="69" t="s">
        <v>119</v>
      </c>
      <c r="B23" s="69"/>
      <c r="C23" s="70"/>
      <c r="D23" s="70"/>
      <c r="E23" s="70"/>
      <c r="F23" s="70">
        <v>5</v>
      </c>
      <c r="G23" s="70">
        <v>5</v>
      </c>
      <c r="H23" s="70">
        <v>5</v>
      </c>
      <c r="I23" s="70"/>
      <c r="J23" s="70"/>
      <c r="K23" s="70"/>
      <c r="L23" s="70"/>
      <c r="M23" s="70"/>
      <c r="N23" s="70"/>
      <c r="O23" s="93"/>
      <c r="P23" s="93"/>
      <c r="Q23" s="93"/>
      <c r="R23" s="70"/>
      <c r="S23" s="70"/>
      <c r="T23" s="70"/>
      <c r="U23" s="70"/>
      <c r="V23" s="70"/>
      <c r="W23" s="70"/>
      <c r="X23" s="70"/>
      <c r="Y23" s="70"/>
      <c r="Z23" s="70"/>
      <c r="AA23" s="70"/>
      <c r="AB23" s="93"/>
      <c r="AC23" s="70"/>
      <c r="AD23" s="70"/>
      <c r="AE23" s="70"/>
      <c r="AF23" s="70"/>
      <c r="AG23" s="70">
        <v>40</v>
      </c>
      <c r="AH23" s="70">
        <v>40</v>
      </c>
      <c r="AI23" s="70">
        <v>40</v>
      </c>
      <c r="AJ23" s="70"/>
      <c r="AK23" s="70"/>
      <c r="AL23" s="70"/>
      <c r="AM23" s="70"/>
      <c r="AN23" s="70"/>
      <c r="AO23" s="70"/>
      <c r="AP23" s="70"/>
      <c r="AQ23" s="70">
        <v>5</v>
      </c>
      <c r="AR23" s="70">
        <v>5</v>
      </c>
      <c r="AS23" s="70">
        <v>5</v>
      </c>
    </row>
    <row r="24" spans="1:45" x14ac:dyDescent="0.25">
      <c r="A24" s="69" t="s">
        <v>120</v>
      </c>
      <c r="B24" s="69"/>
      <c r="C24" s="70">
        <v>40</v>
      </c>
      <c r="D24" s="70">
        <v>40</v>
      </c>
      <c r="E24" s="70">
        <v>40</v>
      </c>
      <c r="F24" s="70">
        <v>40</v>
      </c>
      <c r="G24" s="70">
        <v>40</v>
      </c>
      <c r="H24" s="70">
        <v>40</v>
      </c>
      <c r="I24" s="70"/>
      <c r="J24" s="70"/>
      <c r="K24" s="70"/>
      <c r="L24" s="70">
        <v>40</v>
      </c>
      <c r="M24" s="70">
        <v>40</v>
      </c>
      <c r="N24" s="70">
        <v>40</v>
      </c>
      <c r="O24" s="93">
        <v>40</v>
      </c>
      <c r="P24" s="93">
        <v>40</v>
      </c>
      <c r="Q24" s="93">
        <v>40</v>
      </c>
      <c r="R24" s="70">
        <v>40</v>
      </c>
      <c r="S24" s="70">
        <v>40</v>
      </c>
      <c r="T24" s="70">
        <v>40</v>
      </c>
      <c r="U24" s="70">
        <v>40</v>
      </c>
      <c r="V24" s="70">
        <v>40</v>
      </c>
      <c r="W24" s="70">
        <v>40</v>
      </c>
      <c r="X24" s="70">
        <v>5</v>
      </c>
      <c r="Y24" s="70">
        <v>5</v>
      </c>
      <c r="Z24" s="70">
        <v>5</v>
      </c>
      <c r="AA24" s="70"/>
      <c r="AB24" s="93"/>
      <c r="AC24" s="70"/>
      <c r="AD24" s="70"/>
      <c r="AE24" s="70"/>
      <c r="AF24" s="70"/>
      <c r="AG24" s="70">
        <v>5</v>
      </c>
      <c r="AH24" s="70">
        <v>5</v>
      </c>
      <c r="AI24" s="70">
        <v>5</v>
      </c>
      <c r="AJ24" s="70">
        <v>40</v>
      </c>
      <c r="AK24" s="70">
        <v>40</v>
      </c>
      <c r="AL24" s="70">
        <v>40</v>
      </c>
      <c r="AM24" s="70">
        <v>40</v>
      </c>
      <c r="AN24" s="70">
        <v>40</v>
      </c>
      <c r="AO24" s="70">
        <v>40</v>
      </c>
      <c r="AP24" s="70"/>
      <c r="AQ24" s="70">
        <v>40</v>
      </c>
      <c r="AR24" s="70">
        <v>40</v>
      </c>
      <c r="AS24" s="70">
        <v>40</v>
      </c>
    </row>
    <row r="25" spans="1:45" x14ac:dyDescent="0.25">
      <c r="A25" s="69" t="s">
        <v>121</v>
      </c>
      <c r="B25" s="69"/>
      <c r="C25" s="70"/>
      <c r="D25" s="70"/>
      <c r="E25" s="70"/>
      <c r="F25" s="70"/>
      <c r="G25" s="70"/>
      <c r="H25" s="70"/>
      <c r="I25" s="70"/>
      <c r="J25" s="70"/>
      <c r="K25" s="70"/>
      <c r="L25" s="70">
        <v>4</v>
      </c>
      <c r="M25" s="70">
        <v>4</v>
      </c>
      <c r="N25" s="70">
        <v>4</v>
      </c>
      <c r="O25" s="93">
        <v>4</v>
      </c>
      <c r="P25" s="93">
        <v>4</v>
      </c>
      <c r="Q25" s="93">
        <v>4</v>
      </c>
      <c r="R25" s="70">
        <v>4</v>
      </c>
      <c r="S25" s="70">
        <v>4</v>
      </c>
      <c r="T25" s="70">
        <v>4</v>
      </c>
      <c r="U25" s="70">
        <v>4</v>
      </c>
      <c r="V25" s="70">
        <v>4</v>
      </c>
      <c r="W25" s="70">
        <v>4</v>
      </c>
      <c r="X25" s="70">
        <v>4</v>
      </c>
      <c r="Y25" s="70">
        <v>4</v>
      </c>
      <c r="Z25" s="70">
        <v>4</v>
      </c>
      <c r="AA25" s="70"/>
      <c r="AB25" s="93"/>
      <c r="AC25" s="70"/>
      <c r="AD25" s="70"/>
      <c r="AE25" s="70"/>
      <c r="AF25" s="70"/>
      <c r="AG25" s="70"/>
      <c r="AH25" s="70"/>
      <c r="AI25" s="70"/>
      <c r="AJ25" s="70"/>
      <c r="AK25" s="70"/>
      <c r="AL25" s="70"/>
      <c r="AM25" s="70"/>
      <c r="AN25" s="70"/>
      <c r="AO25" s="70"/>
      <c r="AP25" s="70"/>
      <c r="AQ25" s="70"/>
      <c r="AR25" s="70"/>
      <c r="AS25" s="70"/>
    </row>
    <row r="26" spans="1:45" x14ac:dyDescent="0.25">
      <c r="A26" s="69" t="s">
        <v>122</v>
      </c>
      <c r="B26" s="69"/>
      <c r="C26" s="70"/>
      <c r="D26" s="70"/>
      <c r="E26" s="70"/>
      <c r="F26" s="70"/>
      <c r="G26" s="70"/>
      <c r="H26" s="70"/>
      <c r="I26" s="70"/>
      <c r="J26" s="70"/>
      <c r="K26" s="70"/>
      <c r="L26" s="70">
        <v>4</v>
      </c>
      <c r="M26" s="70">
        <v>4</v>
      </c>
      <c r="N26" s="70">
        <v>4</v>
      </c>
      <c r="O26" s="93">
        <v>4</v>
      </c>
      <c r="P26" s="93">
        <v>4</v>
      </c>
      <c r="Q26" s="93">
        <v>4</v>
      </c>
      <c r="R26" s="70">
        <v>4</v>
      </c>
      <c r="S26" s="70">
        <v>4</v>
      </c>
      <c r="T26" s="70">
        <v>4</v>
      </c>
      <c r="U26" s="70">
        <v>4</v>
      </c>
      <c r="V26" s="70">
        <v>4</v>
      </c>
      <c r="W26" s="70">
        <v>4</v>
      </c>
      <c r="X26" s="70">
        <v>4</v>
      </c>
      <c r="Y26" s="70">
        <v>4</v>
      </c>
      <c r="Z26" s="70">
        <v>4</v>
      </c>
      <c r="AA26" s="70"/>
      <c r="AB26" s="93"/>
      <c r="AC26" s="70"/>
      <c r="AD26" s="70"/>
      <c r="AE26" s="70"/>
      <c r="AF26" s="70"/>
      <c r="AG26" s="70"/>
      <c r="AH26" s="70"/>
      <c r="AI26" s="70"/>
      <c r="AJ26" s="70">
        <v>4</v>
      </c>
      <c r="AK26" s="70">
        <v>4</v>
      </c>
      <c r="AL26" s="70">
        <v>4</v>
      </c>
      <c r="AM26" s="70">
        <v>4</v>
      </c>
      <c r="AN26" s="70">
        <v>4</v>
      </c>
      <c r="AO26" s="70">
        <v>4</v>
      </c>
      <c r="AP26" s="70"/>
      <c r="AQ26" s="70">
        <v>4</v>
      </c>
      <c r="AR26" s="70">
        <v>4</v>
      </c>
      <c r="AS26" s="70">
        <v>4</v>
      </c>
    </row>
    <row r="27" spans="1:45" x14ac:dyDescent="0.25">
      <c r="A27" s="69" t="s">
        <v>123</v>
      </c>
      <c r="B27" s="69"/>
      <c r="C27" s="70">
        <v>5</v>
      </c>
      <c r="D27" s="70">
        <v>5</v>
      </c>
      <c r="E27" s="70">
        <v>5</v>
      </c>
      <c r="F27" s="70">
        <v>5</v>
      </c>
      <c r="G27" s="70">
        <v>5</v>
      </c>
      <c r="H27" s="70">
        <v>5</v>
      </c>
      <c r="I27" s="70">
        <v>5</v>
      </c>
      <c r="J27" s="70">
        <v>5</v>
      </c>
      <c r="K27" s="70">
        <v>5</v>
      </c>
      <c r="L27" s="70">
        <v>5</v>
      </c>
      <c r="M27" s="70">
        <v>5</v>
      </c>
      <c r="N27" s="70">
        <v>5</v>
      </c>
      <c r="O27" s="93">
        <v>5</v>
      </c>
      <c r="P27" s="93">
        <v>5</v>
      </c>
      <c r="Q27" s="93">
        <v>5</v>
      </c>
      <c r="R27" s="70">
        <v>5</v>
      </c>
      <c r="S27" s="70">
        <v>5</v>
      </c>
      <c r="T27" s="70">
        <v>5</v>
      </c>
      <c r="U27" s="70">
        <v>5</v>
      </c>
      <c r="V27" s="70">
        <v>5</v>
      </c>
      <c r="W27" s="70">
        <v>5</v>
      </c>
      <c r="X27" s="70">
        <v>5</v>
      </c>
      <c r="Y27" s="70">
        <v>5</v>
      </c>
      <c r="Z27" s="70">
        <v>5</v>
      </c>
      <c r="AA27" s="70"/>
      <c r="AB27" s="93"/>
      <c r="AC27" s="70"/>
      <c r="AD27" s="70">
        <v>5</v>
      </c>
      <c r="AE27" s="70">
        <v>5</v>
      </c>
      <c r="AF27" s="70">
        <v>5</v>
      </c>
      <c r="AG27" s="70">
        <v>5</v>
      </c>
      <c r="AH27" s="70">
        <v>5</v>
      </c>
      <c r="AI27" s="70">
        <v>5</v>
      </c>
      <c r="AJ27" s="70">
        <v>5</v>
      </c>
      <c r="AK27" s="70">
        <v>5</v>
      </c>
      <c r="AL27" s="70">
        <v>5</v>
      </c>
      <c r="AM27" s="70">
        <v>5</v>
      </c>
      <c r="AN27" s="70">
        <v>5</v>
      </c>
      <c r="AO27" s="70">
        <v>5</v>
      </c>
      <c r="AP27" s="70"/>
      <c r="AQ27" s="70">
        <v>5</v>
      </c>
      <c r="AR27" s="70">
        <v>5</v>
      </c>
      <c r="AS27" s="70">
        <v>5</v>
      </c>
    </row>
    <row r="28" spans="1:45" x14ac:dyDescent="0.25">
      <c r="A28" s="69" t="s">
        <v>124</v>
      </c>
      <c r="B28" s="69"/>
      <c r="C28" s="70"/>
      <c r="D28" s="70"/>
      <c r="E28" s="70"/>
      <c r="F28" s="70">
        <v>5</v>
      </c>
      <c r="G28" s="70">
        <v>5</v>
      </c>
      <c r="H28" s="70">
        <v>5</v>
      </c>
      <c r="I28" s="70"/>
      <c r="J28" s="70"/>
      <c r="K28" s="70"/>
      <c r="L28" s="70">
        <v>5</v>
      </c>
      <c r="M28" s="70">
        <v>5</v>
      </c>
      <c r="N28" s="70">
        <v>5</v>
      </c>
      <c r="O28" s="93">
        <v>5</v>
      </c>
      <c r="P28" s="93">
        <v>5</v>
      </c>
      <c r="Q28" s="93">
        <v>5</v>
      </c>
      <c r="R28" s="70">
        <v>5</v>
      </c>
      <c r="S28" s="70">
        <v>5</v>
      </c>
      <c r="T28" s="70">
        <v>5</v>
      </c>
      <c r="U28" s="70"/>
      <c r="V28" s="70"/>
      <c r="W28" s="70"/>
      <c r="X28" s="70">
        <v>5</v>
      </c>
      <c r="Y28" s="70">
        <v>5</v>
      </c>
      <c r="Z28" s="70">
        <v>5</v>
      </c>
      <c r="AA28" s="70"/>
      <c r="AB28" s="93"/>
      <c r="AC28" s="70"/>
      <c r="AD28" s="70"/>
      <c r="AE28" s="70"/>
      <c r="AF28" s="70"/>
      <c r="AG28" s="70"/>
      <c r="AH28" s="70"/>
      <c r="AI28" s="70"/>
      <c r="AJ28" s="70">
        <v>5</v>
      </c>
      <c r="AK28" s="70">
        <v>5</v>
      </c>
      <c r="AL28" s="70">
        <v>5</v>
      </c>
      <c r="AM28" s="70"/>
      <c r="AN28" s="70"/>
      <c r="AO28" s="70"/>
      <c r="AP28" s="70"/>
      <c r="AQ28" s="70"/>
      <c r="AR28" s="70"/>
      <c r="AS28" s="70"/>
    </row>
    <row r="29" spans="1:45" x14ac:dyDescent="0.25">
      <c r="A29" s="69" t="s">
        <v>125</v>
      </c>
      <c r="B29" s="69"/>
      <c r="C29" s="70"/>
      <c r="D29" s="70"/>
      <c r="E29" s="70"/>
      <c r="F29" s="70">
        <v>5</v>
      </c>
      <c r="G29" s="70">
        <v>5</v>
      </c>
      <c r="H29" s="70">
        <v>5</v>
      </c>
      <c r="I29" s="70"/>
      <c r="J29" s="70"/>
      <c r="K29" s="70"/>
      <c r="L29" s="70">
        <v>5</v>
      </c>
      <c r="M29" s="70">
        <v>5</v>
      </c>
      <c r="N29" s="70">
        <v>5</v>
      </c>
      <c r="O29" s="93">
        <v>5</v>
      </c>
      <c r="P29" s="93">
        <v>5</v>
      </c>
      <c r="Q29" s="93">
        <v>5</v>
      </c>
      <c r="R29" s="70">
        <v>5</v>
      </c>
      <c r="S29" s="70">
        <v>5</v>
      </c>
      <c r="T29" s="70">
        <v>5</v>
      </c>
      <c r="U29" s="70"/>
      <c r="V29" s="70"/>
      <c r="W29" s="70"/>
      <c r="X29" s="70">
        <v>5</v>
      </c>
      <c r="Y29" s="70">
        <v>5</v>
      </c>
      <c r="Z29" s="70">
        <v>5</v>
      </c>
      <c r="AA29" s="70"/>
      <c r="AB29" s="93"/>
      <c r="AC29" s="70"/>
      <c r="AD29" s="70"/>
      <c r="AE29" s="70"/>
      <c r="AF29" s="70"/>
      <c r="AG29" s="70"/>
      <c r="AH29" s="70"/>
      <c r="AI29" s="70"/>
      <c r="AJ29" s="70">
        <v>5</v>
      </c>
      <c r="AK29" s="70">
        <v>5</v>
      </c>
      <c r="AL29" s="70">
        <v>5</v>
      </c>
      <c r="AM29" s="70"/>
      <c r="AN29" s="70"/>
      <c r="AO29" s="70"/>
      <c r="AP29" s="70"/>
      <c r="AQ29" s="70"/>
      <c r="AR29" s="70"/>
      <c r="AS29" s="70"/>
    </row>
    <row r="30" spans="1:45" x14ac:dyDescent="0.25">
      <c r="A30" s="69" t="s">
        <v>126</v>
      </c>
      <c r="B30" s="69"/>
      <c r="C30" s="70"/>
      <c r="D30" s="70"/>
      <c r="E30" s="70"/>
      <c r="F30" s="70">
        <v>1</v>
      </c>
      <c r="G30" s="70">
        <v>1</v>
      </c>
      <c r="H30" s="70">
        <v>1</v>
      </c>
      <c r="I30" s="70"/>
      <c r="J30" s="70"/>
      <c r="K30" s="70"/>
      <c r="L30" s="70">
        <v>1</v>
      </c>
      <c r="M30" s="70">
        <v>1</v>
      </c>
      <c r="N30" s="70">
        <v>1</v>
      </c>
      <c r="O30" s="93">
        <v>1</v>
      </c>
      <c r="P30" s="93">
        <v>1</v>
      </c>
      <c r="Q30" s="93">
        <v>1</v>
      </c>
      <c r="R30" s="70">
        <v>1</v>
      </c>
      <c r="S30" s="70">
        <v>1</v>
      </c>
      <c r="T30" s="70">
        <v>1</v>
      </c>
      <c r="U30" s="70">
        <v>1</v>
      </c>
      <c r="V30" s="70">
        <v>1</v>
      </c>
      <c r="W30" s="70">
        <v>1</v>
      </c>
      <c r="X30" s="70">
        <v>1</v>
      </c>
      <c r="Y30" s="70">
        <v>1</v>
      </c>
      <c r="Z30" s="70">
        <v>1</v>
      </c>
      <c r="AA30" s="70"/>
      <c r="AB30" s="93"/>
      <c r="AC30" s="70"/>
      <c r="AD30" s="70">
        <v>1</v>
      </c>
      <c r="AE30" s="70">
        <v>1</v>
      </c>
      <c r="AF30" s="70">
        <v>1</v>
      </c>
      <c r="AG30" s="70">
        <v>1</v>
      </c>
      <c r="AH30" s="70">
        <v>1</v>
      </c>
      <c r="AI30" s="70">
        <v>1</v>
      </c>
      <c r="AJ30" s="70">
        <v>1</v>
      </c>
      <c r="AK30" s="70">
        <v>1</v>
      </c>
      <c r="AL30" s="70">
        <v>1</v>
      </c>
      <c r="AM30" s="70">
        <v>1</v>
      </c>
      <c r="AN30" s="70">
        <v>1</v>
      </c>
      <c r="AO30" s="70">
        <v>1</v>
      </c>
      <c r="AP30" s="70">
        <v>1</v>
      </c>
      <c r="AQ30" s="70">
        <v>1</v>
      </c>
      <c r="AR30" s="70">
        <v>1</v>
      </c>
      <c r="AS30" s="70">
        <v>1</v>
      </c>
    </row>
    <row r="31" spans="1:45" x14ac:dyDescent="0.25">
      <c r="A31" s="69" t="s">
        <v>127</v>
      </c>
      <c r="B31" s="69"/>
      <c r="C31" s="70">
        <v>1</v>
      </c>
      <c r="D31" s="70">
        <v>1</v>
      </c>
      <c r="E31" s="70">
        <v>1</v>
      </c>
      <c r="F31" s="70">
        <v>1</v>
      </c>
      <c r="G31" s="70">
        <v>1</v>
      </c>
      <c r="H31" s="70">
        <v>1</v>
      </c>
      <c r="I31" s="70">
        <v>1</v>
      </c>
      <c r="J31" s="70">
        <v>1</v>
      </c>
      <c r="K31" s="70">
        <v>1</v>
      </c>
      <c r="L31" s="70">
        <v>1</v>
      </c>
      <c r="M31" s="70">
        <v>1</v>
      </c>
      <c r="N31" s="70">
        <v>1</v>
      </c>
      <c r="O31" s="93">
        <v>1</v>
      </c>
      <c r="P31" s="93">
        <v>1</v>
      </c>
      <c r="Q31" s="93">
        <v>1</v>
      </c>
      <c r="R31" s="70">
        <v>1</v>
      </c>
      <c r="S31" s="70">
        <v>1</v>
      </c>
      <c r="T31" s="70">
        <v>1</v>
      </c>
      <c r="U31" s="70">
        <v>1</v>
      </c>
      <c r="V31" s="70">
        <v>1</v>
      </c>
      <c r="W31" s="70">
        <v>1</v>
      </c>
      <c r="X31" s="70">
        <v>1</v>
      </c>
      <c r="Y31" s="70">
        <v>1</v>
      </c>
      <c r="Z31" s="70">
        <v>1</v>
      </c>
      <c r="AA31" s="70"/>
      <c r="AB31" s="93"/>
      <c r="AC31" s="70"/>
      <c r="AD31" s="70">
        <v>1</v>
      </c>
      <c r="AE31" s="70">
        <v>1</v>
      </c>
      <c r="AF31" s="70">
        <v>1</v>
      </c>
      <c r="AG31" s="70">
        <v>1</v>
      </c>
      <c r="AH31" s="70">
        <v>1</v>
      </c>
      <c r="AI31" s="70">
        <v>1</v>
      </c>
      <c r="AJ31" s="70">
        <v>1</v>
      </c>
      <c r="AK31" s="70">
        <v>1</v>
      </c>
      <c r="AL31" s="70">
        <v>1</v>
      </c>
      <c r="AM31" s="70">
        <v>1</v>
      </c>
      <c r="AN31" s="70">
        <v>1</v>
      </c>
      <c r="AO31" s="70">
        <v>1</v>
      </c>
      <c r="AP31" s="70">
        <v>1</v>
      </c>
      <c r="AQ31" s="70">
        <v>1</v>
      </c>
      <c r="AR31" s="70">
        <v>1</v>
      </c>
      <c r="AS31" s="70">
        <v>1</v>
      </c>
    </row>
    <row r="32" spans="1:45" x14ac:dyDescent="0.25">
      <c r="A32" s="69" t="s">
        <v>128</v>
      </c>
      <c r="B32" s="69"/>
      <c r="C32" s="70">
        <v>5</v>
      </c>
      <c r="D32" s="70">
        <v>5</v>
      </c>
      <c r="E32" s="70">
        <v>5</v>
      </c>
      <c r="F32" s="70">
        <v>5</v>
      </c>
      <c r="G32" s="70">
        <v>5</v>
      </c>
      <c r="H32" s="70">
        <v>5</v>
      </c>
      <c r="I32" s="70">
        <v>5</v>
      </c>
      <c r="J32" s="70">
        <v>5</v>
      </c>
      <c r="K32" s="70">
        <v>5</v>
      </c>
      <c r="L32" s="70">
        <v>5</v>
      </c>
      <c r="M32" s="70">
        <v>5</v>
      </c>
      <c r="N32" s="70">
        <v>5</v>
      </c>
      <c r="O32" s="93">
        <v>5</v>
      </c>
      <c r="P32" s="93">
        <v>5</v>
      </c>
      <c r="Q32" s="93">
        <v>5</v>
      </c>
      <c r="R32" s="70">
        <v>5</v>
      </c>
      <c r="S32" s="70">
        <v>5</v>
      </c>
      <c r="T32" s="70">
        <v>5</v>
      </c>
      <c r="U32" s="70">
        <v>5</v>
      </c>
      <c r="V32" s="70">
        <v>5</v>
      </c>
      <c r="W32" s="70">
        <v>5</v>
      </c>
      <c r="X32" s="70">
        <v>5</v>
      </c>
      <c r="Y32" s="70">
        <v>5</v>
      </c>
      <c r="Z32" s="70">
        <v>5</v>
      </c>
      <c r="AA32" s="70"/>
      <c r="AB32" s="93"/>
      <c r="AC32" s="70"/>
      <c r="AD32" s="70">
        <v>5</v>
      </c>
      <c r="AE32" s="70">
        <v>5</v>
      </c>
      <c r="AF32" s="70">
        <v>5</v>
      </c>
      <c r="AG32" s="70">
        <v>5</v>
      </c>
      <c r="AH32" s="70">
        <v>5</v>
      </c>
      <c r="AI32" s="70">
        <v>5</v>
      </c>
      <c r="AJ32" s="70">
        <v>5</v>
      </c>
      <c r="AK32" s="70">
        <v>5</v>
      </c>
      <c r="AL32" s="70">
        <v>5</v>
      </c>
      <c r="AM32" s="70">
        <v>5</v>
      </c>
      <c r="AN32" s="70">
        <v>5</v>
      </c>
      <c r="AO32" s="70">
        <v>5</v>
      </c>
      <c r="AP32" s="70">
        <v>5</v>
      </c>
      <c r="AQ32" s="70">
        <v>5</v>
      </c>
      <c r="AR32" s="70">
        <v>5</v>
      </c>
      <c r="AS32" s="70">
        <v>5</v>
      </c>
    </row>
    <row r="33" spans="1:45" x14ac:dyDescent="0.25">
      <c r="A33" s="69"/>
      <c r="B33" s="69"/>
      <c r="C33" s="70"/>
      <c r="D33" s="70"/>
      <c r="E33" s="70"/>
      <c r="F33" s="70"/>
      <c r="G33" s="70"/>
      <c r="H33" s="70"/>
      <c r="I33" s="70"/>
      <c r="J33" s="70"/>
      <c r="K33" s="70"/>
      <c r="L33" s="70"/>
      <c r="M33" s="70"/>
      <c r="N33" s="70"/>
      <c r="O33" s="93"/>
      <c r="P33" s="93"/>
      <c r="Q33" s="93"/>
      <c r="R33" s="70"/>
      <c r="S33" s="70"/>
      <c r="T33" s="70"/>
      <c r="U33" s="70"/>
      <c r="V33" s="70"/>
      <c r="W33" s="70"/>
      <c r="X33" s="70"/>
      <c r="Y33" s="70"/>
      <c r="Z33" s="70"/>
      <c r="AA33" s="70"/>
      <c r="AB33" s="93"/>
      <c r="AC33" s="70"/>
      <c r="AD33" s="70"/>
      <c r="AE33" s="70"/>
      <c r="AF33" s="70"/>
      <c r="AG33" s="70"/>
      <c r="AH33" s="70"/>
      <c r="AI33" s="70"/>
      <c r="AJ33" s="70"/>
      <c r="AK33" s="70"/>
      <c r="AL33" s="70"/>
      <c r="AM33" s="70"/>
      <c r="AN33" s="70"/>
      <c r="AO33" s="70"/>
      <c r="AP33" s="70"/>
      <c r="AQ33" s="70"/>
      <c r="AR33" s="70"/>
      <c r="AS33" s="70"/>
    </row>
    <row r="34" spans="1:45" x14ac:dyDescent="0.25">
      <c r="A34" s="69" t="s">
        <v>129</v>
      </c>
      <c r="B34" s="69"/>
      <c r="C34" s="71"/>
      <c r="D34" s="71"/>
      <c r="E34" s="71"/>
      <c r="F34" s="71"/>
      <c r="G34" s="71"/>
      <c r="H34" s="71"/>
      <c r="I34" s="71"/>
      <c r="J34" s="71"/>
      <c r="K34" s="71"/>
      <c r="L34" s="71"/>
      <c r="M34" s="71"/>
      <c r="N34" s="71"/>
      <c r="O34" s="94"/>
      <c r="P34" s="94"/>
      <c r="Q34" s="94"/>
      <c r="R34" s="71"/>
      <c r="S34" s="71"/>
      <c r="T34" s="71"/>
      <c r="U34" s="71"/>
      <c r="V34" s="71"/>
      <c r="W34" s="71"/>
      <c r="X34" s="71"/>
      <c r="Y34" s="71"/>
      <c r="Z34" s="71"/>
      <c r="AA34" s="71">
        <v>200</v>
      </c>
      <c r="AB34" s="94">
        <v>200</v>
      </c>
      <c r="AC34" s="71">
        <v>200</v>
      </c>
      <c r="AD34" s="71"/>
      <c r="AE34" s="71"/>
      <c r="AF34" s="71"/>
      <c r="AG34" s="71"/>
      <c r="AH34" s="71"/>
      <c r="AI34" s="71"/>
      <c r="AJ34" s="71"/>
      <c r="AK34" s="71"/>
      <c r="AL34" s="71"/>
      <c r="AM34" s="71"/>
      <c r="AN34" s="71"/>
      <c r="AO34" s="71"/>
      <c r="AP34" s="71"/>
      <c r="AQ34" s="71"/>
      <c r="AR34" s="71"/>
      <c r="AS34" s="71"/>
    </row>
    <row r="35" spans="1:45" x14ac:dyDescent="0.25">
      <c r="A35" s="69" t="s">
        <v>130</v>
      </c>
      <c r="B35" s="69"/>
      <c r="C35" s="71"/>
      <c r="D35" s="71"/>
      <c r="E35" s="71"/>
      <c r="F35" s="71"/>
      <c r="G35" s="71"/>
      <c r="H35" s="71"/>
      <c r="I35" s="71"/>
      <c r="J35" s="71"/>
      <c r="K35" s="71"/>
      <c r="L35" s="71"/>
      <c r="M35" s="71"/>
      <c r="N35" s="71"/>
      <c r="O35" s="94"/>
      <c r="P35" s="94"/>
      <c r="Q35" s="94"/>
      <c r="R35" s="71"/>
      <c r="S35" s="71"/>
      <c r="T35" s="71"/>
      <c r="U35" s="71"/>
      <c r="V35" s="71"/>
      <c r="W35" s="71"/>
      <c r="X35" s="71"/>
      <c r="Y35" s="71"/>
      <c r="Z35" s="71"/>
      <c r="AA35" s="71">
        <v>200</v>
      </c>
      <c r="AB35" s="94">
        <v>200</v>
      </c>
      <c r="AC35" s="71">
        <v>200</v>
      </c>
      <c r="AD35" s="71"/>
      <c r="AE35" s="71"/>
      <c r="AF35" s="71"/>
      <c r="AG35" s="71"/>
      <c r="AH35" s="71"/>
      <c r="AI35" s="71"/>
      <c r="AJ35" s="71"/>
      <c r="AK35" s="71"/>
      <c r="AL35" s="71"/>
      <c r="AM35" s="71"/>
      <c r="AN35" s="71"/>
      <c r="AO35" s="71"/>
      <c r="AP35" s="71"/>
      <c r="AQ35" s="71"/>
      <c r="AR35" s="71"/>
      <c r="AS35" s="71"/>
    </row>
    <row r="36" spans="1:45" x14ac:dyDescent="0.25">
      <c r="A36" s="69" t="s">
        <v>131</v>
      </c>
      <c r="B36" s="69"/>
      <c r="C36" s="71"/>
      <c r="D36" s="71"/>
      <c r="E36" s="71"/>
      <c r="F36" s="71"/>
      <c r="G36" s="71"/>
      <c r="H36" s="71"/>
      <c r="I36" s="71"/>
      <c r="J36" s="71"/>
      <c r="K36" s="71"/>
      <c r="L36" s="71"/>
      <c r="M36" s="71"/>
      <c r="N36" s="71"/>
      <c r="O36" s="94"/>
      <c r="P36" s="94"/>
      <c r="Q36" s="94"/>
      <c r="R36" s="71"/>
      <c r="S36" s="71"/>
      <c r="T36" s="71"/>
      <c r="U36" s="71"/>
      <c r="V36" s="71"/>
      <c r="W36" s="71"/>
      <c r="X36" s="71"/>
      <c r="Y36" s="71"/>
      <c r="Z36" s="71"/>
      <c r="AA36" s="71">
        <v>160</v>
      </c>
      <c r="AB36" s="94">
        <v>160</v>
      </c>
      <c r="AC36" s="71">
        <v>160</v>
      </c>
      <c r="AD36" s="71"/>
      <c r="AE36" s="71"/>
      <c r="AF36" s="71"/>
      <c r="AG36" s="71"/>
      <c r="AH36" s="71"/>
      <c r="AI36" s="71"/>
      <c r="AJ36" s="71"/>
      <c r="AK36" s="71"/>
      <c r="AL36" s="71"/>
      <c r="AM36" s="71"/>
      <c r="AN36" s="71"/>
      <c r="AO36" s="71"/>
      <c r="AP36" s="71"/>
      <c r="AQ36" s="71"/>
      <c r="AR36" s="71"/>
      <c r="AS36" s="71"/>
    </row>
    <row r="37" spans="1:45" x14ac:dyDescent="0.25">
      <c r="A37" s="69" t="s">
        <v>132</v>
      </c>
      <c r="B37" s="69"/>
      <c r="C37" s="71"/>
      <c r="D37" s="71"/>
      <c r="E37" s="71"/>
      <c r="F37" s="71"/>
      <c r="G37" s="71"/>
      <c r="H37" s="71"/>
      <c r="I37" s="71"/>
      <c r="J37" s="71"/>
      <c r="K37" s="71"/>
      <c r="L37" s="71"/>
      <c r="M37" s="71"/>
      <c r="N37" s="71"/>
      <c r="O37" s="94"/>
      <c r="P37" s="94"/>
      <c r="Q37" s="94"/>
      <c r="R37" s="71"/>
      <c r="S37" s="71"/>
      <c r="T37" s="71"/>
      <c r="U37" s="71"/>
      <c r="V37" s="71"/>
      <c r="W37" s="71"/>
      <c r="X37" s="71"/>
      <c r="Y37" s="71"/>
      <c r="Z37" s="71"/>
      <c r="AA37" s="71">
        <v>200</v>
      </c>
      <c r="AB37" s="94">
        <v>200</v>
      </c>
      <c r="AC37" s="71"/>
      <c r="AD37" s="71"/>
      <c r="AE37" s="71"/>
      <c r="AF37" s="71"/>
      <c r="AG37" s="71"/>
      <c r="AH37" s="71"/>
      <c r="AI37" s="71"/>
      <c r="AJ37" s="71"/>
      <c r="AK37" s="71"/>
      <c r="AL37" s="71"/>
      <c r="AM37" s="71"/>
      <c r="AN37" s="71"/>
      <c r="AO37" s="71"/>
      <c r="AP37" s="71"/>
      <c r="AQ37" s="71"/>
      <c r="AR37" s="71"/>
      <c r="AS37" s="71"/>
    </row>
    <row r="38" spans="1:45" x14ac:dyDescent="0.25">
      <c r="A38" s="69" t="s">
        <v>133</v>
      </c>
      <c r="B38" s="69"/>
      <c r="C38" s="71"/>
      <c r="D38" s="71"/>
      <c r="E38" s="71"/>
      <c r="F38" s="71"/>
      <c r="G38" s="71"/>
      <c r="H38" s="71"/>
      <c r="I38" s="71"/>
      <c r="J38" s="71"/>
      <c r="K38" s="71"/>
      <c r="L38" s="71"/>
      <c r="M38" s="71"/>
      <c r="N38" s="71"/>
      <c r="O38" s="94"/>
      <c r="P38" s="94"/>
      <c r="Q38" s="94"/>
      <c r="R38" s="71"/>
      <c r="S38" s="71"/>
      <c r="T38" s="71"/>
      <c r="U38" s="71"/>
      <c r="V38" s="71"/>
      <c r="W38" s="71"/>
      <c r="X38" s="71"/>
      <c r="Y38" s="71"/>
      <c r="Z38" s="71"/>
      <c r="AA38" s="71">
        <v>200</v>
      </c>
      <c r="AB38" s="94">
        <v>200</v>
      </c>
      <c r="AC38" s="71"/>
      <c r="AD38" s="71"/>
      <c r="AE38" s="71"/>
      <c r="AF38" s="71"/>
      <c r="AG38" s="71"/>
      <c r="AH38" s="71"/>
      <c r="AI38" s="71"/>
      <c r="AJ38" s="71"/>
      <c r="AK38" s="71"/>
      <c r="AL38" s="71"/>
      <c r="AM38" s="71"/>
      <c r="AN38" s="71"/>
      <c r="AO38" s="71"/>
      <c r="AP38" s="71"/>
      <c r="AQ38" s="71"/>
      <c r="AR38" s="71"/>
      <c r="AS38" s="71"/>
    </row>
    <row r="39" spans="1:45" x14ac:dyDescent="0.25">
      <c r="A39" s="69" t="s">
        <v>134</v>
      </c>
      <c r="B39" s="69"/>
      <c r="C39" s="71"/>
      <c r="D39" s="71"/>
      <c r="E39" s="71"/>
      <c r="F39" s="71"/>
      <c r="G39" s="71"/>
      <c r="H39" s="71"/>
      <c r="I39" s="71"/>
      <c r="J39" s="71"/>
      <c r="K39" s="71"/>
      <c r="L39" s="71"/>
      <c r="M39" s="71"/>
      <c r="N39" s="71"/>
      <c r="O39" s="94"/>
      <c r="P39" s="94"/>
      <c r="Q39" s="94"/>
      <c r="R39" s="71"/>
      <c r="S39" s="71"/>
      <c r="T39" s="71"/>
      <c r="U39" s="71"/>
      <c r="V39" s="71"/>
      <c r="W39" s="71"/>
      <c r="X39" s="71"/>
      <c r="Y39" s="71"/>
      <c r="Z39" s="71"/>
      <c r="AA39" s="71">
        <v>200</v>
      </c>
      <c r="AB39" s="94">
        <v>200</v>
      </c>
      <c r="AC39" s="71"/>
      <c r="AD39" s="71"/>
      <c r="AE39" s="71"/>
      <c r="AF39" s="71"/>
      <c r="AG39" s="71"/>
      <c r="AH39" s="71"/>
      <c r="AI39" s="71"/>
      <c r="AJ39" s="71"/>
      <c r="AK39" s="71"/>
      <c r="AL39" s="71"/>
      <c r="AM39" s="71"/>
      <c r="AN39" s="71"/>
      <c r="AO39" s="71"/>
      <c r="AP39" s="71"/>
      <c r="AQ39" s="71"/>
      <c r="AR39" s="71"/>
      <c r="AS39" s="71"/>
    </row>
    <row r="40" spans="1:45" x14ac:dyDescent="0.25">
      <c r="A40" s="69" t="s">
        <v>135</v>
      </c>
      <c r="B40" s="69"/>
      <c r="C40" s="71"/>
      <c r="D40" s="71"/>
      <c r="E40" s="71"/>
      <c r="F40" s="71"/>
      <c r="G40" s="71"/>
      <c r="H40" s="71"/>
      <c r="I40" s="71"/>
      <c r="J40" s="71"/>
      <c r="K40" s="71"/>
      <c r="L40" s="71"/>
      <c r="M40" s="71"/>
      <c r="N40" s="71"/>
      <c r="O40" s="94"/>
      <c r="P40" s="94"/>
      <c r="Q40" s="94"/>
      <c r="R40" s="71"/>
      <c r="S40" s="71"/>
      <c r="T40" s="71"/>
      <c r="U40" s="71"/>
      <c r="V40" s="71"/>
      <c r="W40" s="71"/>
      <c r="X40" s="71"/>
      <c r="Y40" s="71"/>
      <c r="Z40" s="71"/>
      <c r="AA40" s="71">
        <v>200</v>
      </c>
      <c r="AB40" s="94">
        <v>200</v>
      </c>
      <c r="AC40" s="71"/>
      <c r="AD40" s="71"/>
      <c r="AE40" s="71"/>
      <c r="AF40" s="71"/>
      <c r="AG40" s="71"/>
      <c r="AH40" s="71"/>
      <c r="AI40" s="71"/>
      <c r="AJ40" s="71"/>
      <c r="AK40" s="71"/>
      <c r="AL40" s="71"/>
      <c r="AM40" s="71"/>
      <c r="AN40" s="71"/>
      <c r="AO40" s="71"/>
      <c r="AP40" s="71"/>
      <c r="AQ40" s="71"/>
      <c r="AR40" s="71"/>
      <c r="AS40" s="71"/>
    </row>
    <row r="41" spans="1:45" x14ac:dyDescent="0.25">
      <c r="A41" s="69" t="s">
        <v>136</v>
      </c>
      <c r="B41" s="69"/>
      <c r="C41" s="71"/>
      <c r="D41" s="71"/>
      <c r="E41" s="71"/>
      <c r="F41" s="71"/>
      <c r="G41" s="71"/>
      <c r="H41" s="71"/>
      <c r="I41" s="71"/>
      <c r="J41" s="71"/>
      <c r="K41" s="71"/>
      <c r="L41" s="71"/>
      <c r="M41" s="71"/>
      <c r="N41" s="71"/>
      <c r="O41" s="94"/>
      <c r="P41" s="94"/>
      <c r="Q41" s="94"/>
      <c r="R41" s="71"/>
      <c r="S41" s="71"/>
      <c r="T41" s="71"/>
      <c r="U41" s="71"/>
      <c r="V41" s="71"/>
      <c r="W41" s="71"/>
      <c r="X41" s="71"/>
      <c r="Y41" s="71"/>
      <c r="Z41" s="71"/>
      <c r="AA41" s="71">
        <v>200</v>
      </c>
      <c r="AB41" s="94">
        <v>200</v>
      </c>
      <c r="AC41" s="71"/>
      <c r="AD41" s="71"/>
      <c r="AE41" s="71"/>
      <c r="AF41" s="71"/>
      <c r="AG41" s="71"/>
      <c r="AH41" s="71"/>
      <c r="AI41" s="71"/>
      <c r="AJ41" s="71"/>
      <c r="AK41" s="71"/>
      <c r="AL41" s="71"/>
      <c r="AM41" s="71"/>
      <c r="AN41" s="71"/>
      <c r="AO41" s="71"/>
      <c r="AP41" s="71"/>
      <c r="AQ41" s="71"/>
      <c r="AR41" s="71"/>
      <c r="AS41" s="71"/>
    </row>
    <row r="42" spans="1:45" x14ac:dyDescent="0.25">
      <c r="A42" s="69" t="s">
        <v>137</v>
      </c>
      <c r="B42" s="69"/>
      <c r="C42" s="71"/>
      <c r="D42" s="71"/>
      <c r="E42" s="71"/>
      <c r="F42" s="71"/>
      <c r="G42" s="71"/>
      <c r="H42" s="71"/>
      <c r="I42" s="71"/>
      <c r="J42" s="71"/>
      <c r="K42" s="71"/>
      <c r="L42" s="71"/>
      <c r="M42" s="71"/>
      <c r="N42" s="71"/>
      <c r="O42" s="94"/>
      <c r="P42" s="94"/>
      <c r="Q42" s="94"/>
      <c r="R42" s="71"/>
      <c r="S42" s="71"/>
      <c r="T42" s="71"/>
      <c r="U42" s="71"/>
      <c r="V42" s="71"/>
      <c r="W42" s="71"/>
      <c r="X42" s="71"/>
      <c r="Y42" s="71"/>
      <c r="Z42" s="71"/>
      <c r="AA42" s="71">
        <v>40</v>
      </c>
      <c r="AB42" s="94">
        <v>40</v>
      </c>
      <c r="AC42" s="71"/>
      <c r="AD42" s="71"/>
      <c r="AE42" s="71"/>
      <c r="AF42" s="71"/>
      <c r="AG42" s="71"/>
      <c r="AH42" s="71"/>
      <c r="AI42" s="71"/>
      <c r="AJ42" s="71"/>
      <c r="AK42" s="71"/>
      <c r="AL42" s="71"/>
      <c r="AM42" s="71"/>
      <c r="AN42" s="71"/>
      <c r="AO42" s="71"/>
      <c r="AP42" s="71"/>
      <c r="AQ42" s="71"/>
      <c r="AR42" s="71"/>
      <c r="AS42" s="71"/>
    </row>
    <row r="43" spans="1:45" x14ac:dyDescent="0.25">
      <c r="A43" s="69" t="s">
        <v>138</v>
      </c>
      <c r="B43" s="69"/>
      <c r="C43" s="71"/>
      <c r="D43" s="71"/>
      <c r="E43" s="71"/>
      <c r="F43" s="71"/>
      <c r="G43" s="71"/>
      <c r="H43" s="71"/>
      <c r="I43" s="71"/>
      <c r="J43" s="71"/>
      <c r="K43" s="71"/>
      <c r="L43" s="71"/>
      <c r="M43" s="71"/>
      <c r="N43" s="71"/>
      <c r="O43" s="94"/>
      <c r="P43" s="94"/>
      <c r="Q43" s="94"/>
      <c r="R43" s="71"/>
      <c r="S43" s="71"/>
      <c r="T43" s="71"/>
      <c r="U43" s="71"/>
      <c r="V43" s="71"/>
      <c r="W43" s="71"/>
      <c r="X43" s="71"/>
      <c r="Y43" s="71"/>
      <c r="Z43" s="71"/>
      <c r="AA43" s="71">
        <v>40</v>
      </c>
      <c r="AB43" s="94">
        <v>40</v>
      </c>
      <c r="AC43" s="71">
        <v>40</v>
      </c>
      <c r="AD43" s="71"/>
      <c r="AE43" s="71"/>
      <c r="AF43" s="71"/>
      <c r="AG43" s="71"/>
      <c r="AH43" s="71"/>
      <c r="AI43" s="71"/>
      <c r="AJ43" s="71"/>
      <c r="AK43" s="71"/>
      <c r="AL43" s="71"/>
      <c r="AM43" s="71"/>
      <c r="AN43" s="71"/>
      <c r="AO43" s="71"/>
      <c r="AP43" s="71"/>
      <c r="AQ43" s="71"/>
      <c r="AR43" s="71"/>
      <c r="AS43" s="71"/>
    </row>
    <row r="44" spans="1:45" x14ac:dyDescent="0.25">
      <c r="A44" s="69" t="s">
        <v>139</v>
      </c>
      <c r="B44" s="69"/>
      <c r="C44" s="71"/>
      <c r="D44" s="71"/>
      <c r="E44" s="71"/>
      <c r="F44" s="71"/>
      <c r="G44" s="71"/>
      <c r="H44" s="71"/>
      <c r="I44" s="71"/>
      <c r="J44" s="71"/>
      <c r="K44" s="71"/>
      <c r="L44" s="71"/>
      <c r="M44" s="71"/>
      <c r="N44" s="71"/>
      <c r="O44" s="94"/>
      <c r="P44" s="94"/>
      <c r="Q44" s="94"/>
      <c r="R44" s="71"/>
      <c r="S44" s="71"/>
      <c r="T44" s="71"/>
      <c r="U44" s="71"/>
      <c r="V44" s="71"/>
      <c r="W44" s="71"/>
      <c r="X44" s="71"/>
      <c r="Y44" s="71"/>
      <c r="Z44" s="71"/>
      <c r="AA44" s="71">
        <v>40</v>
      </c>
      <c r="AB44" s="94">
        <v>12</v>
      </c>
      <c r="AC44" s="71">
        <v>12</v>
      </c>
      <c r="AD44" s="71"/>
      <c r="AE44" s="71"/>
      <c r="AF44" s="71"/>
      <c r="AG44" s="71"/>
      <c r="AH44" s="71"/>
      <c r="AI44" s="71"/>
      <c r="AJ44" s="71"/>
      <c r="AK44" s="71"/>
      <c r="AL44" s="71"/>
      <c r="AM44" s="71"/>
      <c r="AN44" s="71"/>
      <c r="AO44" s="71"/>
      <c r="AP44" s="71"/>
      <c r="AQ44" s="71"/>
      <c r="AR44" s="71"/>
      <c r="AS44" s="71"/>
    </row>
    <row r="45" spans="1:45" x14ac:dyDescent="0.25">
      <c r="A45" s="69" t="s">
        <v>140</v>
      </c>
      <c r="B45" s="69"/>
      <c r="C45" s="71"/>
      <c r="D45" s="71"/>
      <c r="E45" s="71"/>
      <c r="F45" s="71"/>
      <c r="G45" s="71"/>
      <c r="H45" s="71"/>
      <c r="I45" s="71"/>
      <c r="J45" s="71"/>
      <c r="K45" s="71"/>
      <c r="L45" s="71"/>
      <c r="M45" s="71"/>
      <c r="N45" s="71"/>
      <c r="O45" s="94"/>
      <c r="P45" s="94"/>
      <c r="Q45" s="94"/>
      <c r="R45" s="71"/>
      <c r="S45" s="71"/>
      <c r="T45" s="71"/>
      <c r="U45" s="71"/>
      <c r="V45" s="71"/>
      <c r="W45" s="71"/>
      <c r="X45" s="71"/>
      <c r="Y45" s="71"/>
      <c r="Z45" s="71"/>
      <c r="AA45" s="71"/>
      <c r="AB45" s="94"/>
      <c r="AC45" s="71"/>
      <c r="AD45" s="71"/>
      <c r="AE45" s="71"/>
      <c r="AF45" s="71"/>
      <c r="AG45" s="71"/>
      <c r="AH45" s="71"/>
      <c r="AI45" s="71"/>
      <c r="AJ45" s="71"/>
      <c r="AK45" s="71"/>
      <c r="AL45" s="71"/>
      <c r="AM45" s="71">
        <v>40</v>
      </c>
      <c r="AN45" s="71">
        <v>40</v>
      </c>
      <c r="AO45" s="71">
        <v>40</v>
      </c>
      <c r="AP45" s="71"/>
      <c r="AQ45" s="71"/>
      <c r="AR45" s="71"/>
      <c r="AS45" s="71"/>
    </row>
    <row r="47" spans="1:45" x14ac:dyDescent="0.25">
      <c r="A47" t="s">
        <v>141</v>
      </c>
    </row>
    <row r="48" spans="1:45" x14ac:dyDescent="0.25">
      <c r="A48" t="s">
        <v>142</v>
      </c>
    </row>
    <row r="49" spans="1:45" x14ac:dyDescent="0.25">
      <c r="A49" t="s">
        <v>174</v>
      </c>
    </row>
    <row r="50" spans="1:45" x14ac:dyDescent="0.25">
      <c r="A50" t="s">
        <v>143</v>
      </c>
    </row>
    <row r="51" spans="1:45" x14ac:dyDescent="0.25">
      <c r="A51" t="s">
        <v>144</v>
      </c>
    </row>
    <row r="52" spans="1:45" x14ac:dyDescent="0.25">
      <c r="A52" t="s">
        <v>175</v>
      </c>
    </row>
    <row r="53" spans="1:45" x14ac:dyDescent="0.25">
      <c r="A53" t="s">
        <v>188</v>
      </c>
    </row>
    <row r="54" spans="1:45" x14ac:dyDescent="0.25">
      <c r="A54" t="s">
        <v>189</v>
      </c>
    </row>
    <row r="55" spans="1:45" x14ac:dyDescent="0.25">
      <c r="A55" t="s">
        <v>176</v>
      </c>
    </row>
    <row r="56" spans="1:45" s="6" customFormat="1" x14ac:dyDescent="0.25">
      <c r="A56" s="6" t="s">
        <v>299</v>
      </c>
      <c r="C56" s="7"/>
      <c r="D56" s="7"/>
      <c r="E56" s="7"/>
      <c r="F56" s="7"/>
      <c r="G56" s="7"/>
      <c r="H56" s="7"/>
      <c r="I56" s="7"/>
      <c r="J56" s="7"/>
      <c r="K56" s="7"/>
      <c r="L56" s="7"/>
      <c r="M56" s="7"/>
      <c r="N56" s="7"/>
      <c r="O56" s="95"/>
      <c r="P56" s="95"/>
      <c r="Q56" s="95"/>
      <c r="R56" s="7"/>
      <c r="S56" s="7"/>
      <c r="T56" s="7"/>
      <c r="U56" s="7"/>
      <c r="V56" s="7"/>
      <c r="W56" s="7"/>
      <c r="X56" s="7"/>
      <c r="Y56" s="7"/>
      <c r="Z56" s="7"/>
      <c r="AA56" s="7"/>
      <c r="AB56" s="95"/>
      <c r="AC56" s="7"/>
      <c r="AD56" s="7"/>
      <c r="AE56" s="7"/>
      <c r="AF56" s="7"/>
      <c r="AG56" s="7"/>
      <c r="AH56" s="7"/>
      <c r="AI56" s="7"/>
      <c r="AJ56" s="7"/>
      <c r="AK56" s="7"/>
      <c r="AL56" s="7"/>
      <c r="AM56" s="7"/>
      <c r="AN56" s="7"/>
      <c r="AO56" s="7"/>
      <c r="AP56" s="7"/>
      <c r="AQ56" s="7"/>
      <c r="AR56" s="7"/>
      <c r="AS56" s="7"/>
    </row>
    <row r="57" spans="1:45" x14ac:dyDescent="0.25">
      <c r="A57" t="s">
        <v>145</v>
      </c>
      <c r="C57" s="78">
        <v>292</v>
      </c>
      <c r="D57" s="78">
        <v>242</v>
      </c>
      <c r="E57" s="78">
        <v>174</v>
      </c>
      <c r="F57" s="78">
        <v>579</v>
      </c>
      <c r="G57" s="78">
        <v>484</v>
      </c>
      <c r="H57" s="78">
        <v>343</v>
      </c>
      <c r="I57" s="78">
        <v>271</v>
      </c>
      <c r="J57" s="78">
        <v>225</v>
      </c>
      <c r="K57" s="78">
        <v>158</v>
      </c>
      <c r="L57" s="78">
        <v>316</v>
      </c>
      <c r="M57" s="78">
        <v>259</v>
      </c>
      <c r="N57" s="78">
        <v>178</v>
      </c>
      <c r="O57" s="96">
        <v>228</v>
      </c>
      <c r="P57" s="96">
        <v>219</v>
      </c>
      <c r="Q57" s="96">
        <v>180</v>
      </c>
      <c r="R57" s="78">
        <v>357</v>
      </c>
      <c r="S57" s="78">
        <v>292</v>
      </c>
      <c r="T57" s="78">
        <v>199</v>
      </c>
      <c r="U57" s="78">
        <v>383</v>
      </c>
      <c r="V57" s="78">
        <v>315</v>
      </c>
      <c r="W57" s="78">
        <v>213</v>
      </c>
      <c r="X57" s="78">
        <v>398</v>
      </c>
      <c r="Y57" s="78">
        <v>325</v>
      </c>
      <c r="Z57" s="78">
        <v>221</v>
      </c>
      <c r="AA57" s="78">
        <v>72</v>
      </c>
      <c r="AB57" s="96">
        <v>72</v>
      </c>
      <c r="AC57" s="78">
        <v>118</v>
      </c>
      <c r="AD57" s="78">
        <v>590</v>
      </c>
      <c r="AE57" s="78">
        <v>479</v>
      </c>
      <c r="AF57" s="78">
        <v>324</v>
      </c>
      <c r="AG57" s="78">
        <v>222</v>
      </c>
      <c r="AH57" s="78">
        <v>186</v>
      </c>
      <c r="AI57" s="78">
        <v>136</v>
      </c>
      <c r="AJ57" s="78">
        <v>356</v>
      </c>
      <c r="AK57" s="78">
        <v>288</v>
      </c>
      <c r="AL57" s="78">
        <v>195</v>
      </c>
      <c r="AM57" s="78">
        <v>208</v>
      </c>
      <c r="AN57" s="78">
        <v>183</v>
      </c>
      <c r="AO57" s="78">
        <v>141</v>
      </c>
      <c r="AP57" s="78">
        <v>393</v>
      </c>
      <c r="AQ57" s="78">
        <v>484</v>
      </c>
      <c r="AR57" s="78">
        <v>401</v>
      </c>
      <c r="AS57" s="78">
        <v>280</v>
      </c>
    </row>
    <row r="59" spans="1:45" x14ac:dyDescent="0.25">
      <c r="A59" s="5" t="s">
        <v>152</v>
      </c>
    </row>
    <row r="60" spans="1:45" x14ac:dyDescent="0.25">
      <c r="A60" s="1" t="s">
        <v>160</v>
      </c>
      <c r="B60" s="79">
        <v>3.75</v>
      </c>
      <c r="N60" s="88"/>
    </row>
    <row r="61" spans="1:45" x14ac:dyDescent="0.25">
      <c r="A61" s="1" t="s">
        <v>161</v>
      </c>
      <c r="B61" s="79">
        <v>3.25</v>
      </c>
    </row>
    <row r="62" spans="1:45" x14ac:dyDescent="0.25">
      <c r="A62" s="1" t="s">
        <v>162</v>
      </c>
      <c r="B62" s="80">
        <v>3.5</v>
      </c>
    </row>
    <row r="63" spans="1:45" x14ac:dyDescent="0.25">
      <c r="A63" s="1" t="s">
        <v>163</v>
      </c>
      <c r="B63" s="81">
        <v>3</v>
      </c>
    </row>
    <row r="64" spans="1:45" x14ac:dyDescent="0.25">
      <c r="A64" s="1" t="s">
        <v>164</v>
      </c>
      <c r="B64" s="81">
        <v>1.5</v>
      </c>
    </row>
    <row r="65" spans="1:45" x14ac:dyDescent="0.25">
      <c r="A65" s="1" t="s">
        <v>165</v>
      </c>
      <c r="B65" s="81">
        <v>1</v>
      </c>
    </row>
    <row r="66" spans="1:45" x14ac:dyDescent="0.25">
      <c r="B66" s="84"/>
    </row>
    <row r="67" spans="1:45" x14ac:dyDescent="0.25">
      <c r="A67" s="2" t="s">
        <v>159</v>
      </c>
      <c r="B67" s="79">
        <v>36.5</v>
      </c>
      <c r="C67" s="3"/>
      <c r="D67" s="3"/>
      <c r="E67" s="3"/>
      <c r="L67" s="4"/>
      <c r="M67" s="4"/>
      <c r="N67" s="4"/>
      <c r="O67" s="4"/>
      <c r="P67" s="4"/>
      <c r="Q67" s="4"/>
      <c r="R67" s="4"/>
    </row>
    <row r="68" spans="1:45" x14ac:dyDescent="0.25">
      <c r="A68" s="2" t="s">
        <v>301</v>
      </c>
      <c r="B68" s="105"/>
      <c r="C68" s="3"/>
      <c r="D68" s="3"/>
      <c r="E68" s="3"/>
      <c r="L68" s="4"/>
      <c r="M68" s="4"/>
      <c r="N68" s="4"/>
      <c r="O68" s="4"/>
      <c r="P68" s="4"/>
      <c r="Q68" s="4"/>
      <c r="R68" s="4"/>
    </row>
    <row r="70" spans="1:45" s="5" customFormat="1" x14ac:dyDescent="0.25">
      <c r="A70" s="28" t="s">
        <v>153</v>
      </c>
      <c r="B70" s="76" t="s">
        <v>166</v>
      </c>
      <c r="C70" s="75" t="s">
        <v>167</v>
      </c>
      <c r="D70" s="85" t="s">
        <v>168</v>
      </c>
      <c r="E70" s="75" t="s">
        <v>169</v>
      </c>
      <c r="F70" s="85" t="s">
        <v>170</v>
      </c>
      <c r="G70" s="75" t="s">
        <v>171</v>
      </c>
      <c r="H70" s="85" t="s">
        <v>172</v>
      </c>
      <c r="I70" s="75" t="s">
        <v>173</v>
      </c>
      <c r="J70" s="85"/>
      <c r="K70" s="75"/>
      <c r="L70" s="85"/>
      <c r="M70" s="75"/>
      <c r="N70" s="85"/>
      <c r="O70" s="97"/>
      <c r="P70" s="98"/>
      <c r="Q70" s="97"/>
      <c r="R70" s="75"/>
      <c r="S70" s="85"/>
      <c r="T70" s="75"/>
      <c r="U70" s="75"/>
      <c r="V70" s="75"/>
      <c r="W70" s="75"/>
      <c r="X70" s="75"/>
      <c r="Y70" s="75"/>
      <c r="Z70" s="75"/>
      <c r="AA70" s="75"/>
      <c r="AB70" s="98"/>
      <c r="AC70" s="75"/>
      <c r="AD70" s="75"/>
      <c r="AE70" s="75"/>
      <c r="AF70" s="75"/>
      <c r="AG70" s="75"/>
      <c r="AH70" s="75"/>
      <c r="AI70" s="75"/>
      <c r="AJ70" s="75"/>
      <c r="AK70" s="75"/>
      <c r="AL70" s="75"/>
      <c r="AM70" s="75"/>
      <c r="AN70" s="75"/>
      <c r="AO70" s="75"/>
      <c r="AP70" s="75"/>
      <c r="AQ70" s="75"/>
      <c r="AR70" s="75"/>
      <c r="AS70" s="75"/>
    </row>
    <row r="71" spans="1:45" x14ac:dyDescent="0.25">
      <c r="A71" s="74" t="s">
        <v>154</v>
      </c>
      <c r="B71" s="77">
        <f>$B$68*1.5</f>
        <v>0</v>
      </c>
      <c r="C71" s="77">
        <f t="shared" ref="C71:E73" si="0">$B$68*1.3</f>
        <v>0</v>
      </c>
      <c r="D71" s="77">
        <f t="shared" si="0"/>
        <v>0</v>
      </c>
      <c r="E71" s="77">
        <f t="shared" si="0"/>
        <v>0</v>
      </c>
      <c r="F71" s="77">
        <f>$B$68*1.3</f>
        <v>0</v>
      </c>
      <c r="G71" s="77">
        <f>$B$68*1.5</f>
        <v>0</v>
      </c>
      <c r="H71" s="77">
        <f t="shared" ref="H71:H73" si="1">$B$68*1.5</f>
        <v>0</v>
      </c>
      <c r="I71" s="77">
        <f>$B$68*2.5</f>
        <v>0</v>
      </c>
      <c r="J71" s="77"/>
      <c r="K71" s="86"/>
      <c r="L71" s="77"/>
      <c r="M71" s="86"/>
      <c r="N71" s="77"/>
      <c r="O71" s="99"/>
      <c r="P71" s="100"/>
      <c r="Q71" s="99"/>
      <c r="R71" s="86"/>
      <c r="S71" s="77"/>
      <c r="T71" s="86"/>
    </row>
    <row r="72" spans="1:45" x14ac:dyDescent="0.25">
      <c r="A72" s="74" t="s">
        <v>155</v>
      </c>
      <c r="B72" s="77">
        <f t="shared" ref="B72:B73" si="2">$B$68*1.3</f>
        <v>0</v>
      </c>
      <c r="C72" s="77">
        <f t="shared" si="0"/>
        <v>0</v>
      </c>
      <c r="D72" s="77">
        <f t="shared" si="0"/>
        <v>0</v>
      </c>
      <c r="E72" s="77">
        <f t="shared" si="0"/>
        <v>0</v>
      </c>
      <c r="F72" s="77">
        <f>$B$68*1.3</f>
        <v>0</v>
      </c>
      <c r="G72" s="77">
        <f t="shared" ref="G72:G73" si="3">$B$68*1.5</f>
        <v>0</v>
      </c>
      <c r="H72" s="77">
        <f t="shared" si="1"/>
        <v>0</v>
      </c>
      <c r="I72" s="77">
        <f>$B$68*2.5</f>
        <v>0</v>
      </c>
      <c r="J72" s="77"/>
      <c r="K72" s="86"/>
      <c r="L72" s="77"/>
      <c r="M72" s="86"/>
      <c r="N72" s="77"/>
      <c r="O72" s="99"/>
      <c r="P72" s="100"/>
      <c r="Q72" s="99"/>
      <c r="R72" s="86"/>
      <c r="S72" s="77"/>
      <c r="T72" s="86"/>
    </row>
    <row r="73" spans="1:45" x14ac:dyDescent="0.25">
      <c r="A73" s="74" t="s">
        <v>156</v>
      </c>
      <c r="B73" s="77">
        <f t="shared" si="2"/>
        <v>0</v>
      </c>
      <c r="C73" s="77">
        <f t="shared" si="0"/>
        <v>0</v>
      </c>
      <c r="D73" s="77">
        <f t="shared" si="0"/>
        <v>0</v>
      </c>
      <c r="E73" s="77">
        <f t="shared" si="0"/>
        <v>0</v>
      </c>
      <c r="F73" s="77">
        <f>$B$68*1.5</f>
        <v>0</v>
      </c>
      <c r="G73" s="77">
        <f t="shared" si="3"/>
        <v>0</v>
      </c>
      <c r="H73" s="77">
        <f t="shared" si="1"/>
        <v>0</v>
      </c>
      <c r="I73" s="77">
        <f>$B$68*2.5</f>
        <v>0</v>
      </c>
      <c r="J73" s="77"/>
      <c r="K73" s="86"/>
      <c r="L73" s="77"/>
      <c r="M73" s="86"/>
      <c r="N73" s="77"/>
      <c r="O73" s="99"/>
      <c r="P73" s="100"/>
      <c r="Q73" s="99"/>
      <c r="R73" s="86"/>
      <c r="S73" s="77"/>
      <c r="T73" s="86"/>
    </row>
    <row r="75" spans="1:45" x14ac:dyDescent="0.25">
      <c r="A75" s="74" t="s">
        <v>177</v>
      </c>
    </row>
  </sheetData>
  <pageMargins left="0.7" right="0.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7D90-F1F0-48B2-9D78-1D72CE3DC22B}">
  <dimension ref="A1:G24"/>
  <sheetViews>
    <sheetView topLeftCell="B1" zoomScaleNormal="100" workbookViewId="0">
      <selection activeCell="E21" sqref="E21"/>
    </sheetView>
  </sheetViews>
  <sheetFormatPr defaultColWidth="8.7109375" defaultRowHeight="15" x14ac:dyDescent="0.25"/>
  <cols>
    <col min="1" max="1" width="4.7109375" customWidth="1"/>
    <col min="2" max="2" width="32.42578125" bestFit="1" customWidth="1"/>
    <col min="3" max="3" width="25.140625" customWidth="1"/>
    <col min="4" max="4" width="26.42578125" customWidth="1"/>
    <col min="5" max="6" width="20.7109375" customWidth="1"/>
    <col min="7" max="7" width="26.140625" customWidth="1"/>
    <col min="8" max="8" width="25" customWidth="1"/>
  </cols>
  <sheetData>
    <row r="1" spans="1:7" x14ac:dyDescent="0.25">
      <c r="A1">
        <f>Ruimtestaat!B1</f>
        <v>0</v>
      </c>
    </row>
    <row r="2" spans="1:7" ht="15.75" x14ac:dyDescent="0.3">
      <c r="B2" s="56" t="s">
        <v>146</v>
      </c>
      <c r="C2" s="56"/>
      <c r="D2" s="56"/>
      <c r="E2" s="45"/>
      <c r="F2" s="45"/>
      <c r="G2" s="46"/>
    </row>
    <row r="3" spans="1:7" ht="15.75" x14ac:dyDescent="0.3">
      <c r="B3" s="56"/>
      <c r="C3" s="56"/>
      <c r="D3" s="56"/>
      <c r="E3" s="12"/>
      <c r="F3" s="12"/>
      <c r="G3" s="72"/>
    </row>
    <row r="4" spans="1:7" ht="15.75" x14ac:dyDescent="0.3">
      <c r="B4" s="17" t="s">
        <v>1</v>
      </c>
      <c r="C4" s="17" t="str">
        <f>Ruimtestaat!D4</f>
        <v xml:space="preserve">Koningin Wilhelmina School </v>
      </c>
      <c r="D4" s="17"/>
      <c r="E4" s="120"/>
      <c r="F4" s="120"/>
      <c r="G4" s="120"/>
    </row>
    <row r="5" spans="1:7" ht="15.75" x14ac:dyDescent="0.3">
      <c r="B5" s="17" t="s">
        <v>2</v>
      </c>
      <c r="C5" s="17" t="str">
        <f>Ruimtestaat!D5</f>
        <v>Dalweg 11</v>
      </c>
      <c r="D5" s="17"/>
      <c r="E5" s="120"/>
      <c r="F5" s="120"/>
      <c r="G5" s="120"/>
    </row>
    <row r="6" spans="1:7" ht="15.75" x14ac:dyDescent="0.3">
      <c r="B6" s="17" t="s">
        <v>3</v>
      </c>
      <c r="C6" s="17" t="str">
        <f>Ruimtestaat!D6</f>
        <v>3741 AT Baarn</v>
      </c>
      <c r="D6" s="17"/>
      <c r="E6" s="120"/>
      <c r="F6" s="120"/>
      <c r="G6" s="120"/>
    </row>
    <row r="7" spans="1:7" ht="15.75" x14ac:dyDescent="0.3">
      <c r="B7" s="12"/>
      <c r="C7" s="12"/>
      <c r="D7" s="12"/>
      <c r="E7" s="12"/>
      <c r="F7" s="12"/>
      <c r="G7" s="12"/>
    </row>
    <row r="8" spans="1:7" ht="15.75" x14ac:dyDescent="0.3">
      <c r="B8" s="17" t="s">
        <v>4</v>
      </c>
      <c r="C8" s="17"/>
      <c r="D8" s="17"/>
      <c r="E8" s="22">
        <f>Ruimtestaat!D8</f>
        <v>1</v>
      </c>
      <c r="F8" s="12"/>
      <c r="G8" s="12"/>
    </row>
    <row r="9" spans="1:7" ht="15.75" x14ac:dyDescent="0.3">
      <c r="B9" s="17"/>
      <c r="C9" s="17"/>
      <c r="D9" s="17"/>
      <c r="E9" s="22"/>
      <c r="F9" s="12"/>
      <c r="G9" s="12"/>
    </row>
    <row r="10" spans="1:7" ht="15.75" x14ac:dyDescent="0.3">
      <c r="B10" s="17" t="s">
        <v>187</v>
      </c>
      <c r="C10" s="83"/>
      <c r="D10" s="17"/>
      <c r="E10" s="83"/>
      <c r="F10" s="12"/>
      <c r="G10" s="12"/>
    </row>
    <row r="11" spans="1:7" x14ac:dyDescent="0.25">
      <c r="E11" t="s">
        <v>147</v>
      </c>
      <c r="F11" t="s">
        <v>148</v>
      </c>
    </row>
    <row r="12" spans="1:7" ht="15.75" x14ac:dyDescent="0.3">
      <c r="B12" s="12" t="s">
        <v>149</v>
      </c>
      <c r="C12" s="82"/>
      <c r="D12" s="82"/>
      <c r="E12" s="101">
        <f>Ruimtestaat!M64</f>
        <v>17742.713632799314</v>
      </c>
      <c r="F12" s="101">
        <f>E12*1.21</f>
        <v>21468.683495687168</v>
      </c>
      <c r="G12" s="73" t="s">
        <v>193</v>
      </c>
    </row>
    <row r="13" spans="1:7" ht="15.75" x14ac:dyDescent="0.3">
      <c r="B13" s="12" t="s">
        <v>6</v>
      </c>
      <c r="C13" s="82"/>
      <c r="D13" s="82"/>
      <c r="E13" s="101">
        <f>Ruimtestaat!X64</f>
        <v>3344.25</v>
      </c>
      <c r="F13" s="101">
        <f t="shared" ref="F13" si="0">E13*1.21</f>
        <v>4046.5425</v>
      </c>
    </row>
    <row r="14" spans="1:7" ht="15.75" x14ac:dyDescent="0.3">
      <c r="B14" s="17"/>
      <c r="C14" s="17"/>
      <c r="D14" s="17"/>
    </row>
    <row r="15" spans="1:7" ht="15.75" x14ac:dyDescent="0.3">
      <c r="B15" s="17" t="s">
        <v>186</v>
      </c>
      <c r="C15" s="82"/>
      <c r="D15" s="82"/>
      <c r="E15" s="73">
        <f>SUM(E12:E13)</f>
        <v>21086.963632799314</v>
      </c>
      <c r="F15" s="87">
        <f>SUM(F12:F13)</f>
        <v>25515.225995687168</v>
      </c>
    </row>
    <row r="16" spans="1:7" ht="15.75" x14ac:dyDescent="0.3">
      <c r="B16" s="17"/>
      <c r="C16" s="82"/>
      <c r="D16" s="82"/>
      <c r="E16" s="73"/>
      <c r="F16" s="73"/>
    </row>
    <row r="17" spans="2:6" ht="15.75" x14ac:dyDescent="0.3">
      <c r="B17" s="17"/>
      <c r="C17" s="82"/>
      <c r="D17" s="82"/>
      <c r="E17" s="73"/>
      <c r="F17" s="73"/>
    </row>
    <row r="19" spans="2:6" ht="15.75" x14ac:dyDescent="0.3">
      <c r="B19" s="83" t="s">
        <v>185</v>
      </c>
      <c r="C19" s="83" t="s">
        <v>158</v>
      </c>
      <c r="D19" s="17"/>
      <c r="E19" s="83" t="s">
        <v>157</v>
      </c>
      <c r="F19" s="12"/>
    </row>
    <row r="20" spans="2:6" x14ac:dyDescent="0.25">
      <c r="C20" t="s">
        <v>147</v>
      </c>
      <c r="D20" t="s">
        <v>148</v>
      </c>
      <c r="E20" t="s">
        <v>147</v>
      </c>
      <c r="F20" t="s">
        <v>148</v>
      </c>
    </row>
    <row r="21" spans="2:6" ht="15.75" x14ac:dyDescent="0.3">
      <c r="B21" s="12" t="s">
        <v>149</v>
      </c>
      <c r="C21" s="82">
        <f t="shared" ref="C21:D22" si="1">E21*0.9</f>
        <v>15968.442269519383</v>
      </c>
      <c r="D21" s="82">
        <f t="shared" si="1"/>
        <v>19321.815146118453</v>
      </c>
      <c r="E21" s="103">
        <v>17742.713632799314</v>
      </c>
      <c r="F21" s="103">
        <v>21468.683495687168</v>
      </c>
    </row>
    <row r="22" spans="2:6" ht="15.75" x14ac:dyDescent="0.3">
      <c r="B22" s="12" t="s">
        <v>6</v>
      </c>
      <c r="C22" s="82">
        <f t="shared" si="1"/>
        <v>3009.8250000000003</v>
      </c>
      <c r="D22" s="82">
        <f t="shared" si="1"/>
        <v>3641.88825</v>
      </c>
      <c r="E22" s="103">
        <v>3344.25</v>
      </c>
      <c r="F22" s="103">
        <v>4046.5425</v>
      </c>
    </row>
    <row r="23" spans="2:6" ht="15.75" x14ac:dyDescent="0.3">
      <c r="B23" s="17"/>
      <c r="C23" s="17"/>
      <c r="D23" s="17"/>
    </row>
    <row r="24" spans="2:6" ht="15.75" x14ac:dyDescent="0.3">
      <c r="B24" s="17" t="s">
        <v>150</v>
      </c>
      <c r="C24" s="82">
        <f>SUM(C21:C23)</f>
        <v>18978.267269519383</v>
      </c>
      <c r="D24" s="82">
        <f>SUM(D21:D23)</f>
        <v>22963.703396118453</v>
      </c>
      <c r="E24" s="73">
        <f>SUM(E21:E22)</f>
        <v>21086.963632799314</v>
      </c>
      <c r="F24" s="73">
        <f>SUM(F21:F22)</f>
        <v>25515.225995687168</v>
      </c>
    </row>
  </sheetData>
  <mergeCells count="3">
    <mergeCell ref="E4:G4"/>
    <mergeCell ref="E5:G5"/>
    <mergeCell ref="E6:G6"/>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9D889-9360-492C-856C-0A62489F1CD0}">
  <ds:schemaRefs>
    <ds:schemaRef ds:uri="http://schemas.microsoft.com/sharepoint/v3/contenttype/forms"/>
  </ds:schemaRefs>
</ds:datastoreItem>
</file>

<file path=customXml/itemProps2.xml><?xml version="1.0" encoding="utf-8"?>
<ds:datastoreItem xmlns:ds="http://schemas.openxmlformats.org/officeDocument/2006/customXml" ds:itemID="{AEF23227-BC30-479D-A50B-BFEB825D1C1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19f780-fb82-45e2-9f8e-81a7b540ed3a"/>
    <ds:schemaRef ds:uri="http://www.w3.org/XML/1998/namespace"/>
    <ds:schemaRef ds:uri="http://purl.org/dc/dcmitype/"/>
    <ds:schemaRef ds:uri="718f682f-1aee-4659-8d2c-29e8773f526d"/>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8B0E5C82-0FBB-479E-B5F9-E9AA95EC7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Ruimtestaat</vt:lpstr>
      <vt:lpstr>Werkprogramma</vt:lpstr>
      <vt:lpstr>Kostenoverzicht</vt:lpstr>
      <vt:lpstr>Ruimtestaat!Afdrukbereik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dc:creator>
  <cp:keywords/>
  <dc:description/>
  <cp:lastModifiedBy>Lidwien de Groot | Inkada Inkoop &amp; Advies</cp:lastModifiedBy>
  <cp:revision/>
  <cp:lastPrinted>2024-03-04T15:08:51Z</cp:lastPrinted>
  <dcterms:created xsi:type="dcterms:W3CDTF">2018-03-30T14:51:13Z</dcterms:created>
  <dcterms:modified xsi:type="dcterms:W3CDTF">2024-07-02T15:15:35Z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364200</vt:r8>
  </property>
  <property fmtid="{D5CDD505-2E9C-101B-9397-08002B2CF9AE}" pid="4" name="MediaServiceImageTags">
    <vt:lpwstr/>
  </property>
</Properties>
</file>