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5\EA 2025\Risico info e.d. tbv NVI\"/>
    </mc:Choice>
  </mc:AlternateContent>
  <xr:revisionPtr revIDLastSave="0" documentId="13_ncr:1_{61CAA746-BF16-4407-8E6B-07DEEAE68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catie" sheetId="1" r:id="rId1"/>
  </sheets>
  <definedNames>
    <definedName name="_xlnm.Print_Area" localSheetId="0">Specifcatie!$A$1:$P$120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18" i="1"/>
  <c r="H116" i="1"/>
  <c r="H118" i="1" s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92" i="1"/>
  <c r="H93" i="1"/>
  <c r="H94" i="1"/>
  <c r="H95" i="1"/>
  <c r="J95" i="1" s="1"/>
  <c r="H96" i="1"/>
  <c r="H97" i="1"/>
  <c r="J97" i="1" s="1"/>
  <c r="H98" i="1"/>
  <c r="H99" i="1"/>
  <c r="H100" i="1"/>
  <c r="J100" i="1" s="1"/>
  <c r="H101" i="1"/>
  <c r="H102" i="1"/>
  <c r="H103" i="1"/>
  <c r="J103" i="1" s="1"/>
  <c r="H104" i="1"/>
  <c r="H105" i="1"/>
  <c r="J105" i="1" s="1"/>
  <c r="H106" i="1"/>
  <c r="H107" i="1"/>
  <c r="H92" i="1"/>
  <c r="J92" i="1" s="1"/>
  <c r="I48" i="1"/>
  <c r="H48" i="1"/>
  <c r="I39" i="1"/>
  <c r="H39" i="1"/>
  <c r="I49" i="1"/>
  <c r="I50" i="1"/>
  <c r="I53" i="1"/>
  <c r="I54" i="1"/>
  <c r="I55" i="1"/>
  <c r="I56" i="1"/>
  <c r="I57" i="1"/>
  <c r="I58" i="1"/>
  <c r="I59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9" i="1"/>
  <c r="I80" i="1"/>
  <c r="I81" i="1"/>
  <c r="I83" i="1"/>
  <c r="I84" i="1"/>
  <c r="I85" i="1"/>
  <c r="I86" i="1"/>
  <c r="I87" i="1"/>
  <c r="H49" i="1"/>
  <c r="H50" i="1"/>
  <c r="H52" i="1"/>
  <c r="H53" i="1"/>
  <c r="H54" i="1"/>
  <c r="H55" i="1"/>
  <c r="H56" i="1"/>
  <c r="H57" i="1"/>
  <c r="H58" i="1"/>
  <c r="H59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9" i="1"/>
  <c r="H80" i="1"/>
  <c r="H81" i="1"/>
  <c r="H82" i="1"/>
  <c r="H83" i="1"/>
  <c r="H84" i="1"/>
  <c r="H85" i="1"/>
  <c r="H86" i="1"/>
  <c r="H87" i="1"/>
  <c r="I40" i="1"/>
  <c r="I41" i="1"/>
  <c r="I42" i="1"/>
  <c r="I43" i="1"/>
  <c r="H40" i="1"/>
  <c r="H41" i="1"/>
  <c r="H42" i="1"/>
  <c r="H43" i="1"/>
  <c r="I5" i="1"/>
  <c r="I6" i="1"/>
  <c r="I7" i="1"/>
  <c r="I8" i="1"/>
  <c r="I9" i="1"/>
  <c r="I10" i="1"/>
  <c r="I11" i="1"/>
  <c r="I12" i="1"/>
  <c r="I13" i="1"/>
  <c r="I14" i="1"/>
  <c r="I15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H5" i="1"/>
  <c r="H6" i="1"/>
  <c r="H7" i="1"/>
  <c r="H8" i="1"/>
  <c r="H9" i="1"/>
  <c r="H10" i="1"/>
  <c r="H11" i="1"/>
  <c r="H12" i="1"/>
  <c r="H13" i="1"/>
  <c r="H14" i="1"/>
  <c r="H15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P89" i="1"/>
  <c r="O45" i="1"/>
  <c r="O36" i="1"/>
  <c r="P114" i="1"/>
  <c r="P45" i="1"/>
  <c r="P36" i="1"/>
  <c r="S120" i="1"/>
  <c r="R120" i="1"/>
  <c r="S114" i="1"/>
  <c r="R114" i="1"/>
  <c r="S89" i="1"/>
  <c r="R89" i="1"/>
  <c r="S45" i="1"/>
  <c r="R45" i="1"/>
  <c r="S36" i="1"/>
  <c r="R36" i="1"/>
  <c r="J11" i="1" l="1"/>
  <c r="J27" i="1"/>
  <c r="J82" i="1"/>
  <c r="J73" i="1"/>
  <c r="J65" i="1"/>
  <c r="J56" i="1"/>
  <c r="J9" i="1"/>
  <c r="J81" i="1"/>
  <c r="J72" i="1"/>
  <c r="J64" i="1"/>
  <c r="J55" i="1"/>
  <c r="J19" i="1"/>
  <c r="J4" i="1"/>
  <c r="J41" i="1"/>
  <c r="J40" i="1"/>
  <c r="H36" i="1"/>
  <c r="J33" i="1"/>
  <c r="J25" i="1"/>
  <c r="J42" i="1"/>
  <c r="I45" i="1"/>
  <c r="J28" i="1"/>
  <c r="J15" i="1"/>
  <c r="J21" i="1"/>
  <c r="J13" i="1"/>
  <c r="J80" i="1"/>
  <c r="J63" i="1"/>
  <c r="J107" i="1"/>
  <c r="J99" i="1"/>
  <c r="J34" i="1"/>
  <c r="J31" i="1"/>
  <c r="J7" i="1"/>
  <c r="J5" i="1"/>
  <c r="J54" i="1"/>
  <c r="J43" i="1"/>
  <c r="J26" i="1"/>
  <c r="J67" i="1"/>
  <c r="J23" i="1"/>
  <c r="J29" i="1"/>
  <c r="J71" i="1"/>
  <c r="J18" i="1"/>
  <c r="J85" i="1"/>
  <c r="J76" i="1"/>
  <c r="J68" i="1"/>
  <c r="J59" i="1"/>
  <c r="J50" i="1"/>
  <c r="J104" i="1"/>
  <c r="J96" i="1"/>
  <c r="J10" i="1"/>
  <c r="J58" i="1"/>
  <c r="J12" i="1"/>
  <c r="J24" i="1"/>
  <c r="J8" i="1"/>
  <c r="J83" i="1"/>
  <c r="J57" i="1"/>
  <c r="J70" i="1"/>
  <c r="H89" i="1"/>
  <c r="J48" i="1"/>
  <c r="J53" i="1"/>
  <c r="J32" i="1"/>
  <c r="J17" i="1"/>
  <c r="J74" i="1"/>
  <c r="J66" i="1"/>
  <c r="J87" i="1"/>
  <c r="J79" i="1"/>
  <c r="J62" i="1"/>
  <c r="J102" i="1"/>
  <c r="J94" i="1"/>
  <c r="J84" i="1"/>
  <c r="I89" i="1"/>
  <c r="J49" i="1"/>
  <c r="J20" i="1"/>
  <c r="J75" i="1"/>
  <c r="J30" i="1"/>
  <c r="J22" i="1"/>
  <c r="J14" i="1"/>
  <c r="J6" i="1"/>
  <c r="H114" i="1"/>
  <c r="J101" i="1"/>
  <c r="J93" i="1"/>
  <c r="I36" i="1"/>
  <c r="J86" i="1"/>
  <c r="J77" i="1"/>
  <c r="J69" i="1"/>
  <c r="J61" i="1"/>
  <c r="J52" i="1"/>
  <c r="I114" i="1"/>
  <c r="J106" i="1"/>
  <c r="J98" i="1"/>
  <c r="R122" i="1"/>
  <c r="O118" i="1"/>
  <c r="O120" i="1" s="1"/>
  <c r="O114" i="1"/>
  <c r="P120" i="1"/>
  <c r="O89" i="1"/>
  <c r="M17" i="1"/>
  <c r="J36" i="1" l="1"/>
  <c r="J114" i="1"/>
  <c r="J89" i="1"/>
  <c r="I120" i="1"/>
  <c r="O122" i="1"/>
  <c r="J116" i="1" l="1"/>
  <c r="J118" i="1" s="1"/>
  <c r="M79" i="1" l="1"/>
  <c r="M80" i="1"/>
  <c r="M81" i="1"/>
  <c r="M82" i="1"/>
  <c r="M83" i="1"/>
  <c r="M84" i="1"/>
  <c r="M85" i="1"/>
  <c r="M86" i="1"/>
  <c r="M69" i="1"/>
  <c r="M72" i="1"/>
  <c r="M73" i="1"/>
  <c r="M74" i="1"/>
  <c r="M75" i="1"/>
  <c r="M67" i="1"/>
  <c r="M61" i="1"/>
  <c r="M57" i="1"/>
  <c r="M58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50" i="1"/>
  <c r="M52" i="1"/>
  <c r="M53" i="1"/>
  <c r="M49" i="1"/>
  <c r="J39" i="1"/>
  <c r="J45" i="1" s="1"/>
  <c r="J120" i="1" s="1"/>
  <c r="M5" i="1"/>
  <c r="M7" i="1"/>
  <c r="M8" i="1"/>
  <c r="M9" i="1"/>
  <c r="M10" i="1"/>
  <c r="M11" i="1"/>
  <c r="M12" i="1"/>
  <c r="M13" i="1"/>
  <c r="M14" i="1"/>
  <c r="M15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9" i="1" s="1"/>
  <c r="M43" i="1" l="1"/>
  <c r="M42" i="1"/>
  <c r="H45" i="1" l="1"/>
  <c r="H120" i="1" s="1"/>
  <c r="H122" i="1" s="1"/>
  <c r="H124" i="1" s="1"/>
</calcChain>
</file>

<file path=xl/sharedStrings.xml><?xml version="1.0" encoding="utf-8"?>
<sst xmlns="http://schemas.openxmlformats.org/spreadsheetml/2006/main" count="547" uniqueCount="393">
  <si>
    <t>RIDDERKERK</t>
  </si>
  <si>
    <t>BASISONDERWIJS</t>
  </si>
  <si>
    <t>Bilderdijklaan 2</t>
  </si>
  <si>
    <t>Openbaar basisonderwijs de Noord</t>
  </si>
  <si>
    <t>2985 XB</t>
  </si>
  <si>
    <t>Ridderkerk</t>
  </si>
  <si>
    <t>Burg. De Zeeuwstraat  294 h</t>
  </si>
  <si>
    <t>Openbaar basisonderwijs De Piramide hoofdgebouw</t>
  </si>
  <si>
    <t>2981 AJ</t>
  </si>
  <si>
    <t>Da Costalaan 1</t>
  </si>
  <si>
    <t>bijzonder basisonderwijs De Wingerd</t>
  </si>
  <si>
    <t>2985 BC</t>
  </si>
  <si>
    <t>Da Costalaan 3</t>
  </si>
  <si>
    <t>Gerard Alewijnszstraat 48</t>
  </si>
  <si>
    <t>bijzonder basiswonderwijs De Klimop, dislokatie</t>
  </si>
  <si>
    <t>2988 XD</t>
  </si>
  <si>
    <t>Grevelingenhof 1</t>
  </si>
  <si>
    <t>openbaar basisonderwijs De Bosweide</t>
  </si>
  <si>
    <t>2987 EB</t>
  </si>
  <si>
    <t>Hovystraat 60</t>
  </si>
  <si>
    <t>Bijz.basisonderwijs Dr.Schaepmanschool nieuwbouw</t>
  </si>
  <si>
    <t>2982 PA</t>
  </si>
  <si>
    <t>Linnenstraat 4</t>
  </si>
  <si>
    <t>Gymnastieklokaal</t>
  </si>
  <si>
    <t>2988 XL</t>
  </si>
  <si>
    <t>Margriete Van Comenestraat 2</t>
  </si>
  <si>
    <t>Bijzonder basisonderwijs Ds.G.H. Kerstenschool</t>
  </si>
  <si>
    <t>2982 PH</t>
  </si>
  <si>
    <t>Mozartstraat 180a</t>
  </si>
  <si>
    <t>Bijzonder speciaal onderwijs De Burcht</t>
  </si>
  <si>
    <t>2983 AK</t>
  </si>
  <si>
    <t>Mr Treubstraat 3</t>
  </si>
  <si>
    <t>Bijzonder basisonderwijs De Klimop</t>
  </si>
  <si>
    <t>2982 VN</t>
  </si>
  <si>
    <t>P C Hooftstraat 5</t>
  </si>
  <si>
    <t xml:space="preserve">Gymnastieklokaal </t>
  </si>
  <si>
    <t>2985 BK</t>
  </si>
  <si>
    <t>Patrijs 28</t>
  </si>
  <si>
    <t>Bijzonder basisonderwijs De Bongerd</t>
  </si>
  <si>
    <t>2986 CA</t>
  </si>
  <si>
    <t>Platanenstraat 6</t>
  </si>
  <si>
    <t>FAREL (les en gymzaal Onderwijs)</t>
  </si>
  <si>
    <t>2982 CR</t>
  </si>
  <si>
    <t>Prinsenstraat  74</t>
  </si>
  <si>
    <t>Openbaar basisonderwijs De Reijer (zie Reijerweg 241) sportzaal</t>
  </si>
  <si>
    <t>2983 CL</t>
  </si>
  <si>
    <t>Randweg 3</t>
  </si>
  <si>
    <t>Bijzonder basisonderwijs De Driemaster</t>
  </si>
  <si>
    <t>2983 AL</t>
  </si>
  <si>
    <t>Reijerweg 247</t>
  </si>
  <si>
    <t xml:space="preserve">Gymnastieklokaal De Reijer </t>
  </si>
  <si>
    <t>2983 AS</t>
  </si>
  <si>
    <t>Reijerweg 243</t>
  </si>
  <si>
    <t>Sportzaal de Werf (zit vast aan Prinsenstraat 74 de Reijer)</t>
  </si>
  <si>
    <t>Reijerweg 60</t>
  </si>
  <si>
    <t>bijzonder basisonderwijs De Regenboog</t>
  </si>
  <si>
    <t>2983 AT</t>
  </si>
  <si>
    <t>Scheldeplein 2</t>
  </si>
  <si>
    <t>Gymlokaal</t>
  </si>
  <si>
    <t>2987 EL</t>
  </si>
  <si>
    <t>Scheldeplein 4</t>
  </si>
  <si>
    <t>bijzonder basisonderwijs De Fontein</t>
  </si>
  <si>
    <t>Van Den Broekstraat 2</t>
  </si>
  <si>
    <t>2981 AX</t>
  </si>
  <si>
    <t>Verlengde Kerkweg  23</t>
  </si>
  <si>
    <t>bijzonder basisonderwijs Rehobothschool</t>
  </si>
  <si>
    <t>2985 AZ</t>
  </si>
  <si>
    <t>Voorn 11</t>
  </si>
  <si>
    <t>openbaar basisonderwijs De Botter</t>
  </si>
  <si>
    <t>2986 JA</t>
  </si>
  <si>
    <t>Voorn 9</t>
  </si>
  <si>
    <t>Reijerweg 245</t>
  </si>
  <si>
    <t>Sportzaal De Orion</t>
  </si>
  <si>
    <t>Gerard Alewijnszstraat 1</t>
  </si>
  <si>
    <t>Openbaar basisonderwijs De Piramide dislokatie</t>
  </si>
  <si>
    <t xml:space="preserve">Farel College </t>
  </si>
  <si>
    <t>2982 CM</t>
  </si>
  <si>
    <t>Margrietstraat 163</t>
  </si>
  <si>
    <t>Gemini College (samen met gymnastieklokaal Reijerweg 247)</t>
  </si>
  <si>
    <t>Margriete van Comenestraat  4</t>
  </si>
  <si>
    <t>Máximaschool</t>
  </si>
  <si>
    <t>VOORTGEZET ONDERWIJS</t>
  </si>
  <si>
    <t>GEMEENTELIJKE EIGENDOMMEN</t>
  </si>
  <si>
    <t>Amaliastraat 32</t>
  </si>
  <si>
    <t>aankoop pand</t>
  </si>
  <si>
    <t>2983 EA</t>
  </si>
  <si>
    <t>Benedenrijweg  65</t>
  </si>
  <si>
    <t>Rioolgemaal P01</t>
  </si>
  <si>
    <t>2983 GA</t>
  </si>
  <si>
    <t>Bilderdijklaan  51</t>
  </si>
  <si>
    <t>Rioolgemaal P69</t>
  </si>
  <si>
    <t>2985 XA</t>
  </si>
  <si>
    <t>Brasem 290</t>
  </si>
  <si>
    <t>Rioolgemaal TP66</t>
  </si>
  <si>
    <t>2986 HC</t>
  </si>
  <si>
    <t>2986 HA</t>
  </si>
  <si>
    <t>Da Costalaan  3a</t>
  </si>
  <si>
    <t>Wijkgebouw Oosterhonk (incl. b.t.w.)</t>
  </si>
  <si>
    <t>De Genestetstraat ) 2</t>
  </si>
  <si>
    <t>2985 CG</t>
  </si>
  <si>
    <t>Erasmuslaan  23</t>
  </si>
  <si>
    <t>2984 XH</t>
  </si>
  <si>
    <t>Fazant 78</t>
  </si>
  <si>
    <t>Rioolgemaal P16</t>
  </si>
  <si>
    <t>2986 CK</t>
  </si>
  <si>
    <t>Gorzenweg  7</t>
  </si>
  <si>
    <t>2984 BN</t>
  </si>
  <si>
    <t>Handelsweg 10</t>
  </si>
  <si>
    <t>Rioolgemaal TP57</t>
  </si>
  <si>
    <t>2988 DB</t>
  </si>
  <si>
    <t>2984 BR</t>
  </si>
  <si>
    <t>Haven 1</t>
  </si>
  <si>
    <t>Rioolgemaal P42</t>
  </si>
  <si>
    <t xml:space="preserve">Jan Steenstraat </t>
  </si>
  <si>
    <t>Fietsenstalling</t>
  </si>
  <si>
    <t xml:space="preserve">Jhr De Savornin Lohmanstraat  </t>
  </si>
  <si>
    <t>Dierenpark Ridderkerk West Gebouw</t>
  </si>
  <si>
    <t>Johann Sebastian Bachstraat 1a</t>
  </si>
  <si>
    <t>Rioolgemaal TP68</t>
  </si>
  <si>
    <t>2983 AA</t>
  </si>
  <si>
    <t>Kastanjelaan 36</t>
  </si>
  <si>
    <t>Garages (4 maal) voor opslag gemeente</t>
  </si>
  <si>
    <t>Kastanjelaan 38</t>
  </si>
  <si>
    <t>Kerksingel 1</t>
  </si>
  <si>
    <t>Kerktoren met inbegrip van Electrisch Uurwerk</t>
  </si>
  <si>
    <t>2981 EH</t>
  </si>
  <si>
    <t>Oudheidkamer (incl. b.t.w.)</t>
  </si>
  <si>
    <t>Kolenbranderstraat 3</t>
  </si>
  <si>
    <t>Zoutloods</t>
  </si>
  <si>
    <t>2984 AT</t>
  </si>
  <si>
    <t>Koninginneweg  150</t>
  </si>
  <si>
    <t>verzamelgebouw Villex beheer (kunstenaars)</t>
  </si>
  <si>
    <t>2982 AP</t>
  </si>
  <si>
    <t>Koningsplein 1</t>
  </si>
  <si>
    <t>Computerruimte (inrichting)</t>
  </si>
  <si>
    <t>2981 EA</t>
  </si>
  <si>
    <t>Gemeentehuis A en C -gebouw)</t>
  </si>
  <si>
    <t>Koningsplein  1</t>
  </si>
  <si>
    <t>Gemeentehuis B gebouw</t>
  </si>
  <si>
    <t>Koningsplein  2-5</t>
  </si>
  <si>
    <t xml:space="preserve">Ontmoetingscentrum Het Plein </t>
  </si>
  <si>
    <t>Parkeerg. onder gem.huis/mfc Klaas Katerstraat 1</t>
  </si>
  <si>
    <t>Lagendijk 50</t>
  </si>
  <si>
    <t>Voormalige aula (opslag) Begraafplaats Rusthof</t>
  </si>
  <si>
    <t>2981 EM</t>
  </si>
  <si>
    <t>Lagendijk 114</t>
  </si>
  <si>
    <t>Rouwcentrum en overkapping (incl. b.t.w.)</t>
  </si>
  <si>
    <t>2981 EN</t>
  </si>
  <si>
    <t>Lagendijk 112</t>
  </si>
  <si>
    <t>Dienstgebouw van de begraafplaats</t>
  </si>
  <si>
    <t>Mauritshoek 8</t>
  </si>
  <si>
    <t>Rioolgemaal TP04</t>
  </si>
  <si>
    <t>2988 EA</t>
  </si>
  <si>
    <t>Mr Troelstrastraat  2</t>
  </si>
  <si>
    <t>Brandw.kazerne (incl btw), verhuur Veiligheidsregio</t>
  </si>
  <si>
    <t>2982 AX</t>
  </si>
  <si>
    <t>Nikkelstraat 23</t>
  </si>
  <si>
    <t>Rioolgemaal P14</t>
  </si>
  <si>
    <t>2984 AM</t>
  </si>
  <si>
    <t>Noordstraat 56</t>
  </si>
  <si>
    <t>huisvesting muziekvereniging Excelsior</t>
  </si>
  <si>
    <t>2987 CS</t>
  </si>
  <si>
    <t>Noordstraat 50</t>
  </si>
  <si>
    <t>gebouw buurtsportlokatie Bolnes</t>
  </si>
  <si>
    <t>Noordstraat  54A</t>
  </si>
  <si>
    <t>Gastouder kinderopvang  en MFA</t>
  </si>
  <si>
    <t>Oosterparkweg 17</t>
  </si>
  <si>
    <t>Dierenhof (kinderboerderij)</t>
  </si>
  <si>
    <t>2986 AJ</t>
  </si>
  <si>
    <t>Prinses Margrietstraat 167a</t>
  </si>
  <si>
    <t>Rioolgemaal TP67</t>
  </si>
  <si>
    <t>Prinses Margrietstraat 54a</t>
  </si>
  <si>
    <t>Rioolgemaal P60</t>
  </si>
  <si>
    <t>2983 EJ</t>
  </si>
  <si>
    <t xml:space="preserve">Ridderhof  </t>
  </si>
  <si>
    <t>Mobiele portocabin t.b.v. marktmeester</t>
  </si>
  <si>
    <t>Rijnsingel 675</t>
  </si>
  <si>
    <t>gemaal P02-Windketel</t>
  </si>
  <si>
    <t>2987 SZ</t>
  </si>
  <si>
    <t>Reijerweg 62</t>
  </si>
  <si>
    <t>MFA Wijk Voorzieningen Centrum Slikkeveer</t>
  </si>
  <si>
    <t>Ringdijk 396</t>
  </si>
  <si>
    <t>Rioolgemaal P41</t>
  </si>
  <si>
    <t>2983 GS</t>
  </si>
  <si>
    <t>Schaapherderweg  4a</t>
  </si>
  <si>
    <t>Rioolgemaal TP70</t>
  </si>
  <si>
    <t>2988 CK</t>
  </si>
  <si>
    <t>Sport En Recreatiecentrum De Fakkel</t>
  </si>
  <si>
    <t>2982 SN</t>
  </si>
  <si>
    <t>uitbr. Kantoor Sport &amp; Welzijn</t>
  </si>
  <si>
    <t>Touwslagerstraat 2</t>
  </si>
  <si>
    <t>Rioolgemaal P13</t>
  </si>
  <si>
    <t>2984 AW</t>
  </si>
  <si>
    <t>Van Riebeekstraat 3</t>
  </si>
  <si>
    <t>MFA (wijkcentrum de Klinker?)</t>
  </si>
  <si>
    <t>Van Beethovenstraat 169</t>
  </si>
  <si>
    <t>gebouw buurtsportlokatie Slikkerveer</t>
  </si>
  <si>
    <t>2983 BT</t>
  </si>
  <si>
    <t>Sporthal Drievliet (Onderwijs)</t>
  </si>
  <si>
    <t>2986 GK</t>
  </si>
  <si>
    <t>Activiteitencentrum De Fuik (St. Welzijn)</t>
  </si>
  <si>
    <t>Rioolgemaal P15 't Zand</t>
  </si>
  <si>
    <t>is een object met windketel</t>
  </si>
  <si>
    <t>SUB totaal</t>
  </si>
  <si>
    <t xml:space="preserve">SUB totaal </t>
  </si>
  <si>
    <t>TOTAAL VAN HET GEHEEL</t>
  </si>
  <si>
    <t>voorheen sporthal de Wissel, verdeeld over 3 FCL nummers</t>
  </si>
  <si>
    <t>Gymnastieklokaal (incl. B.t.w.)</t>
  </si>
  <si>
    <t>2987 AV</t>
  </si>
  <si>
    <t>Peuterspeelzaal Yes!</t>
  </si>
  <si>
    <t>vaste speeltoestellen inbegrepen voorheen Olleke Bolleke</t>
  </si>
  <si>
    <t>OBS de Botter</t>
  </si>
  <si>
    <t>Jeugdsoos de Loods, Hooftkwartier, de Gooth</t>
  </si>
  <si>
    <t>Transformator-station BSK650, 26 Rev A</t>
  </si>
  <si>
    <t>Totaal</t>
  </si>
  <si>
    <t>vaste speeltoestellen zijn inbegrepen, 140 zonnepanelen</t>
  </si>
  <si>
    <t>BTW TARIEF VOLGENS JEROEN HEUTINK</t>
  </si>
  <si>
    <t>ex btw</t>
  </si>
  <si>
    <t xml:space="preserve">totaalwaarde gebouw A en B= €32.500.000,- </t>
  </si>
  <si>
    <t>ECL 343200</t>
  </si>
  <si>
    <t>leegstaand, nog geen sloop</t>
  </si>
  <si>
    <t>Portocabin -Romneyloods</t>
  </si>
  <si>
    <t>speeltoestellen inbegrepen alsook extra lokalen per 2020</t>
  </si>
  <si>
    <t>NIET WIJZIGEN</t>
  </si>
  <si>
    <t>vaste speeltoestellen inbegrepen (geen eigendom meer)</t>
  </si>
  <si>
    <t>RIOOLGEMALEN excl. BTW</t>
  </si>
  <si>
    <t xml:space="preserve">ADRES </t>
  </si>
  <si>
    <t>Portokabins</t>
  </si>
  <si>
    <t>FCL</t>
  </si>
  <si>
    <t>GEBRUIK-BESTEMMING</t>
  </si>
  <si>
    <t>POSTCODE</t>
  </si>
  <si>
    <t>OPMERKINGEN</t>
  </si>
  <si>
    <t>OPSTALWAARDE oud</t>
  </si>
  <si>
    <t>INVENTARIS  oud</t>
  </si>
  <si>
    <t>vaste speeltoestellen inbegrepen</t>
  </si>
  <si>
    <t>complex Grevelingenhof, Scheldeplein 2 en 4, vaste speeltoestellen inbegrepen</t>
  </si>
  <si>
    <t>vaste speeltoestellen inbegrepen en 175 zonnepanelen</t>
  </si>
  <si>
    <t>vaste speeltoestellen zijn ingebrepen</t>
  </si>
  <si>
    <t>gebruiker: Gemini College</t>
  </si>
  <si>
    <t>inclusief landingskuil (?)</t>
  </si>
  <si>
    <t>vaste speeltoestellen zijn inbegrepen</t>
  </si>
  <si>
    <t xml:space="preserve">zie scheldeplein nummer 4 </t>
  </si>
  <si>
    <t>incl. berging, vaste speeltoestellen, onderdeel van complex Grevelingenhof</t>
  </si>
  <si>
    <t>voortgezet onderwijs inclusief gymzaal</t>
  </si>
  <si>
    <t>speciaal voortgezet onderwijs, 2 bijgebouwen en vaste speeltoestellen inbegrepen</t>
  </si>
  <si>
    <t>aankoopwaarde ex. De grond</t>
  </si>
  <si>
    <t>FCL gewijzigd was 621420 op verzoek JWH</t>
  </si>
  <si>
    <t>Inventaris geen eigendom van de gemeente, niet getaxeerd</t>
  </si>
  <si>
    <t>inclusiefuurwerk en luidklok</t>
  </si>
  <si>
    <t>Kunstwerken verzekerd onder KunstPolis</t>
  </si>
  <si>
    <t>zie gemeentehuis hierboven</t>
  </si>
  <si>
    <t>inclusief hekwerk, toegang en wachthuisje</t>
  </si>
  <si>
    <t>wordt gebruikt door Veiligheidsregio, alleen opstal is voor ons</t>
  </si>
  <si>
    <t>incl zonnepanelen,camera-observatiesysteem, hekwerken</t>
  </si>
  <si>
    <t>domein veiligheid</t>
  </si>
  <si>
    <t>zonnepanelen zijn verkocht (Jory Rombout), geen eigendom meer.</t>
  </si>
  <si>
    <t>Gemini College (nieuwbouw)</t>
  </si>
  <si>
    <t>Sporthal Gemini (2 gymzalen)</t>
  </si>
  <si>
    <t>Sportlaan 14</t>
  </si>
  <si>
    <t>Sportlaan 16</t>
  </si>
  <si>
    <t>590 zonnepanelen</t>
  </si>
  <si>
    <t>134 zonnepanelen</t>
  </si>
  <si>
    <t>per 19-09-2022</t>
  </si>
  <si>
    <t>per 01-03-2022 zonnepanelen 68,580,62</t>
  </si>
  <si>
    <t>per 01-03-2022 zonnepanelen 57,570,89</t>
  </si>
  <si>
    <t>per 01-03-2022 zonnepanelen 45,973,75</t>
  </si>
  <si>
    <t>per 01-03-2022 zonnepanelen 42,683,60</t>
  </si>
  <si>
    <t>2021 uitbreiding met 2 lokalen</t>
  </si>
  <si>
    <t>01-07-2021 extra verdieping op school</t>
  </si>
  <si>
    <t>11-2022 leegstand in afwachting van sanering grond</t>
  </si>
  <si>
    <t>07-2022 leegstand in afwachting van nw bestemming</t>
  </si>
  <si>
    <t>31-08-2022 leegstand in afwachting van renovatie</t>
  </si>
  <si>
    <t xml:space="preserve">inbreng VVE  wordt gerenoveerd </t>
  </si>
  <si>
    <t>08-2022 leegstand ivm renovatie klaar medio 2023</t>
  </si>
  <si>
    <t>leegstand?</t>
  </si>
  <si>
    <t>opvanglocatie</t>
  </si>
  <si>
    <t>Portokabins per 04-2022 tbv opvang</t>
  </si>
  <si>
    <t>Reyerpark</t>
  </si>
  <si>
    <t>extra unit tijdelijke huisvesting per 09-2022</t>
  </si>
  <si>
    <t>Molensteeg 34</t>
  </si>
  <si>
    <t>Molensteeg 36</t>
  </si>
  <si>
    <t>woning</t>
  </si>
  <si>
    <t>2985 XM</t>
  </si>
  <si>
    <t>per 12-2022</t>
  </si>
  <si>
    <t>per 12-2022 leegstand</t>
  </si>
  <si>
    <t>ACC</t>
  </si>
  <si>
    <t>R035</t>
  </si>
  <si>
    <t>R041</t>
  </si>
  <si>
    <t>R028</t>
  </si>
  <si>
    <t>R037</t>
  </si>
  <si>
    <t>R022</t>
  </si>
  <si>
    <t>R036</t>
  </si>
  <si>
    <t>R043</t>
  </si>
  <si>
    <t>R013</t>
  </si>
  <si>
    <t>R017</t>
  </si>
  <si>
    <t>R027</t>
  </si>
  <si>
    <t>R012</t>
  </si>
  <si>
    <t>R039</t>
  </si>
  <si>
    <t>R057</t>
  </si>
  <si>
    <t>R042</t>
  </si>
  <si>
    <t>R058</t>
  </si>
  <si>
    <t>R038</t>
  </si>
  <si>
    <t>R015</t>
  </si>
  <si>
    <t>R024</t>
  </si>
  <si>
    <t>R059</t>
  </si>
  <si>
    <t>R045</t>
  </si>
  <si>
    <t>R051</t>
  </si>
  <si>
    <t>R052</t>
  </si>
  <si>
    <t>R044</t>
  </si>
  <si>
    <t>R060</t>
  </si>
  <si>
    <t>R048</t>
  </si>
  <si>
    <t>R049</t>
  </si>
  <si>
    <t>R046</t>
  </si>
  <si>
    <t>R023</t>
  </si>
  <si>
    <t>R106</t>
  </si>
  <si>
    <t>R054</t>
  </si>
  <si>
    <t>R091</t>
  </si>
  <si>
    <t>R050</t>
  </si>
  <si>
    <t>R040</t>
  </si>
  <si>
    <t>R063</t>
  </si>
  <si>
    <t>R062</t>
  </si>
  <si>
    <t>R092</t>
  </si>
  <si>
    <t>Sporthal Reijerpark (opstal) de Wissel</t>
  </si>
  <si>
    <t>R056</t>
  </si>
  <si>
    <t>R097</t>
  </si>
  <si>
    <t>R098</t>
  </si>
  <si>
    <t>R053</t>
  </si>
  <si>
    <t>Kastanjelaan 50-52</t>
  </si>
  <si>
    <t>R009</t>
  </si>
  <si>
    <t>Brasem 38a Voorn 10</t>
  </si>
  <si>
    <t>R008</t>
  </si>
  <si>
    <t>R004</t>
  </si>
  <si>
    <t>R005</t>
  </si>
  <si>
    <t>R075</t>
  </si>
  <si>
    <t>R094</t>
  </si>
  <si>
    <t>Kerksingel 26-27</t>
  </si>
  <si>
    <t>R088</t>
  </si>
  <si>
    <t>R016</t>
  </si>
  <si>
    <t>R007</t>
  </si>
  <si>
    <t xml:space="preserve">Koningsplein 1 </t>
  </si>
  <si>
    <t>R001</t>
  </si>
  <si>
    <t>Klaas Katerstraat 1</t>
  </si>
  <si>
    <t>R083</t>
  </si>
  <si>
    <t>R085</t>
  </si>
  <si>
    <t>R084</t>
  </si>
  <si>
    <t>R021</t>
  </si>
  <si>
    <t>R067</t>
  </si>
  <si>
    <t>R029</t>
  </si>
  <si>
    <t>R074</t>
  </si>
  <si>
    <t>R034</t>
  </si>
  <si>
    <t>R064</t>
  </si>
  <si>
    <t>Sportlaan 8-10</t>
  </si>
  <si>
    <t>R093</t>
  </si>
  <si>
    <t>R068</t>
  </si>
  <si>
    <t>R066</t>
  </si>
  <si>
    <t>Voorn 10 Brasem 38a</t>
  </si>
  <si>
    <t>PC Hooftstraat 4-4a-4b</t>
  </si>
  <si>
    <t>P C Hooftstraat 2</t>
  </si>
  <si>
    <t>leegstand</t>
  </si>
  <si>
    <t>gedeeltelijk gesloopt (tbv inpassen tijdelijke hal)</t>
  </si>
  <si>
    <t>Vlietplein  137/138</t>
  </si>
  <si>
    <t>OPSTALWAARDE 2023</t>
  </si>
  <si>
    <t>INVENTARIS  2023</t>
  </si>
  <si>
    <t>mail 30-10-2023 petra bergsma</t>
  </si>
  <si>
    <t>premie moet als volgt worden gesplitst</t>
  </si>
  <si>
    <t>25% jeugdsoos het Hooftkwartier</t>
  </si>
  <si>
    <t>50% jongerencentrum de Loods</t>
  </si>
  <si>
    <t>25&amp; societeit de Gooth</t>
  </si>
  <si>
    <t>Windketel inpanding</t>
  </si>
  <si>
    <t>wordt fbr 2024 gesloopt voor nieuwbouw
helft van school gaat in gehuurde units andere helft trekt in het trefpunt inv. Moet verz. Blijven</t>
  </si>
  <si>
    <t>INVENTARIS WAARDE 2024</t>
  </si>
  <si>
    <t>TOTAAL 2024</t>
  </si>
  <si>
    <t>OPSTALWAARDE 2024 (INC. BTW)</t>
  </si>
  <si>
    <t>adm. kosten</t>
  </si>
  <si>
    <t>factuur 2024</t>
  </si>
  <si>
    <t>verschil</t>
  </si>
  <si>
    <t>P C Hoofdstraat 2a</t>
  </si>
  <si>
    <t>tijdelijk (huur) portocabins IKC de Noord</t>
  </si>
  <si>
    <t>helft inventaris IKC de Noord</t>
  </si>
  <si>
    <t>tijdelijke huisvesting de Driemaster</t>
  </si>
  <si>
    <t>Wijkgebouw het Trefpunt</t>
  </si>
  <si>
    <t>02-2024 helft vd inventaris IKC de Noord</t>
  </si>
  <si>
    <t>Dillenburgplein 50</t>
  </si>
  <si>
    <t>kiosk</t>
  </si>
  <si>
    <t>2983 CC</t>
  </si>
  <si>
    <t>wordt verhuurd aan de Wereldwinkel</t>
  </si>
  <si>
    <t>Kolenbranderstraat 6a</t>
  </si>
  <si>
    <t>huisvesting buitendienst</t>
  </si>
  <si>
    <t>huurpand</t>
  </si>
  <si>
    <t>per 01-01-2024 inv verzekeren</t>
  </si>
  <si>
    <t>Rijksstraatweg 101</t>
  </si>
  <si>
    <t>streekmuseum, oud schoolgebouw</t>
  </si>
  <si>
    <t>2988 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</si>
</sst>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6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44" fontId="1" fillId="2" borderId="1" xfId="0" applyNumberFormat="1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4" fontId="2" fillId="0" borderId="1" xfId="0" applyNumberFormat="1" applyFont="1" applyBorder="1" applyAlignment="1">
      <alignment horizontal="right"/>
    </xf>
    <xf numFmtId="0" fontId="2" fillId="5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4" fontId="3" fillId="0" borderId="1" xfId="0" applyNumberFormat="1" applyFont="1" applyBorder="1" applyAlignment="1">
      <alignment horizontal="right"/>
    </xf>
    <xf numFmtId="0" fontId="3" fillId="5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4" fontId="3" fillId="3" borderId="1" xfId="0" applyNumberFormat="1" applyFont="1" applyFill="1" applyBorder="1" applyAlignment="1">
      <alignment horizontal="right" wrapText="1"/>
    </xf>
    <xf numFmtId="44" fontId="3" fillId="3" borderId="1" xfId="0" applyNumberFormat="1" applyFont="1" applyFill="1" applyBorder="1" applyAlignment="1">
      <alignment wrapText="1"/>
    </xf>
    <xf numFmtId="9" fontId="3" fillId="5" borderId="1" xfId="0" applyNumberFormat="1" applyFont="1" applyFill="1" applyBorder="1" applyAlignment="1">
      <alignment wrapText="1"/>
    </xf>
    <xf numFmtId="9" fontId="3" fillId="6" borderId="1" xfId="0" applyNumberFormat="1" applyFont="1" applyFill="1" applyBorder="1" applyAlignment="1">
      <alignment wrapText="1"/>
    </xf>
    <xf numFmtId="44" fontId="3" fillId="0" borderId="1" xfId="0" applyNumberFormat="1" applyFont="1" applyFill="1" applyBorder="1" applyAlignment="1">
      <alignment horizontal="right" wrapText="1"/>
    </xf>
    <xf numFmtId="44" fontId="3" fillId="0" borderId="1" xfId="0" applyNumberFormat="1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right" wrapText="1"/>
    </xf>
    <xf numFmtId="9" fontId="4" fillId="6" borderId="1" xfId="0" applyNumberFormat="1" applyFont="1" applyFill="1" applyBorder="1" applyAlignment="1">
      <alignment wrapText="1"/>
    </xf>
    <xf numFmtId="44" fontId="3" fillId="0" borderId="1" xfId="0" applyNumberFormat="1" applyFont="1" applyBorder="1" applyAlignment="1">
      <alignment horizontal="right" wrapText="1"/>
    </xf>
    <xf numFmtId="0" fontId="3" fillId="6" borderId="1" xfId="0" applyFont="1" applyFill="1" applyBorder="1" applyAlignment="1">
      <alignment wrapText="1"/>
    </xf>
    <xf numFmtId="44" fontId="2" fillId="2" borderId="1" xfId="0" applyNumberFormat="1" applyFont="1" applyFill="1" applyBorder="1" applyAlignment="1">
      <alignment horizontal="right" wrapText="1"/>
    </xf>
    <xf numFmtId="0" fontId="2" fillId="6" borderId="1" xfId="0" applyFont="1" applyFill="1" applyBorder="1" applyAlignment="1">
      <alignment wrapText="1"/>
    </xf>
    <xf numFmtId="44" fontId="2" fillId="0" borderId="1" xfId="0" applyNumberFormat="1" applyFont="1" applyBorder="1" applyAlignment="1">
      <alignment horizontal="right" wrapText="1"/>
    </xf>
    <xf numFmtId="44" fontId="2" fillId="2" borderId="1" xfId="0" applyNumberFormat="1" applyFont="1" applyFill="1" applyBorder="1" applyAlignment="1">
      <alignment wrapText="1"/>
    </xf>
    <xf numFmtId="44" fontId="2" fillId="0" borderId="1" xfId="0" applyNumberFormat="1" applyFont="1" applyFill="1" applyBorder="1" applyAlignment="1">
      <alignment horizontal="right" wrapText="1"/>
    </xf>
    <xf numFmtId="44" fontId="2" fillId="0" borderId="1" xfId="0" applyNumberFormat="1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44" fontId="1" fillId="4" borderId="1" xfId="0" applyNumberFormat="1" applyFont="1" applyFill="1" applyBorder="1" applyAlignment="1">
      <alignment horizontal="right" wrapText="1"/>
    </xf>
    <xf numFmtId="44" fontId="3" fillId="4" borderId="1" xfId="0" applyNumberFormat="1" applyFont="1" applyFill="1" applyBorder="1" applyAlignment="1">
      <alignment horizontal="right" wrapText="1"/>
    </xf>
    <xf numFmtId="44" fontId="3" fillId="0" borderId="1" xfId="0" applyNumberFormat="1" applyFont="1" applyBorder="1" applyAlignment="1">
      <alignment wrapText="1"/>
    </xf>
    <xf numFmtId="166" fontId="3" fillId="0" borderId="1" xfId="0" applyNumberFormat="1" applyFont="1" applyBorder="1" applyAlignment="1">
      <alignment wrapText="1"/>
    </xf>
    <xf numFmtId="44" fontId="1" fillId="7" borderId="1" xfId="0" applyNumberFormat="1" applyFont="1" applyFill="1" applyBorder="1" applyAlignment="1">
      <alignment horizontal="right" wrapText="1"/>
    </xf>
    <xf numFmtId="44" fontId="5" fillId="2" borderId="1" xfId="0" applyNumberFormat="1" applyFont="1" applyFill="1" applyBorder="1" applyAlignment="1">
      <alignment horizontal="right" wrapText="1"/>
    </xf>
    <xf numFmtId="44" fontId="3" fillId="7" borderId="1" xfId="0" applyNumberFormat="1" applyFont="1" applyFill="1" applyBorder="1" applyAlignment="1">
      <alignment horizontal="right" wrapText="1"/>
    </xf>
    <xf numFmtId="44" fontId="3" fillId="7" borderId="1" xfId="0" applyNumberFormat="1" applyFont="1" applyFill="1" applyBorder="1" applyAlignment="1">
      <alignment horizontal="left" wrapText="1"/>
    </xf>
    <xf numFmtId="9" fontId="3" fillId="7" borderId="1" xfId="0" applyNumberFormat="1" applyFont="1" applyFill="1" applyBorder="1" applyAlignment="1">
      <alignment wrapText="1"/>
    </xf>
    <xf numFmtId="0" fontId="0" fillId="7" borderId="0" xfId="0" applyFill="1"/>
    <xf numFmtId="0" fontId="3" fillId="7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8"/>
  <sheetViews>
    <sheetView tabSelected="1" zoomScale="70" zoomScaleNormal="70" zoomScaleSheetLayoutView="40" workbookViewId="0">
      <selection activeCell="T13" sqref="T13"/>
    </sheetView>
  </sheetViews>
  <sheetFormatPr defaultColWidth="38.7109375" defaultRowHeight="15" x14ac:dyDescent="0.25"/>
  <cols>
    <col min="1" max="1" width="10.28515625" customWidth="1"/>
    <col min="2" max="3" width="6.5703125" customWidth="1"/>
    <col min="4" max="4" width="33" bestFit="1" customWidth="1"/>
    <col min="5" max="5" width="49.28515625" customWidth="1"/>
    <col min="6" max="6" width="13.28515625" customWidth="1"/>
    <col min="7" max="7" width="12.5703125" customWidth="1"/>
    <col min="8" max="8" width="23.5703125" bestFit="1" customWidth="1"/>
    <col min="9" max="9" width="22.28515625" bestFit="1" customWidth="1"/>
    <col min="10" max="10" width="23.7109375" customWidth="1"/>
    <col min="11" max="11" width="48.42578125" customWidth="1"/>
    <col min="12" max="12" width="40.7109375" customWidth="1"/>
    <col min="13" max="13" width="18.28515625" hidden="1" customWidth="1"/>
    <col min="14" max="14" width="2.7109375" customWidth="1"/>
    <col min="15" max="15" width="23.5703125" hidden="1" customWidth="1"/>
    <col min="16" max="17" width="22.28515625" hidden="1" customWidth="1"/>
    <col min="18" max="18" width="22" hidden="1" customWidth="1"/>
    <col min="19" max="19" width="18.7109375" hidden="1" customWidth="1"/>
    <col min="20" max="20" width="60.28515625" bestFit="1" customWidth="1"/>
  </cols>
  <sheetData>
    <row r="1" spans="1:19" ht="47.25" x14ac:dyDescent="0.25">
      <c r="A1" s="1" t="s">
        <v>228</v>
      </c>
      <c r="B1" s="1" t="s">
        <v>219</v>
      </c>
      <c r="C1" s="1" t="s">
        <v>285</v>
      </c>
      <c r="D1" s="1" t="s">
        <v>226</v>
      </c>
      <c r="E1" s="1" t="s">
        <v>229</v>
      </c>
      <c r="F1" s="1" t="s">
        <v>230</v>
      </c>
      <c r="G1" s="1" t="s">
        <v>0</v>
      </c>
      <c r="H1" s="2" t="s">
        <v>372</v>
      </c>
      <c r="I1" s="2" t="s">
        <v>370</v>
      </c>
      <c r="J1" s="2" t="s">
        <v>371</v>
      </c>
      <c r="K1" s="1" t="s">
        <v>231</v>
      </c>
      <c r="L1" s="1"/>
      <c r="M1" s="3" t="s">
        <v>216</v>
      </c>
      <c r="N1" s="18"/>
      <c r="O1" s="2" t="s">
        <v>361</v>
      </c>
      <c r="P1" s="2" t="s">
        <v>362</v>
      </c>
      <c r="Q1" s="2"/>
      <c r="R1" s="2" t="s">
        <v>232</v>
      </c>
      <c r="S1" s="2" t="s">
        <v>233</v>
      </c>
    </row>
    <row r="2" spans="1:19" ht="15.75" x14ac:dyDescent="0.25">
      <c r="A2" s="4"/>
      <c r="B2" s="4"/>
      <c r="C2" s="4"/>
      <c r="D2" s="4"/>
      <c r="E2" s="5" t="s">
        <v>1</v>
      </c>
      <c r="F2" s="4"/>
      <c r="G2" s="4"/>
      <c r="H2" s="6"/>
      <c r="I2" s="6"/>
      <c r="J2" s="6"/>
      <c r="K2" s="5"/>
      <c r="L2" s="4"/>
      <c r="M2" s="7" t="s">
        <v>223</v>
      </c>
      <c r="N2" s="19"/>
      <c r="O2" s="4"/>
      <c r="P2" s="4"/>
      <c r="Q2" s="4"/>
      <c r="R2" s="4"/>
      <c r="S2" s="4"/>
    </row>
    <row r="3" spans="1:19" ht="15.75" x14ac:dyDescent="0.25">
      <c r="A3" s="4"/>
      <c r="B3" s="4"/>
      <c r="C3" s="4"/>
      <c r="D3" s="4"/>
      <c r="E3" s="5"/>
      <c r="F3" s="4"/>
      <c r="G3" s="4"/>
      <c r="H3" s="6"/>
      <c r="I3" s="6"/>
      <c r="J3" s="6"/>
      <c r="K3" s="5"/>
      <c r="L3" s="4"/>
      <c r="M3" s="7"/>
      <c r="N3" s="19"/>
      <c r="O3" s="4"/>
      <c r="P3" s="4"/>
      <c r="Q3" s="4"/>
      <c r="R3" s="4"/>
      <c r="S3" s="4"/>
    </row>
    <row r="4" spans="1:19" s="51" customFormat="1" ht="78.75" x14ac:dyDescent="0.25">
      <c r="A4" s="22">
        <v>642100</v>
      </c>
      <c r="B4" s="22"/>
      <c r="C4" s="22" t="s">
        <v>286</v>
      </c>
      <c r="D4" s="22" t="s">
        <v>2</v>
      </c>
      <c r="E4" s="22" t="s">
        <v>3</v>
      </c>
      <c r="F4" s="22" t="s">
        <v>4</v>
      </c>
      <c r="G4" s="22" t="s">
        <v>5</v>
      </c>
      <c r="H4" s="48"/>
      <c r="I4" s="48"/>
      <c r="J4" s="48">
        <f>SUM(H4:I4)</f>
        <v>0</v>
      </c>
      <c r="K4" s="22" t="s">
        <v>234</v>
      </c>
      <c r="L4" s="49" t="s">
        <v>369</v>
      </c>
      <c r="M4" s="50">
        <v>0.21</v>
      </c>
      <c r="N4" s="50"/>
      <c r="O4" s="48">
        <v>4203000</v>
      </c>
      <c r="P4" s="48">
        <v>1166000</v>
      </c>
      <c r="Q4" s="48"/>
      <c r="R4" s="48">
        <v>3660000</v>
      </c>
      <c r="S4" s="48">
        <v>988000</v>
      </c>
    </row>
    <row r="5" spans="1:19" ht="31.5" x14ac:dyDescent="0.25">
      <c r="A5" s="16">
        <v>642100</v>
      </c>
      <c r="B5" s="16"/>
      <c r="C5" s="16" t="s">
        <v>291</v>
      </c>
      <c r="D5" s="16" t="s">
        <v>6</v>
      </c>
      <c r="E5" s="16" t="s">
        <v>7</v>
      </c>
      <c r="F5" s="16" t="s">
        <v>8</v>
      </c>
      <c r="G5" s="16" t="s">
        <v>5</v>
      </c>
      <c r="H5" s="25">
        <f t="shared" ref="H5:H34" si="0">ROUNDUP(O5*128.4/124,-3)</f>
        <v>4663000</v>
      </c>
      <c r="I5" s="25">
        <f t="shared" ref="I5:I34" si="1">ROUNDUP(P5*124.4/122,-3)</f>
        <v>1025000</v>
      </c>
      <c r="J5" s="25">
        <f t="shared" ref="J5:J34" si="2">SUM(H5:I5)</f>
        <v>5688000</v>
      </c>
      <c r="K5" s="16" t="s">
        <v>234</v>
      </c>
      <c r="L5" s="16" t="s">
        <v>265</v>
      </c>
      <c r="M5" s="27">
        <f t="shared" ref="M5:M34" si="3">$M$4</f>
        <v>0.21</v>
      </c>
      <c r="N5" s="28"/>
      <c r="O5" s="29">
        <v>4503000</v>
      </c>
      <c r="P5" s="29">
        <v>1005000</v>
      </c>
      <c r="Q5" s="29"/>
      <c r="R5" s="29">
        <v>3921000</v>
      </c>
      <c r="S5" s="29">
        <v>852000</v>
      </c>
    </row>
    <row r="6" spans="1:19" ht="15.75" x14ac:dyDescent="0.25">
      <c r="A6" s="16">
        <v>642100</v>
      </c>
      <c r="B6" s="16"/>
      <c r="C6" s="16" t="s">
        <v>291</v>
      </c>
      <c r="D6" s="16" t="s">
        <v>6</v>
      </c>
      <c r="E6" s="16" t="s">
        <v>278</v>
      </c>
      <c r="F6" s="16" t="s">
        <v>8</v>
      </c>
      <c r="G6" s="16" t="s">
        <v>5</v>
      </c>
      <c r="H6" s="25">
        <f t="shared" si="0"/>
        <v>108000</v>
      </c>
      <c r="I6" s="25">
        <f t="shared" si="1"/>
        <v>19000</v>
      </c>
      <c r="J6" s="25">
        <f t="shared" si="2"/>
        <v>127000</v>
      </c>
      <c r="K6" s="16"/>
      <c r="L6" s="16"/>
      <c r="M6" s="27"/>
      <c r="N6" s="28"/>
      <c r="O6" s="29">
        <v>104000</v>
      </c>
      <c r="P6" s="29">
        <v>18000</v>
      </c>
      <c r="Q6" s="29"/>
      <c r="R6" s="29"/>
      <c r="S6" s="29"/>
    </row>
    <row r="7" spans="1:19" ht="15.75" x14ac:dyDescent="0.25">
      <c r="A7" s="16">
        <v>642101</v>
      </c>
      <c r="B7" s="16"/>
      <c r="C7" s="16" t="s">
        <v>287</v>
      </c>
      <c r="D7" s="16" t="s">
        <v>9</v>
      </c>
      <c r="E7" s="16" t="s">
        <v>10</v>
      </c>
      <c r="F7" s="16" t="s">
        <v>11</v>
      </c>
      <c r="G7" s="16" t="s">
        <v>5</v>
      </c>
      <c r="H7" s="25">
        <f t="shared" si="0"/>
        <v>3568000</v>
      </c>
      <c r="I7" s="25">
        <f t="shared" si="1"/>
        <v>973000</v>
      </c>
      <c r="J7" s="25">
        <f t="shared" si="2"/>
        <v>4541000</v>
      </c>
      <c r="K7" s="16" t="s">
        <v>234</v>
      </c>
      <c r="L7" s="16"/>
      <c r="M7" s="27">
        <f t="shared" si="3"/>
        <v>0.21</v>
      </c>
      <c r="N7" s="28"/>
      <c r="O7" s="29">
        <v>3445000</v>
      </c>
      <c r="P7" s="29">
        <v>954000</v>
      </c>
      <c r="Q7" s="29"/>
      <c r="R7" s="29">
        <v>3000000</v>
      </c>
      <c r="S7" s="29">
        <v>808000</v>
      </c>
    </row>
    <row r="8" spans="1:19" ht="15.75" x14ac:dyDescent="0.25">
      <c r="A8" s="16">
        <v>653075</v>
      </c>
      <c r="B8" s="16"/>
      <c r="C8" s="16" t="s">
        <v>298</v>
      </c>
      <c r="D8" s="16" t="s">
        <v>12</v>
      </c>
      <c r="E8" s="16" t="s">
        <v>207</v>
      </c>
      <c r="F8" s="16" t="s">
        <v>11</v>
      </c>
      <c r="G8" s="16" t="s">
        <v>5</v>
      </c>
      <c r="H8" s="25">
        <f t="shared" si="0"/>
        <v>1260000</v>
      </c>
      <c r="I8" s="25">
        <f t="shared" si="1"/>
        <v>113000</v>
      </c>
      <c r="J8" s="25">
        <f t="shared" si="2"/>
        <v>1373000</v>
      </c>
      <c r="K8" s="16"/>
      <c r="L8" s="16"/>
      <c r="M8" s="27">
        <f t="shared" si="3"/>
        <v>0.21</v>
      </c>
      <c r="N8" s="28"/>
      <c r="O8" s="29">
        <v>1216000</v>
      </c>
      <c r="P8" s="29">
        <v>110000</v>
      </c>
      <c r="Q8" s="29"/>
      <c r="R8" s="29">
        <v>1058000</v>
      </c>
      <c r="S8" s="29">
        <v>92000</v>
      </c>
    </row>
    <row r="9" spans="1:19" ht="15.75" x14ac:dyDescent="0.25">
      <c r="A9" s="16">
        <v>642101</v>
      </c>
      <c r="B9" s="16"/>
      <c r="C9" s="16" t="s">
        <v>299</v>
      </c>
      <c r="D9" s="16" t="s">
        <v>13</v>
      </c>
      <c r="E9" s="16" t="s">
        <v>14</v>
      </c>
      <c r="F9" s="16" t="s">
        <v>15</v>
      </c>
      <c r="G9" s="16" t="s">
        <v>5</v>
      </c>
      <c r="H9" s="25">
        <f t="shared" si="0"/>
        <v>2613000</v>
      </c>
      <c r="I9" s="25">
        <f t="shared" si="1"/>
        <v>465000</v>
      </c>
      <c r="J9" s="25">
        <f t="shared" si="2"/>
        <v>3078000</v>
      </c>
      <c r="K9" s="16" t="s">
        <v>234</v>
      </c>
      <c r="L9" s="16"/>
      <c r="M9" s="27">
        <f t="shared" si="3"/>
        <v>0.21</v>
      </c>
      <c r="N9" s="28"/>
      <c r="O9" s="29">
        <v>2523000</v>
      </c>
      <c r="P9" s="29">
        <v>456000</v>
      </c>
      <c r="Q9" s="29"/>
      <c r="R9" s="29">
        <v>2197000</v>
      </c>
      <c r="S9" s="29">
        <v>386000</v>
      </c>
    </row>
    <row r="10" spans="1:19" ht="31.5" x14ac:dyDescent="0.25">
      <c r="A10" s="16">
        <v>642100</v>
      </c>
      <c r="B10" s="16"/>
      <c r="C10" s="16" t="s">
        <v>301</v>
      </c>
      <c r="D10" s="16" t="s">
        <v>16</v>
      </c>
      <c r="E10" s="16" t="s">
        <v>17</v>
      </c>
      <c r="F10" s="16" t="s">
        <v>18</v>
      </c>
      <c r="G10" s="16" t="s">
        <v>5</v>
      </c>
      <c r="H10" s="25">
        <f t="shared" si="0"/>
        <v>4515000</v>
      </c>
      <c r="I10" s="25">
        <f t="shared" si="1"/>
        <v>1139000</v>
      </c>
      <c r="J10" s="25">
        <f t="shared" si="2"/>
        <v>5654000</v>
      </c>
      <c r="K10" s="16" t="s">
        <v>235</v>
      </c>
      <c r="L10" s="16" t="s">
        <v>263</v>
      </c>
      <c r="M10" s="27">
        <f t="shared" si="3"/>
        <v>0.21</v>
      </c>
      <c r="N10" s="28"/>
      <c r="O10" s="29">
        <v>4360000</v>
      </c>
      <c r="P10" s="29">
        <v>1117000</v>
      </c>
      <c r="Q10" s="29"/>
      <c r="R10" s="29">
        <v>3796000</v>
      </c>
      <c r="S10" s="29">
        <v>947000</v>
      </c>
    </row>
    <row r="11" spans="1:19" ht="31.5" x14ac:dyDescent="0.25">
      <c r="A11" s="16">
        <v>642101</v>
      </c>
      <c r="B11" s="16"/>
      <c r="C11" s="16" t="s">
        <v>292</v>
      </c>
      <c r="D11" s="16" t="s">
        <v>19</v>
      </c>
      <c r="E11" s="16" t="s">
        <v>20</v>
      </c>
      <c r="F11" s="16" t="s">
        <v>21</v>
      </c>
      <c r="G11" s="16" t="s">
        <v>5</v>
      </c>
      <c r="H11" s="25">
        <f t="shared" si="0"/>
        <v>3838000</v>
      </c>
      <c r="I11" s="25">
        <f t="shared" si="1"/>
        <v>909000</v>
      </c>
      <c r="J11" s="25">
        <f t="shared" si="2"/>
        <v>4747000</v>
      </c>
      <c r="K11" s="16" t="s">
        <v>222</v>
      </c>
      <c r="L11" s="23"/>
      <c r="M11" s="27">
        <f t="shared" si="3"/>
        <v>0.21</v>
      </c>
      <c r="N11" s="28"/>
      <c r="O11" s="29">
        <v>3706000</v>
      </c>
      <c r="P11" s="29">
        <v>891000</v>
      </c>
      <c r="Q11" s="29"/>
      <c r="R11" s="29">
        <v>3227000</v>
      </c>
      <c r="S11" s="29">
        <v>755000</v>
      </c>
    </row>
    <row r="12" spans="1:19" ht="15.75" x14ac:dyDescent="0.25">
      <c r="A12" s="16">
        <v>653077</v>
      </c>
      <c r="B12" s="16"/>
      <c r="C12" s="16" t="s">
        <v>304</v>
      </c>
      <c r="D12" s="16" t="s">
        <v>22</v>
      </c>
      <c r="E12" s="16" t="s">
        <v>23</v>
      </c>
      <c r="F12" s="16" t="s">
        <v>24</v>
      </c>
      <c r="G12" s="16" t="s">
        <v>5</v>
      </c>
      <c r="H12" s="25">
        <f t="shared" si="0"/>
        <v>1067000</v>
      </c>
      <c r="I12" s="25">
        <f t="shared" si="1"/>
        <v>151000</v>
      </c>
      <c r="J12" s="25">
        <f t="shared" si="2"/>
        <v>1218000</v>
      </c>
      <c r="K12" s="16"/>
      <c r="L12" s="23"/>
      <c r="M12" s="27">
        <f t="shared" si="3"/>
        <v>0.21</v>
      </c>
      <c r="N12" s="28"/>
      <c r="O12" s="29">
        <v>1030000</v>
      </c>
      <c r="P12" s="29">
        <v>148000</v>
      </c>
      <c r="Q12" s="29"/>
      <c r="R12" s="29">
        <v>897000</v>
      </c>
      <c r="S12" s="29">
        <v>124000</v>
      </c>
    </row>
    <row r="13" spans="1:19" ht="31.5" x14ac:dyDescent="0.25">
      <c r="A13" s="16">
        <v>642101</v>
      </c>
      <c r="B13" s="16"/>
      <c r="C13" s="16" t="s">
        <v>308</v>
      </c>
      <c r="D13" s="16" t="s">
        <v>25</v>
      </c>
      <c r="E13" s="16" t="s">
        <v>26</v>
      </c>
      <c r="F13" s="16" t="s">
        <v>27</v>
      </c>
      <c r="G13" s="16" t="s">
        <v>5</v>
      </c>
      <c r="H13" s="25">
        <f t="shared" si="0"/>
        <v>3650000</v>
      </c>
      <c r="I13" s="25">
        <f t="shared" si="1"/>
        <v>1107000</v>
      </c>
      <c r="J13" s="25">
        <f t="shared" si="2"/>
        <v>4757000</v>
      </c>
      <c r="K13" s="16" t="s">
        <v>236</v>
      </c>
      <c r="L13" s="23"/>
      <c r="M13" s="27">
        <f t="shared" si="3"/>
        <v>0.21</v>
      </c>
      <c r="N13" s="28"/>
      <c r="O13" s="29">
        <v>3524000</v>
      </c>
      <c r="P13" s="29">
        <v>1085000</v>
      </c>
      <c r="Q13" s="29"/>
      <c r="R13" s="29">
        <v>3068000</v>
      </c>
      <c r="S13" s="29">
        <v>919000</v>
      </c>
    </row>
    <row r="14" spans="1:19" ht="31.5" x14ac:dyDescent="0.25">
      <c r="A14" s="17">
        <v>643163</v>
      </c>
      <c r="B14" s="17"/>
      <c r="C14" s="17" t="s">
        <v>307</v>
      </c>
      <c r="D14" s="17" t="s">
        <v>28</v>
      </c>
      <c r="E14" s="17" t="s">
        <v>29</v>
      </c>
      <c r="F14" s="17" t="s">
        <v>30</v>
      </c>
      <c r="G14" s="17" t="s">
        <v>5</v>
      </c>
      <c r="H14" s="25">
        <f t="shared" si="0"/>
        <v>5824000</v>
      </c>
      <c r="I14" s="25">
        <f t="shared" si="1"/>
        <v>1188000</v>
      </c>
      <c r="J14" s="25">
        <f t="shared" si="2"/>
        <v>7012000</v>
      </c>
      <c r="K14" s="17" t="s">
        <v>224</v>
      </c>
      <c r="L14" s="24"/>
      <c r="M14" s="27">
        <f t="shared" si="3"/>
        <v>0.21</v>
      </c>
      <c r="N14" s="32"/>
      <c r="O14" s="31">
        <v>5624000</v>
      </c>
      <c r="P14" s="31">
        <v>1165000</v>
      </c>
      <c r="Q14" s="31"/>
      <c r="R14" s="31">
        <v>4898000</v>
      </c>
      <c r="S14" s="31">
        <v>987000</v>
      </c>
    </row>
    <row r="15" spans="1:19" ht="15.75" x14ac:dyDescent="0.25">
      <c r="A15" s="16">
        <v>642101</v>
      </c>
      <c r="B15" s="16"/>
      <c r="C15" s="16" t="s">
        <v>305</v>
      </c>
      <c r="D15" s="16" t="s">
        <v>31</v>
      </c>
      <c r="E15" s="16" t="s">
        <v>32</v>
      </c>
      <c r="F15" s="16" t="s">
        <v>33</v>
      </c>
      <c r="G15" s="16" t="s">
        <v>5</v>
      </c>
      <c r="H15" s="25">
        <f t="shared" si="0"/>
        <v>2613000</v>
      </c>
      <c r="I15" s="25">
        <f t="shared" si="1"/>
        <v>677000</v>
      </c>
      <c r="J15" s="25">
        <f t="shared" si="2"/>
        <v>3290000</v>
      </c>
      <c r="K15" s="16" t="s">
        <v>237</v>
      </c>
      <c r="L15" s="23"/>
      <c r="M15" s="27">
        <f t="shared" si="3"/>
        <v>0.21</v>
      </c>
      <c r="N15" s="28"/>
      <c r="O15" s="29">
        <v>2523000</v>
      </c>
      <c r="P15" s="29">
        <v>663000</v>
      </c>
      <c r="Q15" s="29"/>
      <c r="R15" s="29">
        <v>2197000</v>
      </c>
      <c r="S15" s="29">
        <v>561000</v>
      </c>
    </row>
    <row r="16" spans="1:19" s="51" customFormat="1" ht="15.75" x14ac:dyDescent="0.25">
      <c r="A16" s="22">
        <v>642100</v>
      </c>
      <c r="B16" s="22"/>
      <c r="C16" s="22"/>
      <c r="D16" s="22" t="s">
        <v>376</v>
      </c>
      <c r="E16" s="22" t="s">
        <v>377</v>
      </c>
      <c r="F16" s="22" t="s">
        <v>36</v>
      </c>
      <c r="G16" s="22" t="s">
        <v>5</v>
      </c>
      <c r="H16" s="48"/>
      <c r="I16" s="48">
        <v>583000</v>
      </c>
      <c r="J16" s="48">
        <v>583000</v>
      </c>
      <c r="K16" s="22"/>
      <c r="L16" s="52" t="s">
        <v>378</v>
      </c>
      <c r="M16" s="50"/>
      <c r="N16" s="50"/>
      <c r="O16" s="48"/>
      <c r="P16" s="48"/>
      <c r="Q16" s="48"/>
      <c r="R16" s="48"/>
      <c r="S16" s="48"/>
    </row>
    <row r="17" spans="1:19" ht="15.75" x14ac:dyDescent="0.25">
      <c r="A17" s="16"/>
      <c r="B17" s="16"/>
      <c r="C17" s="16" t="s">
        <v>309</v>
      </c>
      <c r="D17" s="16" t="s">
        <v>357</v>
      </c>
      <c r="E17" s="16" t="s">
        <v>35</v>
      </c>
      <c r="F17" s="16" t="s">
        <v>36</v>
      </c>
      <c r="G17" s="16" t="s">
        <v>5</v>
      </c>
      <c r="H17" s="25">
        <f t="shared" si="0"/>
        <v>2433000</v>
      </c>
      <c r="I17" s="25">
        <f>ROUNDUP(P17*124.4/122,-3)</f>
        <v>0</v>
      </c>
      <c r="J17" s="25">
        <f t="shared" si="2"/>
        <v>2433000</v>
      </c>
      <c r="K17" s="16" t="s">
        <v>359</v>
      </c>
      <c r="L17" s="23"/>
      <c r="M17" s="27">
        <f t="shared" si="3"/>
        <v>0.21</v>
      </c>
      <c r="N17" s="28"/>
      <c r="O17" s="29">
        <v>2349000</v>
      </c>
      <c r="P17" s="29">
        <v>0</v>
      </c>
      <c r="Q17" s="29"/>
      <c r="R17" s="29">
        <v>990000</v>
      </c>
      <c r="S17" s="29">
        <v>93000</v>
      </c>
    </row>
    <row r="18" spans="1:19" ht="15.75" x14ac:dyDescent="0.25">
      <c r="A18" s="16">
        <v>653078</v>
      </c>
      <c r="B18" s="16"/>
      <c r="C18" s="16" t="s">
        <v>309</v>
      </c>
      <c r="D18" s="16" t="s">
        <v>34</v>
      </c>
      <c r="E18" s="16" t="s">
        <v>35</v>
      </c>
      <c r="F18" s="16" t="s">
        <v>36</v>
      </c>
      <c r="G18" s="16" t="s">
        <v>5</v>
      </c>
      <c r="H18" s="25">
        <f t="shared" si="0"/>
        <v>1178000</v>
      </c>
      <c r="I18" s="25">
        <f t="shared" si="1"/>
        <v>114000</v>
      </c>
      <c r="J18" s="25">
        <f t="shared" si="2"/>
        <v>1292000</v>
      </c>
      <c r="K18" s="16"/>
      <c r="L18" s="23"/>
      <c r="M18" s="27">
        <f t="shared" si="3"/>
        <v>0.21</v>
      </c>
      <c r="N18" s="28"/>
      <c r="O18" s="29">
        <v>1137000</v>
      </c>
      <c r="P18" s="29">
        <v>111000</v>
      </c>
      <c r="Q18" s="29"/>
      <c r="R18" s="29">
        <v>990000</v>
      </c>
      <c r="S18" s="29">
        <v>93000</v>
      </c>
    </row>
    <row r="19" spans="1:19" ht="15.75" x14ac:dyDescent="0.25">
      <c r="A19" s="16">
        <v>642101</v>
      </c>
      <c r="B19" s="16"/>
      <c r="C19" s="16" t="s">
        <v>312</v>
      </c>
      <c r="D19" s="16" t="s">
        <v>37</v>
      </c>
      <c r="E19" s="16" t="s">
        <v>38</v>
      </c>
      <c r="F19" s="16" t="s">
        <v>39</v>
      </c>
      <c r="G19" s="16" t="s">
        <v>5</v>
      </c>
      <c r="H19" s="25">
        <f t="shared" si="0"/>
        <v>4056000</v>
      </c>
      <c r="I19" s="25">
        <f t="shared" si="1"/>
        <v>1062000</v>
      </c>
      <c r="J19" s="25">
        <f t="shared" si="2"/>
        <v>5118000</v>
      </c>
      <c r="K19" s="16" t="s">
        <v>237</v>
      </c>
      <c r="L19" s="23"/>
      <c r="M19" s="27">
        <f t="shared" si="3"/>
        <v>0.21</v>
      </c>
      <c r="N19" s="28"/>
      <c r="O19" s="29">
        <v>3917000</v>
      </c>
      <c r="P19" s="29">
        <v>1041000</v>
      </c>
      <c r="Q19" s="29"/>
      <c r="R19" s="29">
        <v>3411000</v>
      </c>
      <c r="S19" s="29">
        <v>882000</v>
      </c>
    </row>
    <row r="20" spans="1:19" ht="15.75" x14ac:dyDescent="0.25">
      <c r="A20" s="16">
        <v>631060</v>
      </c>
      <c r="B20" s="16">
        <v>1017</v>
      </c>
      <c r="C20" s="16" t="s">
        <v>313</v>
      </c>
      <c r="D20" s="16" t="s">
        <v>40</v>
      </c>
      <c r="E20" s="16" t="s">
        <v>41</v>
      </c>
      <c r="F20" s="16" t="s">
        <v>42</v>
      </c>
      <c r="G20" s="16" t="s">
        <v>5</v>
      </c>
      <c r="H20" s="25">
        <f t="shared" si="0"/>
        <v>3176000</v>
      </c>
      <c r="I20" s="25">
        <f t="shared" si="1"/>
        <v>0</v>
      </c>
      <c r="J20" s="25">
        <f t="shared" si="2"/>
        <v>3176000</v>
      </c>
      <c r="K20" s="22" t="s">
        <v>379</v>
      </c>
      <c r="L20" s="23"/>
      <c r="M20" s="27">
        <f t="shared" si="3"/>
        <v>0.21</v>
      </c>
      <c r="N20" s="28"/>
      <c r="O20" s="29">
        <v>3067000</v>
      </c>
      <c r="P20" s="29">
        <v>0</v>
      </c>
      <c r="Q20" s="29"/>
      <c r="R20" s="29">
        <v>2670000</v>
      </c>
      <c r="S20" s="29">
        <v>0</v>
      </c>
    </row>
    <row r="21" spans="1:19" ht="31.5" x14ac:dyDescent="0.25">
      <c r="A21" s="16">
        <v>642100</v>
      </c>
      <c r="B21" s="16"/>
      <c r="C21" s="16" t="s">
        <v>297</v>
      </c>
      <c r="D21" s="16" t="s">
        <v>43</v>
      </c>
      <c r="E21" s="16" t="s">
        <v>44</v>
      </c>
      <c r="F21" s="16" t="s">
        <v>45</v>
      </c>
      <c r="G21" s="16" t="s">
        <v>5</v>
      </c>
      <c r="H21" s="25">
        <f t="shared" si="0"/>
        <v>4803000</v>
      </c>
      <c r="I21" s="25">
        <f t="shared" si="1"/>
        <v>1410000</v>
      </c>
      <c r="J21" s="25">
        <f t="shared" si="2"/>
        <v>6213000</v>
      </c>
      <c r="K21" s="16" t="s">
        <v>234</v>
      </c>
      <c r="L21" s="16" t="s">
        <v>264</v>
      </c>
      <c r="M21" s="27">
        <f t="shared" si="3"/>
        <v>0.21</v>
      </c>
      <c r="N21" s="28"/>
      <c r="O21" s="29">
        <v>4638000</v>
      </c>
      <c r="P21" s="29">
        <v>1382000</v>
      </c>
      <c r="Q21" s="29"/>
      <c r="R21" s="29">
        <v>4039000</v>
      </c>
      <c r="S21" s="29">
        <v>1171000</v>
      </c>
    </row>
    <row r="22" spans="1:19" ht="31.5" x14ac:dyDescent="0.25">
      <c r="A22" s="17">
        <v>642101</v>
      </c>
      <c r="B22" s="17"/>
      <c r="C22" s="17" t="s">
        <v>314</v>
      </c>
      <c r="D22" s="17" t="s">
        <v>46</v>
      </c>
      <c r="E22" s="17" t="s">
        <v>47</v>
      </c>
      <c r="F22" s="17" t="s">
        <v>48</v>
      </c>
      <c r="G22" s="17" t="s">
        <v>5</v>
      </c>
      <c r="H22" s="25">
        <f t="shared" si="0"/>
        <v>1734000</v>
      </c>
      <c r="I22" s="25">
        <f t="shared" si="1"/>
        <v>570000</v>
      </c>
      <c r="J22" s="25">
        <f t="shared" si="2"/>
        <v>2304000</v>
      </c>
      <c r="K22" s="53" t="s">
        <v>220</v>
      </c>
      <c r="L22" s="17" t="s">
        <v>270</v>
      </c>
      <c r="M22" s="27">
        <f t="shared" si="3"/>
        <v>0.21</v>
      </c>
      <c r="N22" s="32"/>
      <c r="O22" s="31">
        <v>1674000</v>
      </c>
      <c r="P22" s="31">
        <v>559000</v>
      </c>
      <c r="Q22" s="31"/>
      <c r="R22" s="31">
        <v>1457000</v>
      </c>
      <c r="S22" s="31">
        <v>474000</v>
      </c>
    </row>
    <row r="23" spans="1:19" ht="15.75" x14ac:dyDescent="0.25">
      <c r="A23" s="16">
        <v>653080</v>
      </c>
      <c r="B23" s="16"/>
      <c r="C23" s="16"/>
      <c r="D23" s="16" t="s">
        <v>49</v>
      </c>
      <c r="E23" s="16" t="s">
        <v>50</v>
      </c>
      <c r="F23" s="16" t="s">
        <v>51</v>
      </c>
      <c r="G23" s="16" t="s">
        <v>5</v>
      </c>
      <c r="H23" s="25">
        <f t="shared" si="0"/>
        <v>1311000</v>
      </c>
      <c r="I23" s="25">
        <f t="shared" si="1"/>
        <v>200000</v>
      </c>
      <c r="J23" s="25">
        <f t="shared" si="2"/>
        <v>1511000</v>
      </c>
      <c r="K23" s="16" t="s">
        <v>238</v>
      </c>
      <c r="L23" s="16"/>
      <c r="M23" s="27">
        <f t="shared" si="3"/>
        <v>0.21</v>
      </c>
      <c r="N23" s="28"/>
      <c r="O23" s="29">
        <v>1266000</v>
      </c>
      <c r="P23" s="29">
        <v>196000</v>
      </c>
      <c r="Q23" s="29"/>
      <c r="R23" s="29">
        <v>1102000</v>
      </c>
      <c r="S23" s="29">
        <v>166000</v>
      </c>
    </row>
    <row r="24" spans="1:19" ht="31.5" x14ac:dyDescent="0.25">
      <c r="A24" s="16">
        <v>653076</v>
      </c>
      <c r="B24" s="16"/>
      <c r="C24" s="16" t="s">
        <v>300</v>
      </c>
      <c r="D24" s="16" t="s">
        <v>52</v>
      </c>
      <c r="E24" s="16" t="s">
        <v>53</v>
      </c>
      <c r="F24" s="16" t="s">
        <v>51</v>
      </c>
      <c r="G24" s="16" t="s">
        <v>5</v>
      </c>
      <c r="H24" s="25">
        <f t="shared" si="0"/>
        <v>2400000</v>
      </c>
      <c r="I24" s="25">
        <f t="shared" si="1"/>
        <v>230000</v>
      </c>
      <c r="J24" s="25">
        <f t="shared" si="2"/>
        <v>2630000</v>
      </c>
      <c r="K24" s="16" t="s">
        <v>239</v>
      </c>
      <c r="L24" s="16"/>
      <c r="M24" s="27">
        <f t="shared" si="3"/>
        <v>0.21</v>
      </c>
      <c r="N24" s="28"/>
      <c r="O24" s="29">
        <v>2317000</v>
      </c>
      <c r="P24" s="29">
        <v>225000</v>
      </c>
      <c r="Q24" s="29"/>
      <c r="R24" s="29">
        <v>2017000</v>
      </c>
      <c r="S24" s="29">
        <v>190000</v>
      </c>
    </row>
    <row r="25" spans="1:19" ht="15.75" x14ac:dyDescent="0.25">
      <c r="A25" s="16">
        <v>642101</v>
      </c>
      <c r="B25" s="16"/>
      <c r="C25" s="16" t="s">
        <v>311</v>
      </c>
      <c r="D25" s="16" t="s">
        <v>54</v>
      </c>
      <c r="E25" s="16" t="s">
        <v>55</v>
      </c>
      <c r="F25" s="16" t="s">
        <v>56</v>
      </c>
      <c r="G25" s="16" t="s">
        <v>5</v>
      </c>
      <c r="H25" s="25">
        <f t="shared" si="0"/>
        <v>4914000</v>
      </c>
      <c r="I25" s="25">
        <f t="shared" si="1"/>
        <v>1255000</v>
      </c>
      <c r="J25" s="25">
        <f t="shared" si="2"/>
        <v>6169000</v>
      </c>
      <c r="K25" s="16" t="s">
        <v>240</v>
      </c>
      <c r="L25" s="16"/>
      <c r="M25" s="27">
        <f t="shared" si="3"/>
        <v>0.21</v>
      </c>
      <c r="N25" s="28"/>
      <c r="O25" s="29">
        <v>4745000</v>
      </c>
      <c r="P25" s="29">
        <v>1230000</v>
      </c>
      <c r="Q25" s="29"/>
      <c r="R25" s="29">
        <v>4132000</v>
      </c>
      <c r="S25" s="29">
        <v>1042000</v>
      </c>
    </row>
    <row r="26" spans="1:19" ht="15.75" x14ac:dyDescent="0.25">
      <c r="A26" s="16">
        <v>642101</v>
      </c>
      <c r="B26" s="16"/>
      <c r="C26" s="16" t="s">
        <v>316</v>
      </c>
      <c r="D26" s="16" t="s">
        <v>57</v>
      </c>
      <c r="E26" s="16" t="s">
        <v>58</v>
      </c>
      <c r="F26" s="16" t="s">
        <v>59</v>
      </c>
      <c r="G26" s="16" t="s">
        <v>5</v>
      </c>
      <c r="H26" s="25">
        <f t="shared" si="0"/>
        <v>1193000</v>
      </c>
      <c r="I26" s="25">
        <f t="shared" si="1"/>
        <v>110000</v>
      </c>
      <c r="J26" s="25">
        <f t="shared" si="2"/>
        <v>1303000</v>
      </c>
      <c r="K26" s="16" t="s">
        <v>241</v>
      </c>
      <c r="L26" s="16"/>
      <c r="M26" s="27">
        <f t="shared" si="3"/>
        <v>0.21</v>
      </c>
      <c r="N26" s="28"/>
      <c r="O26" s="29">
        <v>1152000</v>
      </c>
      <c r="P26" s="29">
        <v>107000</v>
      </c>
      <c r="Q26" s="29"/>
      <c r="R26" s="29">
        <v>1002000</v>
      </c>
      <c r="S26" s="29">
        <v>90000</v>
      </c>
    </row>
    <row r="27" spans="1:19" ht="31.5" x14ac:dyDescent="0.25">
      <c r="A27" s="16">
        <v>642101</v>
      </c>
      <c r="B27" s="16"/>
      <c r="C27" s="16" t="s">
        <v>317</v>
      </c>
      <c r="D27" s="16" t="s">
        <v>60</v>
      </c>
      <c r="E27" s="16" t="s">
        <v>61</v>
      </c>
      <c r="F27" s="16" t="s">
        <v>59</v>
      </c>
      <c r="G27" s="16" t="s">
        <v>5</v>
      </c>
      <c r="H27" s="25">
        <f t="shared" si="0"/>
        <v>3865000</v>
      </c>
      <c r="I27" s="25">
        <f t="shared" si="1"/>
        <v>1121000</v>
      </c>
      <c r="J27" s="25">
        <f t="shared" si="2"/>
        <v>4986000</v>
      </c>
      <c r="K27" s="16" t="s">
        <v>242</v>
      </c>
      <c r="L27" s="16" t="s">
        <v>267</v>
      </c>
      <c r="M27" s="27">
        <f t="shared" si="3"/>
        <v>0.21</v>
      </c>
      <c r="N27" s="28"/>
      <c r="O27" s="29">
        <v>3732000</v>
      </c>
      <c r="P27" s="29">
        <v>1099000</v>
      </c>
      <c r="Q27" s="29"/>
      <c r="R27" s="29">
        <v>3249000</v>
      </c>
      <c r="S27" s="29">
        <v>931000</v>
      </c>
    </row>
    <row r="28" spans="1:19" ht="15.75" x14ac:dyDescent="0.25">
      <c r="A28" s="16">
        <v>653081</v>
      </c>
      <c r="B28" s="16"/>
      <c r="C28" s="16" t="s">
        <v>319</v>
      </c>
      <c r="D28" s="16" t="s">
        <v>62</v>
      </c>
      <c r="E28" s="16" t="s">
        <v>23</v>
      </c>
      <c r="F28" s="16" t="s">
        <v>63</v>
      </c>
      <c r="G28" s="16" t="s">
        <v>5</v>
      </c>
      <c r="H28" s="25">
        <f t="shared" si="0"/>
        <v>1260000</v>
      </c>
      <c r="I28" s="25">
        <f t="shared" si="1"/>
        <v>153000</v>
      </c>
      <c r="J28" s="25">
        <f t="shared" si="2"/>
        <v>1413000</v>
      </c>
      <c r="K28" s="16"/>
      <c r="L28" s="16"/>
      <c r="M28" s="27">
        <f t="shared" si="3"/>
        <v>0.21</v>
      </c>
      <c r="N28" s="28"/>
      <c r="O28" s="29">
        <v>1216000</v>
      </c>
      <c r="P28" s="29">
        <v>150000</v>
      </c>
      <c r="Q28" s="29"/>
      <c r="R28" s="29">
        <v>1058000</v>
      </c>
      <c r="S28" s="29">
        <v>126000</v>
      </c>
    </row>
    <row r="29" spans="1:19" ht="31.5" x14ac:dyDescent="0.25">
      <c r="A29" s="16">
        <v>642101</v>
      </c>
      <c r="B29" s="16"/>
      <c r="C29" s="16" t="s">
        <v>310</v>
      </c>
      <c r="D29" s="16" t="s">
        <v>64</v>
      </c>
      <c r="E29" s="16" t="s">
        <v>65</v>
      </c>
      <c r="F29" s="16" t="s">
        <v>66</v>
      </c>
      <c r="G29" s="16" t="s">
        <v>5</v>
      </c>
      <c r="H29" s="25">
        <f t="shared" si="0"/>
        <v>4219000</v>
      </c>
      <c r="I29" s="25">
        <f t="shared" si="1"/>
        <v>1195000</v>
      </c>
      <c r="J29" s="25">
        <f t="shared" si="2"/>
        <v>5414000</v>
      </c>
      <c r="K29" s="16" t="s">
        <v>215</v>
      </c>
      <c r="L29" s="16" t="s">
        <v>268</v>
      </c>
      <c r="M29" s="27">
        <f t="shared" si="3"/>
        <v>0.21</v>
      </c>
      <c r="N29" s="28"/>
      <c r="O29" s="29">
        <v>4074000</v>
      </c>
      <c r="P29" s="29">
        <v>1171000</v>
      </c>
      <c r="Q29" s="29"/>
      <c r="R29" s="29">
        <v>3548000</v>
      </c>
      <c r="S29" s="29">
        <v>992000</v>
      </c>
    </row>
    <row r="30" spans="1:19" ht="15.75" x14ac:dyDescent="0.25">
      <c r="A30" s="16">
        <v>642100</v>
      </c>
      <c r="B30" s="16"/>
      <c r="C30" s="16" t="s">
        <v>318</v>
      </c>
      <c r="D30" s="16" t="s">
        <v>67</v>
      </c>
      <c r="E30" s="16" t="s">
        <v>68</v>
      </c>
      <c r="F30" s="16" t="s">
        <v>69</v>
      </c>
      <c r="G30" s="16" t="s">
        <v>5</v>
      </c>
      <c r="H30" s="25">
        <f t="shared" si="0"/>
        <v>2688000</v>
      </c>
      <c r="I30" s="25">
        <f t="shared" si="1"/>
        <v>746000</v>
      </c>
      <c r="J30" s="25">
        <f t="shared" si="2"/>
        <v>3434000</v>
      </c>
      <c r="K30" s="16" t="s">
        <v>237</v>
      </c>
      <c r="L30" s="16"/>
      <c r="M30" s="27">
        <f t="shared" si="3"/>
        <v>0.21</v>
      </c>
      <c r="N30" s="28"/>
      <c r="O30" s="29">
        <v>2595000</v>
      </c>
      <c r="P30" s="29">
        <v>731000</v>
      </c>
      <c r="Q30" s="29"/>
      <c r="R30" s="29">
        <v>2259000</v>
      </c>
      <c r="S30" s="29">
        <v>619000</v>
      </c>
    </row>
    <row r="31" spans="1:19" ht="15.75" x14ac:dyDescent="0.25">
      <c r="A31" s="16">
        <v>642101</v>
      </c>
      <c r="B31" s="16"/>
      <c r="C31" s="16" t="s">
        <v>306</v>
      </c>
      <c r="D31" s="16" t="s">
        <v>70</v>
      </c>
      <c r="E31" s="16" t="s">
        <v>211</v>
      </c>
      <c r="F31" s="16" t="s">
        <v>69</v>
      </c>
      <c r="G31" s="16" t="s">
        <v>5</v>
      </c>
      <c r="H31" s="25">
        <f t="shared" si="0"/>
        <v>2518000</v>
      </c>
      <c r="I31" s="25">
        <f t="shared" si="1"/>
        <v>453000</v>
      </c>
      <c r="J31" s="25">
        <f t="shared" si="2"/>
        <v>2971000</v>
      </c>
      <c r="K31" s="16" t="s">
        <v>240</v>
      </c>
      <c r="L31" s="16"/>
      <c r="M31" s="27">
        <f t="shared" si="3"/>
        <v>0.21</v>
      </c>
      <c r="N31" s="28"/>
      <c r="O31" s="29">
        <v>2431000</v>
      </c>
      <c r="P31" s="29">
        <v>444000</v>
      </c>
      <c r="Q31" s="29"/>
      <c r="R31" s="29">
        <v>2116000</v>
      </c>
      <c r="S31" s="29">
        <v>375000</v>
      </c>
    </row>
    <row r="32" spans="1:19" ht="15.75" x14ac:dyDescent="0.25">
      <c r="A32" s="16">
        <v>653080</v>
      </c>
      <c r="B32" s="16"/>
      <c r="C32" s="16" t="s">
        <v>320</v>
      </c>
      <c r="D32" s="16" t="s">
        <v>71</v>
      </c>
      <c r="E32" s="16" t="s">
        <v>72</v>
      </c>
      <c r="F32" s="16" t="s">
        <v>51</v>
      </c>
      <c r="G32" s="16" t="s">
        <v>5</v>
      </c>
      <c r="H32" s="25">
        <f t="shared" si="0"/>
        <v>2214000</v>
      </c>
      <c r="I32" s="25">
        <f t="shared" si="1"/>
        <v>195000</v>
      </c>
      <c r="J32" s="25">
        <f t="shared" si="2"/>
        <v>2409000</v>
      </c>
      <c r="K32" s="16"/>
      <c r="L32" s="16"/>
      <c r="M32" s="27">
        <f t="shared" si="3"/>
        <v>0.21</v>
      </c>
      <c r="N32" s="28"/>
      <c r="O32" s="29">
        <v>2138000</v>
      </c>
      <c r="P32" s="29">
        <v>191000</v>
      </c>
      <c r="Q32" s="29"/>
      <c r="R32" s="29">
        <v>1861000</v>
      </c>
      <c r="S32" s="29">
        <v>161000</v>
      </c>
    </row>
    <row r="33" spans="1:19" ht="15.75" x14ac:dyDescent="0.25">
      <c r="A33" s="16">
        <v>642100</v>
      </c>
      <c r="B33" s="16"/>
      <c r="C33" s="16" t="s">
        <v>289</v>
      </c>
      <c r="D33" s="16" t="s">
        <v>73</v>
      </c>
      <c r="E33" s="16" t="s">
        <v>74</v>
      </c>
      <c r="F33" s="16" t="s">
        <v>15</v>
      </c>
      <c r="G33" s="16" t="s">
        <v>5</v>
      </c>
      <c r="H33" s="25">
        <f t="shared" si="0"/>
        <v>2421000</v>
      </c>
      <c r="I33" s="25">
        <f t="shared" si="1"/>
        <v>622000</v>
      </c>
      <c r="J33" s="25">
        <f t="shared" si="2"/>
        <v>3043000</v>
      </c>
      <c r="K33" s="16" t="s">
        <v>234</v>
      </c>
      <c r="L33" s="16" t="s">
        <v>266</v>
      </c>
      <c r="M33" s="27">
        <f t="shared" si="3"/>
        <v>0.21</v>
      </c>
      <c r="N33" s="28"/>
      <c r="O33" s="29">
        <v>2338000</v>
      </c>
      <c r="P33" s="29">
        <v>610000</v>
      </c>
      <c r="Q33" s="29"/>
      <c r="R33" s="29">
        <v>2035000</v>
      </c>
      <c r="S33" s="29">
        <v>517000</v>
      </c>
    </row>
    <row r="34" spans="1:19" ht="31.5" x14ac:dyDescent="0.25">
      <c r="A34" s="16">
        <v>653090</v>
      </c>
      <c r="B34" s="16"/>
      <c r="C34" s="16" t="s">
        <v>321</v>
      </c>
      <c r="D34" s="16" t="s">
        <v>122</v>
      </c>
      <c r="E34" s="16" t="s">
        <v>322</v>
      </c>
      <c r="F34" s="16"/>
      <c r="G34" s="16" t="s">
        <v>5</v>
      </c>
      <c r="H34" s="25">
        <f t="shared" si="0"/>
        <v>3805000</v>
      </c>
      <c r="I34" s="25">
        <f t="shared" si="1"/>
        <v>77000</v>
      </c>
      <c r="J34" s="25">
        <f t="shared" si="2"/>
        <v>3882000</v>
      </c>
      <c r="K34" s="16" t="s">
        <v>206</v>
      </c>
      <c r="L34" s="23"/>
      <c r="M34" s="27">
        <f t="shared" si="3"/>
        <v>0.21</v>
      </c>
      <c r="N34" s="28"/>
      <c r="O34" s="29">
        <v>3674000</v>
      </c>
      <c r="P34" s="29">
        <v>75000</v>
      </c>
      <c r="Q34" s="29"/>
      <c r="R34" s="29">
        <v>3199000</v>
      </c>
      <c r="S34" s="29">
        <v>62000</v>
      </c>
    </row>
    <row r="35" spans="1:19" ht="15.75" x14ac:dyDescent="0.25">
      <c r="A35" s="10"/>
      <c r="B35" s="10"/>
      <c r="C35" s="10"/>
      <c r="D35" s="10"/>
      <c r="E35" s="10"/>
      <c r="F35" s="10"/>
      <c r="G35" s="10"/>
      <c r="H35" s="33"/>
      <c r="I35" s="33"/>
      <c r="J35" s="33"/>
      <c r="K35" s="10"/>
      <c r="L35" s="10"/>
      <c r="M35" s="27"/>
      <c r="N35" s="34"/>
      <c r="O35" s="33"/>
      <c r="P35" s="33"/>
      <c r="Q35" s="33"/>
      <c r="R35" s="33"/>
      <c r="S35" s="33"/>
    </row>
    <row r="36" spans="1:19" ht="15.75" x14ac:dyDescent="0.25">
      <c r="A36" s="13"/>
      <c r="B36" s="13"/>
      <c r="C36" s="13"/>
      <c r="D36" s="13" t="s">
        <v>203</v>
      </c>
      <c r="E36" s="13"/>
      <c r="F36" s="13"/>
      <c r="G36" s="13"/>
      <c r="H36" s="35">
        <f>SUM(H4:H34)</f>
        <v>83907000</v>
      </c>
      <c r="I36" s="35">
        <f>SUM(I4:I34)</f>
        <v>17862000</v>
      </c>
      <c r="J36" s="35">
        <f>SUM(J4:J34)</f>
        <v>101769000</v>
      </c>
      <c r="K36" s="13"/>
      <c r="L36" s="35"/>
      <c r="M36" s="27"/>
      <c r="N36" s="36"/>
      <c r="O36" s="35">
        <f>SUM(O4:O34)</f>
        <v>85221000</v>
      </c>
      <c r="P36" s="35">
        <f>SUM(P4:P34)</f>
        <v>18100000</v>
      </c>
      <c r="Q36" s="35"/>
      <c r="R36" s="35">
        <f>SUM(R4:R34)</f>
        <v>73054000</v>
      </c>
      <c r="S36" s="35">
        <f>SUM(S4:S34)</f>
        <v>15403000</v>
      </c>
    </row>
    <row r="37" spans="1:19" ht="15.75" x14ac:dyDescent="0.25">
      <c r="A37" s="10"/>
      <c r="B37" s="10"/>
      <c r="C37" s="10"/>
      <c r="D37" s="10"/>
      <c r="E37" s="10"/>
      <c r="F37" s="10"/>
      <c r="G37" s="10"/>
      <c r="H37" s="33"/>
      <c r="I37" s="33"/>
      <c r="J37" s="33"/>
      <c r="K37" s="10"/>
      <c r="L37" s="10"/>
      <c r="M37" s="27"/>
      <c r="N37" s="34"/>
      <c r="O37" s="33"/>
      <c r="P37" s="33"/>
      <c r="Q37" s="33"/>
      <c r="R37" s="33"/>
      <c r="S37" s="33"/>
    </row>
    <row r="38" spans="1:19" ht="15.75" x14ac:dyDescent="0.25">
      <c r="A38" s="5"/>
      <c r="B38" s="5"/>
      <c r="C38" s="5"/>
      <c r="D38" s="5"/>
      <c r="E38" s="5" t="s">
        <v>81</v>
      </c>
      <c r="F38" s="5"/>
      <c r="G38" s="5"/>
      <c r="H38" s="37"/>
      <c r="I38" s="37"/>
      <c r="J38" s="37"/>
      <c r="K38" s="5"/>
      <c r="L38" s="5"/>
      <c r="M38" s="27"/>
      <c r="N38" s="36"/>
      <c r="O38" s="37"/>
      <c r="P38" s="37"/>
      <c r="Q38" s="37"/>
      <c r="R38" s="37"/>
      <c r="S38" s="37"/>
    </row>
    <row r="39" spans="1:19" ht="15.75" x14ac:dyDescent="0.25">
      <c r="A39" s="8">
        <v>644101</v>
      </c>
      <c r="B39" s="8"/>
      <c r="C39" s="8" t="s">
        <v>323</v>
      </c>
      <c r="D39" s="8" t="s">
        <v>327</v>
      </c>
      <c r="E39" s="8" t="s">
        <v>75</v>
      </c>
      <c r="F39" s="8" t="s">
        <v>76</v>
      </c>
      <c r="G39" s="8" t="s">
        <v>5</v>
      </c>
      <c r="H39" s="25">
        <f>ROUNDUP(O39*128.4/124,-3)</f>
        <v>29743000</v>
      </c>
      <c r="I39" s="25">
        <f>ROUNDUP(P39*124.4/122,-3)</f>
        <v>9542000</v>
      </c>
      <c r="J39" s="25">
        <f t="shared" ref="J39:J43" si="4">SUM(H39:I39)</f>
        <v>39285000</v>
      </c>
      <c r="K39" s="8" t="s">
        <v>243</v>
      </c>
      <c r="L39" s="26"/>
      <c r="M39" s="27">
        <f t="shared" ref="M39:M43" si="5">$M$34</f>
        <v>0.21</v>
      </c>
      <c r="N39" s="28"/>
      <c r="O39" s="25">
        <v>28723000</v>
      </c>
      <c r="P39" s="25">
        <v>9357000</v>
      </c>
      <c r="Q39" s="25"/>
      <c r="R39" s="25">
        <v>25016000</v>
      </c>
      <c r="S39" s="25">
        <v>7937000</v>
      </c>
    </row>
    <row r="40" spans="1:19" ht="15.75" x14ac:dyDescent="0.25">
      <c r="A40" s="16">
        <v>644100</v>
      </c>
      <c r="B40" s="16"/>
      <c r="C40" s="16" t="s">
        <v>324</v>
      </c>
      <c r="D40" s="16" t="s">
        <v>259</v>
      </c>
      <c r="E40" s="16" t="s">
        <v>256</v>
      </c>
      <c r="F40" s="16" t="s">
        <v>188</v>
      </c>
      <c r="G40" s="16" t="s">
        <v>5</v>
      </c>
      <c r="H40" s="25">
        <f t="shared" ref="H40:H43" si="6">ROUNDUP(O40*128.4/124,-3)</f>
        <v>23088000</v>
      </c>
      <c r="I40" s="25">
        <f t="shared" ref="I40:I43" si="7">ROUNDUP(P40*124.4/122,-3)</f>
        <v>6150000</v>
      </c>
      <c r="J40" s="25">
        <f t="shared" si="4"/>
        <v>29238000</v>
      </c>
      <c r="K40" s="16" t="s">
        <v>260</v>
      </c>
      <c r="L40" s="16" t="s">
        <v>262</v>
      </c>
      <c r="M40" s="27"/>
      <c r="N40" s="28"/>
      <c r="O40" s="29">
        <v>22296000</v>
      </c>
      <c r="P40" s="29">
        <v>6031000</v>
      </c>
      <c r="Q40" s="29"/>
      <c r="R40" s="29"/>
      <c r="S40" s="29"/>
    </row>
    <row r="41" spans="1:19" ht="15.75" x14ac:dyDescent="0.25">
      <c r="A41" s="16">
        <v>653092</v>
      </c>
      <c r="B41" s="16"/>
      <c r="C41" s="16" t="s">
        <v>325</v>
      </c>
      <c r="D41" s="16" t="s">
        <v>258</v>
      </c>
      <c r="E41" s="16" t="s">
        <v>257</v>
      </c>
      <c r="F41" s="16" t="s">
        <v>188</v>
      </c>
      <c r="G41" s="16" t="s">
        <v>5</v>
      </c>
      <c r="H41" s="25">
        <f t="shared" si="6"/>
        <v>3757000</v>
      </c>
      <c r="I41" s="25">
        <f t="shared" si="7"/>
        <v>237000</v>
      </c>
      <c r="J41" s="25">
        <f t="shared" si="4"/>
        <v>3994000</v>
      </c>
      <c r="K41" s="16" t="s">
        <v>261</v>
      </c>
      <c r="L41" s="16" t="s">
        <v>262</v>
      </c>
      <c r="M41" s="27"/>
      <c r="N41" s="28"/>
      <c r="O41" s="29">
        <v>3628000</v>
      </c>
      <c r="P41" s="29">
        <v>232000</v>
      </c>
      <c r="Q41" s="29"/>
      <c r="R41" s="29"/>
      <c r="S41" s="29"/>
    </row>
    <row r="42" spans="1:19" ht="31.5" x14ac:dyDescent="0.25">
      <c r="A42" s="16">
        <v>644100</v>
      </c>
      <c r="B42" s="16"/>
      <c r="C42" s="16" t="s">
        <v>315</v>
      </c>
      <c r="D42" s="16" t="s">
        <v>77</v>
      </c>
      <c r="E42" s="16" t="s">
        <v>78</v>
      </c>
      <c r="F42" s="16" t="s">
        <v>51</v>
      </c>
      <c r="G42" s="16" t="s">
        <v>5</v>
      </c>
      <c r="H42" s="25">
        <f t="shared" si="6"/>
        <v>24150000</v>
      </c>
      <c r="I42" s="25">
        <f t="shared" si="7"/>
        <v>6321000</v>
      </c>
      <c r="J42" s="25">
        <f t="shared" si="4"/>
        <v>30471000</v>
      </c>
      <c r="K42" s="16"/>
      <c r="L42" s="16" t="s">
        <v>274</v>
      </c>
      <c r="M42" s="27">
        <f t="shared" si="5"/>
        <v>0.21</v>
      </c>
      <c r="N42" s="28"/>
      <c r="O42" s="29">
        <v>23322000</v>
      </c>
      <c r="P42" s="29">
        <v>6199000</v>
      </c>
      <c r="Q42" s="29"/>
      <c r="R42" s="29">
        <v>20312000</v>
      </c>
      <c r="S42" s="29">
        <v>5258000</v>
      </c>
    </row>
    <row r="43" spans="1:19" ht="31.5" x14ac:dyDescent="0.25">
      <c r="A43" s="8">
        <v>644100</v>
      </c>
      <c r="B43" s="8"/>
      <c r="C43" s="8" t="s">
        <v>326</v>
      </c>
      <c r="D43" s="8" t="s">
        <v>79</v>
      </c>
      <c r="E43" s="8" t="s">
        <v>80</v>
      </c>
      <c r="F43" s="8" t="s">
        <v>27</v>
      </c>
      <c r="G43" s="8" t="s">
        <v>5</v>
      </c>
      <c r="H43" s="25">
        <f t="shared" si="6"/>
        <v>7719000</v>
      </c>
      <c r="I43" s="25">
        <f t="shared" si="7"/>
        <v>1965000</v>
      </c>
      <c r="J43" s="25">
        <f t="shared" si="4"/>
        <v>9684000</v>
      </c>
      <c r="K43" s="8" t="s">
        <v>244</v>
      </c>
      <c r="L43" s="26"/>
      <c r="M43" s="27">
        <f t="shared" si="5"/>
        <v>0.21</v>
      </c>
      <c r="N43" s="28"/>
      <c r="O43" s="25">
        <v>7454000</v>
      </c>
      <c r="P43" s="25">
        <v>1927000</v>
      </c>
      <c r="Q43" s="25"/>
      <c r="R43" s="25">
        <v>6491000</v>
      </c>
      <c r="S43" s="25">
        <v>1634000</v>
      </c>
    </row>
    <row r="44" spans="1:19" ht="15.75" x14ac:dyDescent="0.25">
      <c r="A44" s="10"/>
      <c r="B44" s="10"/>
      <c r="C44" s="10"/>
      <c r="D44" s="10"/>
      <c r="E44" s="10"/>
      <c r="F44" s="10"/>
      <c r="G44" s="10"/>
      <c r="H44" s="33"/>
      <c r="I44" s="33"/>
      <c r="J44" s="33"/>
      <c r="K44" s="10"/>
      <c r="L44" s="10"/>
      <c r="M44" s="27"/>
      <c r="N44" s="34"/>
      <c r="O44" s="33"/>
      <c r="P44" s="33"/>
      <c r="Q44" s="33"/>
      <c r="R44" s="33"/>
      <c r="S44" s="33"/>
    </row>
    <row r="45" spans="1:19" ht="15.75" x14ac:dyDescent="0.25">
      <c r="A45" s="13"/>
      <c r="B45" s="13"/>
      <c r="C45" s="13"/>
      <c r="D45" s="13" t="s">
        <v>203</v>
      </c>
      <c r="E45" s="13"/>
      <c r="F45" s="13"/>
      <c r="G45" s="13"/>
      <c r="H45" s="35">
        <f>SUM(H39:H43)</f>
        <v>88457000</v>
      </c>
      <c r="I45" s="35">
        <f t="shared" ref="I45:J45" si="8">SUM(I39:I43)</f>
        <v>24215000</v>
      </c>
      <c r="J45" s="35">
        <f t="shared" si="8"/>
        <v>112672000</v>
      </c>
      <c r="K45" s="13"/>
      <c r="L45" s="35"/>
      <c r="M45" s="27"/>
      <c r="N45" s="36"/>
      <c r="O45" s="35">
        <f>SUM(O39:O43)</f>
        <v>85423000</v>
      </c>
      <c r="P45" s="35">
        <f>SUM(P39:P43)</f>
        <v>23746000</v>
      </c>
      <c r="Q45" s="35"/>
      <c r="R45" s="35">
        <f>SUM(R39:R43)</f>
        <v>51819000</v>
      </c>
      <c r="S45" s="35">
        <f>SUM(S39:S43)</f>
        <v>14829000</v>
      </c>
    </row>
    <row r="46" spans="1:19" ht="15.75" x14ac:dyDescent="0.25">
      <c r="A46" s="10"/>
      <c r="B46" s="10"/>
      <c r="C46" s="10"/>
      <c r="D46" s="10"/>
      <c r="E46" s="10"/>
      <c r="F46" s="10"/>
      <c r="G46" s="10"/>
      <c r="H46" s="33"/>
      <c r="I46" s="33"/>
      <c r="J46" s="33"/>
      <c r="K46" s="10"/>
      <c r="L46" s="10"/>
      <c r="M46" s="27"/>
      <c r="N46" s="34"/>
      <c r="O46" s="33"/>
      <c r="P46" s="33"/>
      <c r="Q46" s="33"/>
      <c r="R46" s="33"/>
      <c r="S46" s="33"/>
    </row>
    <row r="47" spans="1:19" ht="15.75" x14ac:dyDescent="0.25">
      <c r="A47" s="5"/>
      <c r="B47" s="5"/>
      <c r="C47" s="5"/>
      <c r="D47" s="5"/>
      <c r="E47" s="5" t="s">
        <v>82</v>
      </c>
      <c r="F47" s="5"/>
      <c r="G47" s="5"/>
      <c r="H47" s="37"/>
      <c r="I47" s="37"/>
      <c r="J47" s="37"/>
      <c r="K47" s="5"/>
      <c r="L47" s="5"/>
      <c r="M47" s="27"/>
      <c r="N47" s="36"/>
      <c r="O47" s="37"/>
      <c r="P47" s="37"/>
      <c r="Q47" s="37"/>
      <c r="R47" s="37"/>
      <c r="S47" s="37"/>
    </row>
    <row r="48" spans="1:19" ht="31.5" x14ac:dyDescent="0.25">
      <c r="A48" s="8">
        <v>631060</v>
      </c>
      <c r="B48" s="8">
        <v>1023</v>
      </c>
      <c r="C48" s="8" t="s">
        <v>295</v>
      </c>
      <c r="D48" s="8" t="s">
        <v>83</v>
      </c>
      <c r="E48" s="8" t="s">
        <v>84</v>
      </c>
      <c r="F48" s="8" t="s">
        <v>85</v>
      </c>
      <c r="G48" s="8" t="s">
        <v>5</v>
      </c>
      <c r="H48" s="25">
        <f>ROUNDUP(O48*128.4/124,-3)</f>
        <v>349000</v>
      </c>
      <c r="I48" s="25">
        <f>ROUNDUP(P48*124.4/122,-3)</f>
        <v>0</v>
      </c>
      <c r="J48" s="25">
        <f>SUM(H48:I48)</f>
        <v>349000</v>
      </c>
      <c r="K48" s="8" t="s">
        <v>245</v>
      </c>
      <c r="L48" s="16" t="s">
        <v>269</v>
      </c>
      <c r="M48" s="27">
        <v>0.21</v>
      </c>
      <c r="N48" s="28"/>
      <c r="O48" s="25">
        <v>337000</v>
      </c>
      <c r="P48" s="25">
        <v>0</v>
      </c>
      <c r="Q48" s="25"/>
      <c r="R48" s="25">
        <v>293000</v>
      </c>
      <c r="S48" s="25">
        <v>0</v>
      </c>
    </row>
    <row r="49" spans="1:19" ht="31.5" x14ac:dyDescent="0.25">
      <c r="A49" s="16">
        <v>631060</v>
      </c>
      <c r="B49" s="16">
        <v>1000</v>
      </c>
      <c r="C49" s="16" t="s">
        <v>328</v>
      </c>
      <c r="D49" s="16" t="s">
        <v>329</v>
      </c>
      <c r="E49" s="16" t="s">
        <v>209</v>
      </c>
      <c r="F49" s="16" t="s">
        <v>95</v>
      </c>
      <c r="G49" s="16" t="s">
        <v>5</v>
      </c>
      <c r="H49" s="25">
        <f t="shared" ref="H49:H87" si="9">ROUNDUP(O49*128.4/124,-3)</f>
        <v>489000</v>
      </c>
      <c r="I49" s="25">
        <f t="shared" ref="I49:I87" si="10">ROUNDUP(P49*124.4/122,-3)</f>
        <v>0</v>
      </c>
      <c r="J49" s="25">
        <f t="shared" ref="J49:J87" si="11">SUM(H49:I49)</f>
        <v>489000</v>
      </c>
      <c r="K49" s="16" t="s">
        <v>210</v>
      </c>
      <c r="L49" s="16"/>
      <c r="M49" s="27">
        <f>$M$48</f>
        <v>0.21</v>
      </c>
      <c r="N49" s="28"/>
      <c r="O49" s="29">
        <v>472000</v>
      </c>
      <c r="P49" s="29">
        <v>0</v>
      </c>
      <c r="Q49" s="29"/>
      <c r="R49" s="29">
        <v>410000</v>
      </c>
      <c r="S49" s="29">
        <v>0</v>
      </c>
    </row>
    <row r="50" spans="1:19" ht="15.75" x14ac:dyDescent="0.25">
      <c r="A50" s="16">
        <v>631060</v>
      </c>
      <c r="B50" s="16">
        <v>1003</v>
      </c>
      <c r="C50" s="16" t="s">
        <v>296</v>
      </c>
      <c r="D50" s="16" t="s">
        <v>96</v>
      </c>
      <c r="E50" s="16" t="s">
        <v>97</v>
      </c>
      <c r="F50" s="16" t="s">
        <v>11</v>
      </c>
      <c r="G50" s="16" t="s">
        <v>5</v>
      </c>
      <c r="H50" s="25">
        <f t="shared" si="9"/>
        <v>935000</v>
      </c>
      <c r="I50" s="25">
        <f t="shared" si="10"/>
        <v>0</v>
      </c>
      <c r="J50" s="25">
        <f t="shared" si="11"/>
        <v>935000</v>
      </c>
      <c r="K50" s="16"/>
      <c r="L50" s="16"/>
      <c r="M50" s="27">
        <f t="shared" ref="M50:M53" si="12">$M$48</f>
        <v>0.21</v>
      </c>
      <c r="N50" s="28"/>
      <c r="O50" s="29">
        <v>902000</v>
      </c>
      <c r="P50" s="29">
        <v>0</v>
      </c>
      <c r="Q50" s="29"/>
      <c r="R50" s="29">
        <v>785000</v>
      </c>
      <c r="S50" s="29">
        <v>0</v>
      </c>
    </row>
    <row r="51" spans="1:19" s="51" customFormat="1" ht="15.75" x14ac:dyDescent="0.25">
      <c r="A51" s="22"/>
      <c r="B51" s="22"/>
      <c r="C51" s="22"/>
      <c r="D51" s="22" t="s">
        <v>382</v>
      </c>
      <c r="E51" s="22" t="s">
        <v>383</v>
      </c>
      <c r="F51" s="22" t="s">
        <v>384</v>
      </c>
      <c r="G51" s="22" t="s">
        <v>5</v>
      </c>
      <c r="H51" s="48">
        <v>195000</v>
      </c>
      <c r="I51" s="48"/>
      <c r="J51" s="48">
        <v>195000</v>
      </c>
      <c r="K51" s="22" t="s">
        <v>385</v>
      </c>
      <c r="L51" s="22"/>
      <c r="M51" s="50"/>
      <c r="N51" s="50"/>
      <c r="O51" s="48"/>
      <c r="P51" s="48"/>
      <c r="Q51" s="48"/>
      <c r="R51" s="48"/>
      <c r="S51" s="48"/>
    </row>
    <row r="52" spans="1:19" s="51" customFormat="1" ht="15.75" x14ac:dyDescent="0.25">
      <c r="A52" s="22">
        <v>631060</v>
      </c>
      <c r="B52" s="22">
        <v>1004</v>
      </c>
      <c r="C52" s="22" t="s">
        <v>293</v>
      </c>
      <c r="D52" s="22" t="s">
        <v>98</v>
      </c>
      <c r="E52" s="22" t="s">
        <v>380</v>
      </c>
      <c r="F52" s="22" t="s">
        <v>99</v>
      </c>
      <c r="G52" s="22" t="s">
        <v>5</v>
      </c>
      <c r="H52" s="48">
        <f t="shared" si="9"/>
        <v>3997000</v>
      </c>
      <c r="I52" s="48">
        <v>583000</v>
      </c>
      <c r="J52" s="48">
        <f t="shared" si="11"/>
        <v>4580000</v>
      </c>
      <c r="K52" s="22"/>
      <c r="L52" s="22" t="s">
        <v>381</v>
      </c>
      <c r="M52" s="50">
        <f t="shared" si="12"/>
        <v>0.21</v>
      </c>
      <c r="N52" s="50"/>
      <c r="O52" s="48">
        <v>3860000</v>
      </c>
      <c r="P52" s="48">
        <v>0</v>
      </c>
      <c r="Q52" s="48"/>
      <c r="R52" s="48">
        <v>3361000</v>
      </c>
      <c r="S52" s="48">
        <v>0</v>
      </c>
    </row>
    <row r="53" spans="1:19" ht="15.75" x14ac:dyDescent="0.25">
      <c r="A53" s="16">
        <v>631070</v>
      </c>
      <c r="B53" s="16"/>
      <c r="C53" s="16" t="s">
        <v>331</v>
      </c>
      <c r="D53" s="16" t="s">
        <v>105</v>
      </c>
      <c r="E53" s="16" t="s">
        <v>221</v>
      </c>
      <c r="F53" s="16" t="s">
        <v>106</v>
      </c>
      <c r="G53" s="16" t="s">
        <v>5</v>
      </c>
      <c r="H53" s="25">
        <f t="shared" si="9"/>
        <v>74000</v>
      </c>
      <c r="I53" s="25">
        <f t="shared" si="10"/>
        <v>14000</v>
      </c>
      <c r="J53" s="25">
        <f t="shared" si="11"/>
        <v>88000</v>
      </c>
      <c r="K53" s="16"/>
      <c r="L53" s="16"/>
      <c r="M53" s="27">
        <f t="shared" si="12"/>
        <v>0.21</v>
      </c>
      <c r="N53" s="28"/>
      <c r="O53" s="29">
        <v>71000</v>
      </c>
      <c r="P53" s="29">
        <v>13000</v>
      </c>
      <c r="Q53" s="29"/>
      <c r="R53" s="29">
        <v>61000</v>
      </c>
      <c r="S53" s="29">
        <v>10000</v>
      </c>
    </row>
    <row r="54" spans="1:19" ht="15.75" x14ac:dyDescent="0.25">
      <c r="A54" s="16">
        <v>621020</v>
      </c>
      <c r="B54" s="16"/>
      <c r="C54" s="16" t="s">
        <v>332</v>
      </c>
      <c r="D54" s="16" t="s">
        <v>113</v>
      </c>
      <c r="E54" s="16" t="s">
        <v>114</v>
      </c>
      <c r="F54" s="16"/>
      <c r="G54" s="16" t="s">
        <v>5</v>
      </c>
      <c r="H54" s="25">
        <f t="shared" si="9"/>
        <v>31000</v>
      </c>
      <c r="I54" s="25">
        <f t="shared" si="10"/>
        <v>0</v>
      </c>
      <c r="J54" s="25">
        <f t="shared" si="11"/>
        <v>31000</v>
      </c>
      <c r="K54" s="16" t="s">
        <v>246</v>
      </c>
      <c r="L54" s="16"/>
      <c r="M54" s="27" t="s">
        <v>217</v>
      </c>
      <c r="N54" s="34"/>
      <c r="O54" s="29">
        <v>29000</v>
      </c>
      <c r="P54" s="29">
        <v>0</v>
      </c>
      <c r="Q54" s="29"/>
      <c r="R54" s="29">
        <v>24000</v>
      </c>
      <c r="S54" s="29">
        <v>0</v>
      </c>
    </row>
    <row r="55" spans="1:19" ht="31.5" x14ac:dyDescent="0.25">
      <c r="A55" s="16">
        <v>656030</v>
      </c>
      <c r="B55" s="16"/>
      <c r="C55" s="16" t="s">
        <v>333</v>
      </c>
      <c r="D55" s="16" t="s">
        <v>115</v>
      </c>
      <c r="E55" s="16" t="s">
        <v>116</v>
      </c>
      <c r="F55" s="16"/>
      <c r="G55" s="16" t="s">
        <v>5</v>
      </c>
      <c r="H55" s="25">
        <f t="shared" si="9"/>
        <v>106000</v>
      </c>
      <c r="I55" s="25">
        <f t="shared" si="10"/>
        <v>0</v>
      </c>
      <c r="J55" s="25">
        <f t="shared" si="11"/>
        <v>106000</v>
      </c>
      <c r="K55" s="16" t="s">
        <v>247</v>
      </c>
      <c r="L55" s="16"/>
      <c r="M55" s="27" t="s">
        <v>217</v>
      </c>
      <c r="N55" s="34"/>
      <c r="O55" s="29">
        <v>102000</v>
      </c>
      <c r="P55" s="29">
        <v>0</v>
      </c>
      <c r="Q55" s="29"/>
      <c r="R55" s="29">
        <v>88000</v>
      </c>
      <c r="S55" s="29">
        <v>0</v>
      </c>
    </row>
    <row r="56" spans="1:19" ht="15.75" x14ac:dyDescent="0.25">
      <c r="A56" s="16">
        <v>631060</v>
      </c>
      <c r="B56" s="16"/>
      <c r="C56" s="16" t="s">
        <v>334</v>
      </c>
      <c r="D56" s="16" t="s">
        <v>120</v>
      </c>
      <c r="E56" s="16" t="s">
        <v>121</v>
      </c>
      <c r="F56" s="16"/>
      <c r="G56" s="16"/>
      <c r="H56" s="25">
        <f t="shared" si="9"/>
        <v>119000</v>
      </c>
      <c r="I56" s="25">
        <f t="shared" si="10"/>
        <v>0</v>
      </c>
      <c r="J56" s="25">
        <f t="shared" si="11"/>
        <v>119000</v>
      </c>
      <c r="K56" s="16"/>
      <c r="L56" s="16"/>
      <c r="M56" s="27" t="s">
        <v>217</v>
      </c>
      <c r="N56" s="34"/>
      <c r="O56" s="29">
        <v>114000</v>
      </c>
      <c r="P56" s="29">
        <v>0</v>
      </c>
      <c r="Q56" s="29"/>
      <c r="R56" s="29">
        <v>98000</v>
      </c>
      <c r="S56" s="29">
        <v>0</v>
      </c>
    </row>
    <row r="57" spans="1:19" ht="15.75" x14ac:dyDescent="0.25">
      <c r="A57" s="16">
        <v>631060</v>
      </c>
      <c r="B57" s="16">
        <v>1024</v>
      </c>
      <c r="C57" s="16" t="s">
        <v>288</v>
      </c>
      <c r="D57" s="16" t="s">
        <v>123</v>
      </c>
      <c r="E57" s="16" t="s">
        <v>124</v>
      </c>
      <c r="F57" s="16" t="s">
        <v>125</v>
      </c>
      <c r="G57" s="16" t="s">
        <v>5</v>
      </c>
      <c r="H57" s="25">
        <f t="shared" si="9"/>
        <v>3383000</v>
      </c>
      <c r="I57" s="25">
        <f t="shared" si="10"/>
        <v>0</v>
      </c>
      <c r="J57" s="25">
        <f t="shared" si="11"/>
        <v>3383000</v>
      </c>
      <c r="K57" s="16" t="s">
        <v>248</v>
      </c>
      <c r="L57" s="16"/>
      <c r="M57" s="27">
        <f t="shared" ref="M57:M58" si="13">$M$48</f>
        <v>0.21</v>
      </c>
      <c r="N57" s="28"/>
      <c r="O57" s="29">
        <v>3267000</v>
      </c>
      <c r="P57" s="29">
        <v>0</v>
      </c>
      <c r="Q57" s="29"/>
      <c r="R57" s="29">
        <v>2844000</v>
      </c>
      <c r="S57" s="29">
        <v>0</v>
      </c>
    </row>
    <row r="58" spans="1:19" ht="15.75" x14ac:dyDescent="0.25">
      <c r="A58" s="16">
        <v>631060</v>
      </c>
      <c r="B58" s="16">
        <v>1006</v>
      </c>
      <c r="C58" s="16" t="s">
        <v>302</v>
      </c>
      <c r="D58" s="16" t="s">
        <v>335</v>
      </c>
      <c r="E58" s="16" t="s">
        <v>126</v>
      </c>
      <c r="F58" s="16" t="s">
        <v>125</v>
      </c>
      <c r="G58" s="16" t="s">
        <v>5</v>
      </c>
      <c r="H58" s="25">
        <f t="shared" si="9"/>
        <v>2164000</v>
      </c>
      <c r="I58" s="25">
        <f t="shared" si="10"/>
        <v>0</v>
      </c>
      <c r="J58" s="25">
        <f t="shared" si="11"/>
        <v>2164000</v>
      </c>
      <c r="K58" s="16" t="s">
        <v>249</v>
      </c>
      <c r="L58" s="16"/>
      <c r="M58" s="27">
        <f t="shared" si="13"/>
        <v>0.21</v>
      </c>
      <c r="N58" s="28"/>
      <c r="O58" s="29">
        <v>2089000</v>
      </c>
      <c r="P58" s="29">
        <v>0</v>
      </c>
      <c r="Q58" s="29"/>
      <c r="R58" s="29">
        <v>1818000</v>
      </c>
      <c r="S58" s="29">
        <v>0</v>
      </c>
    </row>
    <row r="59" spans="1:19" ht="15.75" x14ac:dyDescent="0.25">
      <c r="A59" s="16">
        <v>621010</v>
      </c>
      <c r="B59" s="16"/>
      <c r="C59" s="16" t="s">
        <v>336</v>
      </c>
      <c r="D59" s="16" t="s">
        <v>127</v>
      </c>
      <c r="E59" s="16" t="s">
        <v>128</v>
      </c>
      <c r="F59" s="16" t="s">
        <v>129</v>
      </c>
      <c r="G59" s="16" t="s">
        <v>5</v>
      </c>
      <c r="H59" s="25">
        <f t="shared" si="9"/>
        <v>1476000</v>
      </c>
      <c r="I59" s="25">
        <f t="shared" si="10"/>
        <v>100000</v>
      </c>
      <c r="J59" s="25">
        <f t="shared" si="11"/>
        <v>1576000</v>
      </c>
      <c r="K59" s="16"/>
      <c r="L59" s="16"/>
      <c r="M59" s="27" t="s">
        <v>217</v>
      </c>
      <c r="N59" s="34"/>
      <c r="O59" s="29">
        <v>1425000</v>
      </c>
      <c r="P59" s="29">
        <v>98000</v>
      </c>
      <c r="Q59" s="29"/>
      <c r="R59" s="29">
        <v>1240000</v>
      </c>
      <c r="S59" s="29">
        <v>82000</v>
      </c>
    </row>
    <row r="60" spans="1:19" s="51" customFormat="1" ht="15.75" x14ac:dyDescent="0.25">
      <c r="A60" s="22"/>
      <c r="B60" s="22"/>
      <c r="C60" s="22"/>
      <c r="D60" s="22" t="s">
        <v>386</v>
      </c>
      <c r="E60" s="22" t="s">
        <v>387</v>
      </c>
      <c r="F60" s="22" t="s">
        <v>129</v>
      </c>
      <c r="G60" s="22" t="s">
        <v>5</v>
      </c>
      <c r="H60" s="48"/>
      <c r="I60" s="48">
        <v>280000</v>
      </c>
      <c r="J60" s="48">
        <v>280000</v>
      </c>
      <c r="K60" s="22" t="s">
        <v>388</v>
      </c>
      <c r="L60" s="22"/>
      <c r="M60" s="50"/>
      <c r="N60" s="22"/>
      <c r="O60" s="48"/>
      <c r="P60" s="48"/>
      <c r="Q60" s="48"/>
      <c r="R60" s="48"/>
      <c r="S60" s="48"/>
    </row>
    <row r="61" spans="1:19" ht="31.5" x14ac:dyDescent="0.25">
      <c r="A61" s="16">
        <v>631060</v>
      </c>
      <c r="B61" s="16">
        <v>1007</v>
      </c>
      <c r="C61" s="16" t="s">
        <v>337</v>
      </c>
      <c r="D61" s="16" t="s">
        <v>130</v>
      </c>
      <c r="E61" s="16" t="s">
        <v>131</v>
      </c>
      <c r="F61" s="16" t="s">
        <v>132</v>
      </c>
      <c r="G61" s="16" t="s">
        <v>5</v>
      </c>
      <c r="H61" s="25">
        <f t="shared" si="9"/>
        <v>4700000</v>
      </c>
      <c r="I61" s="25">
        <f t="shared" si="10"/>
        <v>0</v>
      </c>
      <c r="J61" s="25">
        <f t="shared" si="11"/>
        <v>4700000</v>
      </c>
      <c r="K61" s="16"/>
      <c r="L61" s="16" t="s">
        <v>271</v>
      </c>
      <c r="M61" s="27">
        <f>$M$48</f>
        <v>0.21</v>
      </c>
      <c r="N61" s="28"/>
      <c r="O61" s="29">
        <v>4538000</v>
      </c>
      <c r="P61" s="29">
        <v>0</v>
      </c>
      <c r="Q61" s="29"/>
      <c r="R61" s="29">
        <v>3952000</v>
      </c>
      <c r="S61" s="29">
        <v>0</v>
      </c>
    </row>
    <row r="62" spans="1:19" ht="15.75" x14ac:dyDescent="0.25">
      <c r="A62" s="16">
        <v>507020</v>
      </c>
      <c r="B62" s="16"/>
      <c r="C62" s="16" t="s">
        <v>340</v>
      </c>
      <c r="D62" s="16" t="s">
        <v>133</v>
      </c>
      <c r="E62" s="16" t="s">
        <v>134</v>
      </c>
      <c r="F62" s="16" t="s">
        <v>135</v>
      </c>
      <c r="G62" s="16" t="s">
        <v>5</v>
      </c>
      <c r="H62" s="25">
        <f t="shared" si="9"/>
        <v>0</v>
      </c>
      <c r="I62" s="25">
        <f t="shared" si="10"/>
        <v>1104000</v>
      </c>
      <c r="J62" s="25">
        <f t="shared" si="11"/>
        <v>1104000</v>
      </c>
      <c r="K62" s="16"/>
      <c r="L62" s="16"/>
      <c r="M62" s="27" t="s">
        <v>217</v>
      </c>
      <c r="N62" s="34"/>
      <c r="O62" s="29">
        <v>0</v>
      </c>
      <c r="P62" s="29">
        <v>1082000</v>
      </c>
      <c r="Q62" s="29"/>
      <c r="R62" s="29">
        <v>0</v>
      </c>
      <c r="S62" s="29">
        <v>917000</v>
      </c>
    </row>
    <row r="63" spans="1:19" ht="15.75" x14ac:dyDescent="0.25">
      <c r="A63" s="16">
        <v>507020</v>
      </c>
      <c r="B63" s="16"/>
      <c r="C63" s="16" t="s">
        <v>340</v>
      </c>
      <c r="D63" s="16" t="s">
        <v>339</v>
      </c>
      <c r="E63" s="16" t="s">
        <v>136</v>
      </c>
      <c r="F63" s="16" t="s">
        <v>135</v>
      </c>
      <c r="G63" s="16" t="s">
        <v>5</v>
      </c>
      <c r="H63" s="25">
        <f t="shared" si="9"/>
        <v>25633000</v>
      </c>
      <c r="I63" s="25">
        <f t="shared" si="10"/>
        <v>10097000</v>
      </c>
      <c r="J63" s="25">
        <f t="shared" si="11"/>
        <v>35730000</v>
      </c>
      <c r="K63" s="16" t="s">
        <v>218</v>
      </c>
      <c r="L63" s="16"/>
      <c r="M63" s="27" t="s">
        <v>217</v>
      </c>
      <c r="N63" s="34"/>
      <c r="O63" s="29">
        <v>24754000</v>
      </c>
      <c r="P63" s="29">
        <v>9902000</v>
      </c>
      <c r="Q63" s="29"/>
      <c r="R63" s="29">
        <v>21559000</v>
      </c>
      <c r="S63" s="29">
        <v>8400000</v>
      </c>
    </row>
    <row r="64" spans="1:19" ht="15.75" x14ac:dyDescent="0.25">
      <c r="A64" s="16">
        <v>507020</v>
      </c>
      <c r="B64" s="16"/>
      <c r="C64" s="16" t="s">
        <v>340</v>
      </c>
      <c r="D64" s="16" t="s">
        <v>137</v>
      </c>
      <c r="E64" s="16" t="s">
        <v>138</v>
      </c>
      <c r="F64" s="16" t="s">
        <v>135</v>
      </c>
      <c r="G64" s="16" t="s">
        <v>5</v>
      </c>
      <c r="H64" s="25">
        <f t="shared" si="9"/>
        <v>8538000</v>
      </c>
      <c r="I64" s="25">
        <f t="shared" si="10"/>
        <v>0</v>
      </c>
      <c r="J64" s="25">
        <f t="shared" si="11"/>
        <v>8538000</v>
      </c>
      <c r="K64" s="16" t="s">
        <v>250</v>
      </c>
      <c r="L64" s="16"/>
      <c r="M64" s="27" t="s">
        <v>217</v>
      </c>
      <c r="N64" s="34"/>
      <c r="O64" s="29">
        <v>8245000</v>
      </c>
      <c r="P64" s="29">
        <v>0</v>
      </c>
      <c r="Q64" s="29"/>
      <c r="R64" s="29">
        <v>7180000</v>
      </c>
      <c r="S64" s="29">
        <v>0</v>
      </c>
    </row>
    <row r="65" spans="1:19" ht="15.75" x14ac:dyDescent="0.25">
      <c r="A65" s="16">
        <v>631065</v>
      </c>
      <c r="B65" s="16">
        <v>1008</v>
      </c>
      <c r="C65" s="16" t="s">
        <v>294</v>
      </c>
      <c r="D65" s="16" t="s">
        <v>139</v>
      </c>
      <c r="E65" s="16" t="s">
        <v>140</v>
      </c>
      <c r="F65" s="16" t="s">
        <v>135</v>
      </c>
      <c r="G65" s="16" t="s">
        <v>5</v>
      </c>
      <c r="H65" s="25">
        <f t="shared" si="9"/>
        <v>0</v>
      </c>
      <c r="I65" s="25">
        <f t="shared" si="10"/>
        <v>0</v>
      </c>
      <c r="J65" s="25">
        <f t="shared" si="11"/>
        <v>0</v>
      </c>
      <c r="K65" s="16" t="s">
        <v>250</v>
      </c>
      <c r="L65" s="16"/>
      <c r="M65" s="27" t="s">
        <v>217</v>
      </c>
      <c r="N65" s="34"/>
      <c r="O65" s="29">
        <v>0</v>
      </c>
      <c r="P65" s="29">
        <v>0</v>
      </c>
      <c r="Q65" s="29"/>
      <c r="R65" s="29">
        <v>0</v>
      </c>
      <c r="S65" s="29">
        <v>0</v>
      </c>
    </row>
    <row r="66" spans="1:19" ht="15.75" x14ac:dyDescent="0.25">
      <c r="A66" s="16">
        <v>621420</v>
      </c>
      <c r="B66" s="16"/>
      <c r="C66" s="16" t="s">
        <v>338</v>
      </c>
      <c r="D66" s="16" t="s">
        <v>341</v>
      </c>
      <c r="E66" s="16" t="s">
        <v>141</v>
      </c>
      <c r="F66" s="16" t="s">
        <v>135</v>
      </c>
      <c r="G66" s="16" t="s">
        <v>5</v>
      </c>
      <c r="H66" s="25">
        <f t="shared" si="9"/>
        <v>5579000</v>
      </c>
      <c r="I66" s="25">
        <f t="shared" si="10"/>
        <v>0</v>
      </c>
      <c r="J66" s="25">
        <f t="shared" si="11"/>
        <v>5579000</v>
      </c>
      <c r="K66" s="16" t="s">
        <v>250</v>
      </c>
      <c r="L66" s="16"/>
      <c r="M66" s="27" t="s">
        <v>217</v>
      </c>
      <c r="N66" s="34"/>
      <c r="O66" s="29">
        <v>5387000</v>
      </c>
      <c r="P66" s="29">
        <v>0</v>
      </c>
      <c r="Q66" s="29"/>
      <c r="R66" s="29">
        <v>4691000</v>
      </c>
      <c r="S66" s="29">
        <v>0</v>
      </c>
    </row>
    <row r="67" spans="1:19" ht="15.75" x14ac:dyDescent="0.25">
      <c r="A67" s="16">
        <v>672463</v>
      </c>
      <c r="B67" s="16"/>
      <c r="C67" s="16" t="s">
        <v>342</v>
      </c>
      <c r="D67" s="16" t="s">
        <v>142</v>
      </c>
      <c r="E67" s="16" t="s">
        <v>143</v>
      </c>
      <c r="F67" s="16" t="s">
        <v>144</v>
      </c>
      <c r="G67" s="16" t="s">
        <v>5</v>
      </c>
      <c r="H67" s="25">
        <f t="shared" si="9"/>
        <v>298000</v>
      </c>
      <c r="I67" s="25">
        <f t="shared" si="10"/>
        <v>50000</v>
      </c>
      <c r="J67" s="25">
        <f t="shared" si="11"/>
        <v>348000</v>
      </c>
      <c r="K67" s="16"/>
      <c r="L67" s="16"/>
      <c r="M67" s="27">
        <f>$M$48</f>
        <v>0.21</v>
      </c>
      <c r="N67" s="28"/>
      <c r="O67" s="29">
        <v>287000</v>
      </c>
      <c r="P67" s="29">
        <v>49000</v>
      </c>
      <c r="Q67" s="29"/>
      <c r="R67" s="29">
        <v>249000</v>
      </c>
      <c r="S67" s="29">
        <v>41000</v>
      </c>
    </row>
    <row r="68" spans="1:19" ht="15.75" x14ac:dyDescent="0.25">
      <c r="A68" s="16">
        <v>672465</v>
      </c>
      <c r="B68" s="16"/>
      <c r="C68" s="16" t="s">
        <v>343</v>
      </c>
      <c r="D68" s="16" t="s">
        <v>145</v>
      </c>
      <c r="E68" s="16" t="s">
        <v>146</v>
      </c>
      <c r="F68" s="16" t="s">
        <v>147</v>
      </c>
      <c r="G68" s="16" t="s">
        <v>5</v>
      </c>
      <c r="H68" s="25">
        <f t="shared" si="9"/>
        <v>1915000</v>
      </c>
      <c r="I68" s="25">
        <f t="shared" si="10"/>
        <v>247000</v>
      </c>
      <c r="J68" s="25">
        <f t="shared" si="11"/>
        <v>2162000</v>
      </c>
      <c r="K68" s="16" t="s">
        <v>251</v>
      </c>
      <c r="L68" s="16"/>
      <c r="M68" s="27" t="s">
        <v>217</v>
      </c>
      <c r="N68" s="34"/>
      <c r="O68" s="29">
        <v>1849000</v>
      </c>
      <c r="P68" s="29">
        <v>242000</v>
      </c>
      <c r="Q68" s="29"/>
      <c r="R68" s="29">
        <v>1610000</v>
      </c>
      <c r="S68" s="29">
        <v>204000</v>
      </c>
    </row>
    <row r="69" spans="1:19" ht="15.75" x14ac:dyDescent="0.25">
      <c r="A69" s="16">
        <v>672464</v>
      </c>
      <c r="B69" s="16"/>
      <c r="C69" s="16" t="s">
        <v>344</v>
      </c>
      <c r="D69" s="16" t="s">
        <v>148</v>
      </c>
      <c r="E69" s="16" t="s">
        <v>149</v>
      </c>
      <c r="F69" s="16" t="s">
        <v>147</v>
      </c>
      <c r="G69" s="16" t="s">
        <v>5</v>
      </c>
      <c r="H69" s="25">
        <f t="shared" si="9"/>
        <v>519000</v>
      </c>
      <c r="I69" s="25">
        <f t="shared" si="10"/>
        <v>159000</v>
      </c>
      <c r="J69" s="25">
        <f t="shared" si="11"/>
        <v>678000</v>
      </c>
      <c r="K69" s="16"/>
      <c r="L69" s="16"/>
      <c r="M69" s="27">
        <f t="shared" ref="M69:M75" si="14">$M$48</f>
        <v>0.21</v>
      </c>
      <c r="N69" s="28"/>
      <c r="O69" s="29">
        <v>501000</v>
      </c>
      <c r="P69" s="29">
        <v>155000</v>
      </c>
      <c r="Q69" s="29"/>
      <c r="R69" s="29">
        <v>436000</v>
      </c>
      <c r="S69" s="29">
        <v>130000</v>
      </c>
    </row>
    <row r="70" spans="1:19" ht="15.75" x14ac:dyDescent="0.25">
      <c r="A70" s="16">
        <v>631060</v>
      </c>
      <c r="B70" s="16">
        <v>1010</v>
      </c>
      <c r="C70" s="16"/>
      <c r="D70" s="16" t="s">
        <v>279</v>
      </c>
      <c r="E70" s="16" t="s">
        <v>281</v>
      </c>
      <c r="F70" s="16" t="s">
        <v>282</v>
      </c>
      <c r="G70" s="16" t="s">
        <v>5</v>
      </c>
      <c r="H70" s="25">
        <f t="shared" si="9"/>
        <v>394000</v>
      </c>
      <c r="I70" s="25">
        <f t="shared" si="10"/>
        <v>0</v>
      </c>
      <c r="J70" s="25">
        <f t="shared" si="11"/>
        <v>394000</v>
      </c>
      <c r="K70" s="16"/>
      <c r="L70" s="16" t="s">
        <v>283</v>
      </c>
      <c r="M70" s="27"/>
      <c r="N70" s="28"/>
      <c r="O70" s="29">
        <v>380000</v>
      </c>
      <c r="P70" s="29">
        <v>0</v>
      </c>
      <c r="Q70" s="29"/>
      <c r="R70" s="29"/>
      <c r="S70" s="29"/>
    </row>
    <row r="71" spans="1:19" ht="15.75" x14ac:dyDescent="0.25">
      <c r="A71" s="16">
        <v>631060</v>
      </c>
      <c r="B71" s="16">
        <v>1011</v>
      </c>
      <c r="C71" s="16"/>
      <c r="D71" s="16" t="s">
        <v>280</v>
      </c>
      <c r="E71" s="16" t="s">
        <v>281</v>
      </c>
      <c r="F71" s="16" t="s">
        <v>282</v>
      </c>
      <c r="G71" s="16" t="s">
        <v>5</v>
      </c>
      <c r="H71" s="25">
        <f t="shared" si="9"/>
        <v>491000</v>
      </c>
      <c r="I71" s="25">
        <f t="shared" si="10"/>
        <v>0</v>
      </c>
      <c r="J71" s="25">
        <f t="shared" si="11"/>
        <v>491000</v>
      </c>
      <c r="K71" s="16" t="s">
        <v>358</v>
      </c>
      <c r="L71" s="16" t="s">
        <v>284</v>
      </c>
      <c r="M71" s="27"/>
      <c r="N71" s="28"/>
      <c r="O71" s="29">
        <v>474000</v>
      </c>
      <c r="P71" s="29">
        <v>0</v>
      </c>
      <c r="Q71" s="29"/>
      <c r="R71" s="29"/>
      <c r="S71" s="29"/>
    </row>
    <row r="72" spans="1:19" ht="31.5" x14ac:dyDescent="0.25">
      <c r="A72" s="16">
        <v>631060</v>
      </c>
      <c r="B72" s="16">
        <v>1018</v>
      </c>
      <c r="C72" s="16" t="s">
        <v>303</v>
      </c>
      <c r="D72" s="16" t="s">
        <v>153</v>
      </c>
      <c r="E72" s="16" t="s">
        <v>154</v>
      </c>
      <c r="F72" s="16" t="s">
        <v>155</v>
      </c>
      <c r="G72" s="16" t="s">
        <v>5</v>
      </c>
      <c r="H72" s="25">
        <f t="shared" si="9"/>
        <v>4648000</v>
      </c>
      <c r="I72" s="25">
        <f t="shared" si="10"/>
        <v>0</v>
      </c>
      <c r="J72" s="25">
        <f t="shared" si="11"/>
        <v>4648000</v>
      </c>
      <c r="K72" s="16" t="s">
        <v>252</v>
      </c>
      <c r="L72" s="16"/>
      <c r="M72" s="27">
        <f t="shared" si="14"/>
        <v>0.21</v>
      </c>
      <c r="N72" s="28"/>
      <c r="O72" s="29">
        <v>4488000</v>
      </c>
      <c r="P72" s="29">
        <v>0</v>
      </c>
      <c r="Q72" s="29"/>
      <c r="R72" s="29">
        <v>3908000</v>
      </c>
      <c r="S72" s="29">
        <v>0</v>
      </c>
    </row>
    <row r="73" spans="1:19" ht="15.75" x14ac:dyDescent="0.25">
      <c r="A73" s="16">
        <v>631060</v>
      </c>
      <c r="B73" s="16">
        <v>1012</v>
      </c>
      <c r="C73" s="16" t="s">
        <v>345</v>
      </c>
      <c r="D73" s="16" t="s">
        <v>159</v>
      </c>
      <c r="E73" s="16" t="s">
        <v>160</v>
      </c>
      <c r="F73" s="16" t="s">
        <v>161</v>
      </c>
      <c r="G73" s="16" t="s">
        <v>5</v>
      </c>
      <c r="H73" s="25">
        <f t="shared" si="9"/>
        <v>713000</v>
      </c>
      <c r="I73" s="25">
        <f t="shared" si="10"/>
        <v>0</v>
      </c>
      <c r="J73" s="25">
        <f t="shared" si="11"/>
        <v>713000</v>
      </c>
      <c r="K73" s="16"/>
      <c r="L73" s="16"/>
      <c r="M73" s="27">
        <f t="shared" si="14"/>
        <v>0.21</v>
      </c>
      <c r="N73" s="28"/>
      <c r="O73" s="29">
        <v>688000</v>
      </c>
      <c r="P73" s="29">
        <v>0</v>
      </c>
      <c r="Q73" s="29"/>
      <c r="R73" s="29">
        <v>598000</v>
      </c>
      <c r="S73" s="29">
        <v>0</v>
      </c>
    </row>
    <row r="74" spans="1:19" ht="15.75" x14ac:dyDescent="0.25">
      <c r="A74" s="16">
        <v>653085</v>
      </c>
      <c r="B74" s="16"/>
      <c r="C74" s="16" t="s">
        <v>346</v>
      </c>
      <c r="D74" s="16" t="s">
        <v>162</v>
      </c>
      <c r="E74" s="16" t="s">
        <v>163</v>
      </c>
      <c r="F74" s="16"/>
      <c r="G74" s="16"/>
      <c r="H74" s="25">
        <f t="shared" si="9"/>
        <v>40000</v>
      </c>
      <c r="I74" s="25">
        <f t="shared" si="10"/>
        <v>0</v>
      </c>
      <c r="J74" s="25">
        <f t="shared" si="11"/>
        <v>40000</v>
      </c>
      <c r="K74" s="16"/>
      <c r="L74" s="16"/>
      <c r="M74" s="27">
        <f t="shared" si="14"/>
        <v>0.21</v>
      </c>
      <c r="N74" s="28"/>
      <c r="O74" s="29">
        <v>38000</v>
      </c>
      <c r="P74" s="29">
        <v>0</v>
      </c>
      <c r="Q74" s="29"/>
      <c r="R74" s="29">
        <v>32000</v>
      </c>
      <c r="S74" s="29">
        <v>0</v>
      </c>
    </row>
    <row r="75" spans="1:19" ht="15.75" x14ac:dyDescent="0.25">
      <c r="A75" s="16">
        <v>631060</v>
      </c>
      <c r="B75" s="16">
        <v>1013</v>
      </c>
      <c r="C75" s="16" t="s">
        <v>290</v>
      </c>
      <c r="D75" s="16" t="s">
        <v>164</v>
      </c>
      <c r="E75" s="16" t="s">
        <v>165</v>
      </c>
      <c r="F75" s="16" t="s">
        <v>161</v>
      </c>
      <c r="G75" s="16" t="s">
        <v>5</v>
      </c>
      <c r="H75" s="25">
        <f t="shared" si="9"/>
        <v>1600000</v>
      </c>
      <c r="I75" s="25">
        <f t="shared" si="10"/>
        <v>0</v>
      </c>
      <c r="J75" s="25">
        <f t="shared" si="11"/>
        <v>1600000</v>
      </c>
      <c r="K75" s="16"/>
      <c r="L75" s="16"/>
      <c r="M75" s="27">
        <f t="shared" si="14"/>
        <v>0.21</v>
      </c>
      <c r="N75" s="28"/>
      <c r="O75" s="29">
        <v>1545000</v>
      </c>
      <c r="P75" s="29">
        <v>0</v>
      </c>
      <c r="Q75" s="29"/>
      <c r="R75" s="29">
        <v>1345000</v>
      </c>
      <c r="S75" s="29">
        <v>0</v>
      </c>
    </row>
    <row r="76" spans="1:19" ht="31.5" x14ac:dyDescent="0.25">
      <c r="A76" s="16">
        <v>656030</v>
      </c>
      <c r="B76" s="16"/>
      <c r="C76" s="16" t="s">
        <v>348</v>
      </c>
      <c r="D76" s="16" t="s">
        <v>166</v>
      </c>
      <c r="E76" s="16" t="s">
        <v>167</v>
      </c>
      <c r="F76" s="16" t="s">
        <v>168</v>
      </c>
      <c r="G76" s="16" t="s">
        <v>5</v>
      </c>
      <c r="H76" s="25">
        <f t="shared" si="9"/>
        <v>1487000</v>
      </c>
      <c r="I76" s="25">
        <f t="shared" si="10"/>
        <v>0</v>
      </c>
      <c r="J76" s="25">
        <f t="shared" si="11"/>
        <v>1487000</v>
      </c>
      <c r="K76" s="16" t="s">
        <v>253</v>
      </c>
      <c r="L76" s="16"/>
      <c r="M76" s="27" t="s">
        <v>217</v>
      </c>
      <c r="N76" s="34"/>
      <c r="O76" s="29">
        <v>1436000</v>
      </c>
      <c r="P76" s="29">
        <v>0</v>
      </c>
      <c r="Q76" s="29"/>
      <c r="R76" s="29">
        <v>1250000</v>
      </c>
      <c r="S76" s="29">
        <v>0</v>
      </c>
    </row>
    <row r="77" spans="1:19" ht="15.75" x14ac:dyDescent="0.25">
      <c r="A77" s="16">
        <v>631000</v>
      </c>
      <c r="B77" s="16"/>
      <c r="C77" s="16"/>
      <c r="D77" s="16" t="s">
        <v>174</v>
      </c>
      <c r="E77" s="16" t="s">
        <v>175</v>
      </c>
      <c r="F77" s="16"/>
      <c r="G77" s="16" t="s">
        <v>5</v>
      </c>
      <c r="H77" s="25">
        <f t="shared" si="9"/>
        <v>17000</v>
      </c>
      <c r="I77" s="25">
        <f t="shared" si="10"/>
        <v>0</v>
      </c>
      <c r="J77" s="25">
        <f t="shared" si="11"/>
        <v>17000</v>
      </c>
      <c r="K77" s="16" t="s">
        <v>254</v>
      </c>
      <c r="L77" s="16"/>
      <c r="M77" s="27" t="s">
        <v>217</v>
      </c>
      <c r="N77" s="34"/>
      <c r="O77" s="29">
        <v>16000</v>
      </c>
      <c r="P77" s="29">
        <v>0</v>
      </c>
      <c r="Q77" s="29"/>
      <c r="R77" s="29">
        <v>13000</v>
      </c>
      <c r="S77" s="29">
        <v>0</v>
      </c>
    </row>
    <row r="78" spans="1:19" s="51" customFormat="1" ht="15.75" x14ac:dyDescent="0.25">
      <c r="A78" s="22"/>
      <c r="B78" s="22"/>
      <c r="C78" s="22"/>
      <c r="D78" s="22" t="s">
        <v>390</v>
      </c>
      <c r="E78" s="22" t="s">
        <v>391</v>
      </c>
      <c r="F78" s="22" t="s">
        <v>392</v>
      </c>
      <c r="G78" s="22" t="s">
        <v>5</v>
      </c>
      <c r="H78" s="48">
        <v>720000</v>
      </c>
      <c r="I78" s="48">
        <v>524500</v>
      </c>
      <c r="J78" s="48">
        <v>1244500</v>
      </c>
      <c r="K78" s="22"/>
      <c r="L78" s="22"/>
      <c r="M78" s="50"/>
      <c r="N78" s="22"/>
      <c r="O78" s="48"/>
      <c r="P78" s="48"/>
      <c r="Q78" s="48"/>
      <c r="R78" s="48"/>
      <c r="S78" s="48"/>
    </row>
    <row r="79" spans="1:19" ht="15.75" x14ac:dyDescent="0.25">
      <c r="A79" s="16">
        <v>631060</v>
      </c>
      <c r="B79" s="16"/>
      <c r="C79" s="16" t="s">
        <v>349</v>
      </c>
      <c r="D79" s="16" t="s">
        <v>179</v>
      </c>
      <c r="E79" s="16" t="s">
        <v>180</v>
      </c>
      <c r="F79" s="16" t="s">
        <v>56</v>
      </c>
      <c r="G79" s="16" t="s">
        <v>5</v>
      </c>
      <c r="H79" s="25">
        <f t="shared" si="9"/>
        <v>1986000</v>
      </c>
      <c r="I79" s="25">
        <f t="shared" si="10"/>
        <v>0</v>
      </c>
      <c r="J79" s="25">
        <f t="shared" si="11"/>
        <v>1986000</v>
      </c>
      <c r="K79" s="16"/>
      <c r="L79" s="16"/>
      <c r="M79" s="27">
        <f t="shared" ref="M79:M86" si="15">$M$48</f>
        <v>0.21</v>
      </c>
      <c r="N79" s="28"/>
      <c r="O79" s="29">
        <v>1917000</v>
      </c>
      <c r="P79" s="29">
        <v>0</v>
      </c>
      <c r="Q79" s="29"/>
      <c r="R79" s="29">
        <v>1668000</v>
      </c>
      <c r="S79" s="29">
        <v>0</v>
      </c>
    </row>
    <row r="80" spans="1:19" ht="31.5" x14ac:dyDescent="0.25">
      <c r="A80" s="16">
        <v>631060</v>
      </c>
      <c r="B80" s="16">
        <v>1025</v>
      </c>
      <c r="C80" s="16" t="s">
        <v>350</v>
      </c>
      <c r="D80" s="16" t="s">
        <v>351</v>
      </c>
      <c r="E80" s="16" t="s">
        <v>187</v>
      </c>
      <c r="F80" s="16" t="s">
        <v>188</v>
      </c>
      <c r="G80" s="16" t="s">
        <v>5</v>
      </c>
      <c r="H80" s="25">
        <f t="shared" si="9"/>
        <v>25393000</v>
      </c>
      <c r="I80" s="25">
        <f t="shared" si="10"/>
        <v>1387000</v>
      </c>
      <c r="J80" s="25">
        <f t="shared" si="11"/>
        <v>26780000</v>
      </c>
      <c r="K80" s="16" t="s">
        <v>255</v>
      </c>
      <c r="L80" s="16"/>
      <c r="M80" s="27">
        <f t="shared" si="15"/>
        <v>0.21</v>
      </c>
      <c r="N80" s="28"/>
      <c r="O80" s="29">
        <v>24522000</v>
      </c>
      <c r="P80" s="29">
        <v>1360000</v>
      </c>
      <c r="Q80" s="29"/>
      <c r="R80" s="29">
        <v>21357000</v>
      </c>
      <c r="S80" s="29">
        <v>1153000</v>
      </c>
    </row>
    <row r="81" spans="1:19" ht="15.75" x14ac:dyDescent="0.25">
      <c r="A81" s="16">
        <v>631060</v>
      </c>
      <c r="B81" s="16">
        <v>1025</v>
      </c>
      <c r="C81" s="16" t="s">
        <v>347</v>
      </c>
      <c r="D81" s="16" t="s">
        <v>351</v>
      </c>
      <c r="E81" s="16" t="s">
        <v>189</v>
      </c>
      <c r="F81" s="16" t="s">
        <v>188</v>
      </c>
      <c r="G81" s="16" t="s">
        <v>5</v>
      </c>
      <c r="H81" s="25">
        <f t="shared" si="9"/>
        <v>0</v>
      </c>
      <c r="I81" s="25">
        <f t="shared" si="10"/>
        <v>0</v>
      </c>
      <c r="J81" s="25">
        <f t="shared" si="11"/>
        <v>0</v>
      </c>
      <c r="K81" s="16"/>
      <c r="L81" s="16"/>
      <c r="M81" s="27">
        <f t="shared" si="15"/>
        <v>0.21</v>
      </c>
      <c r="N81" s="28"/>
      <c r="O81" s="29">
        <v>0</v>
      </c>
      <c r="P81" s="29">
        <v>0</v>
      </c>
      <c r="Q81" s="29"/>
      <c r="R81" s="29">
        <v>0</v>
      </c>
      <c r="S81" s="29">
        <v>0</v>
      </c>
    </row>
    <row r="82" spans="1:19" s="51" customFormat="1" ht="15.75" x14ac:dyDescent="0.25">
      <c r="A82" s="22">
        <v>631060</v>
      </c>
      <c r="B82" s="22"/>
      <c r="C82" s="22" t="s">
        <v>352</v>
      </c>
      <c r="D82" s="22" t="s">
        <v>193</v>
      </c>
      <c r="E82" s="22" t="s">
        <v>194</v>
      </c>
      <c r="F82" s="22" t="s">
        <v>208</v>
      </c>
      <c r="G82" s="22" t="s">
        <v>5</v>
      </c>
      <c r="H82" s="48">
        <f t="shared" si="9"/>
        <v>1215000</v>
      </c>
      <c r="I82" s="48">
        <v>100000</v>
      </c>
      <c r="J82" s="48">
        <f t="shared" si="11"/>
        <v>1315000</v>
      </c>
      <c r="K82" s="22"/>
      <c r="L82" s="22" t="s">
        <v>389</v>
      </c>
      <c r="M82" s="50">
        <f t="shared" si="15"/>
        <v>0.21</v>
      </c>
      <c r="N82" s="50"/>
      <c r="O82" s="48">
        <v>1173000</v>
      </c>
      <c r="P82" s="48">
        <v>0</v>
      </c>
      <c r="Q82" s="48"/>
      <c r="R82" s="48">
        <v>1021000</v>
      </c>
      <c r="S82" s="48">
        <v>0</v>
      </c>
    </row>
    <row r="83" spans="1:19" ht="15.75" x14ac:dyDescent="0.25">
      <c r="A83" s="16">
        <v>653086</v>
      </c>
      <c r="B83" s="16"/>
      <c r="C83" s="16" t="s">
        <v>353</v>
      </c>
      <c r="D83" s="16" t="s">
        <v>195</v>
      </c>
      <c r="E83" s="16" t="s">
        <v>196</v>
      </c>
      <c r="F83" s="16" t="s">
        <v>197</v>
      </c>
      <c r="G83" s="16" t="s">
        <v>5</v>
      </c>
      <c r="H83" s="25">
        <f t="shared" si="9"/>
        <v>46000</v>
      </c>
      <c r="I83" s="25">
        <f t="shared" si="10"/>
        <v>0</v>
      </c>
      <c r="J83" s="25">
        <f t="shared" si="11"/>
        <v>46000</v>
      </c>
      <c r="K83" s="16"/>
      <c r="L83" s="16"/>
      <c r="M83" s="27">
        <f t="shared" si="15"/>
        <v>0.21</v>
      </c>
      <c r="N83" s="28"/>
      <c r="O83" s="29">
        <v>44000</v>
      </c>
      <c r="P83" s="29">
        <v>0</v>
      </c>
      <c r="Q83" s="29"/>
      <c r="R83" s="29">
        <v>38000</v>
      </c>
      <c r="S83" s="29">
        <v>0</v>
      </c>
    </row>
    <row r="84" spans="1:19" ht="31.5" x14ac:dyDescent="0.25">
      <c r="A84" s="16">
        <v>631060</v>
      </c>
      <c r="B84" s="16">
        <v>1019</v>
      </c>
      <c r="C84" s="16" t="s">
        <v>354</v>
      </c>
      <c r="D84" s="16" t="s">
        <v>360</v>
      </c>
      <c r="E84" s="16" t="s">
        <v>198</v>
      </c>
      <c r="F84" s="16" t="s">
        <v>199</v>
      </c>
      <c r="G84" s="16" t="s">
        <v>5</v>
      </c>
      <c r="H84" s="25">
        <f t="shared" si="9"/>
        <v>9320000</v>
      </c>
      <c r="I84" s="25">
        <f t="shared" si="10"/>
        <v>447000</v>
      </c>
      <c r="J84" s="25">
        <f t="shared" si="11"/>
        <v>9767000</v>
      </c>
      <c r="K84" s="16" t="s">
        <v>272</v>
      </c>
      <c r="L84" s="16" t="s">
        <v>273</v>
      </c>
      <c r="M84" s="27">
        <f t="shared" si="15"/>
        <v>0.21</v>
      </c>
      <c r="N84" s="28"/>
      <c r="O84" s="29">
        <v>9000000</v>
      </c>
      <c r="P84" s="29">
        <v>438000</v>
      </c>
      <c r="Q84" s="29"/>
      <c r="R84" s="29">
        <v>3504000</v>
      </c>
      <c r="S84" s="29">
        <v>370000</v>
      </c>
    </row>
    <row r="85" spans="1:19" ht="15.75" x14ac:dyDescent="0.25">
      <c r="A85" s="16">
        <v>631060</v>
      </c>
      <c r="B85" s="16">
        <v>1020</v>
      </c>
      <c r="C85" s="16" t="s">
        <v>328</v>
      </c>
      <c r="D85" s="16" t="s">
        <v>355</v>
      </c>
      <c r="E85" s="16" t="s">
        <v>200</v>
      </c>
      <c r="F85" s="16" t="s">
        <v>69</v>
      </c>
      <c r="G85" s="16" t="s">
        <v>5</v>
      </c>
      <c r="H85" s="25">
        <f t="shared" si="9"/>
        <v>2325000</v>
      </c>
      <c r="I85" s="25">
        <f t="shared" si="10"/>
        <v>0</v>
      </c>
      <c r="J85" s="25">
        <f t="shared" si="11"/>
        <v>2325000</v>
      </c>
      <c r="K85" s="16"/>
      <c r="L85" s="30"/>
      <c r="M85" s="27">
        <f t="shared" si="15"/>
        <v>0.21</v>
      </c>
      <c r="N85" s="28"/>
      <c r="O85" s="29">
        <v>2245000</v>
      </c>
      <c r="P85" s="29">
        <v>0</v>
      </c>
      <c r="Q85" s="29"/>
      <c r="R85" s="29">
        <v>1954000</v>
      </c>
      <c r="S85" s="29">
        <v>0</v>
      </c>
    </row>
    <row r="86" spans="1:19" ht="15.75" x14ac:dyDescent="0.25">
      <c r="A86" s="16">
        <v>631060</v>
      </c>
      <c r="B86" s="16"/>
      <c r="C86" s="16" t="s">
        <v>330</v>
      </c>
      <c r="D86" s="16" t="s">
        <v>356</v>
      </c>
      <c r="E86" s="16" t="s">
        <v>212</v>
      </c>
      <c r="F86" s="16" t="s">
        <v>36</v>
      </c>
      <c r="G86" s="16" t="s">
        <v>5</v>
      </c>
      <c r="H86" s="25">
        <f t="shared" si="9"/>
        <v>4959000</v>
      </c>
      <c r="I86" s="25">
        <f t="shared" si="10"/>
        <v>0</v>
      </c>
      <c r="J86" s="25">
        <f t="shared" si="11"/>
        <v>4959000</v>
      </c>
      <c r="K86" s="16"/>
      <c r="L86" s="30"/>
      <c r="M86" s="27">
        <f t="shared" si="15"/>
        <v>0.21</v>
      </c>
      <c r="N86" s="28"/>
      <c r="O86" s="29">
        <v>4789000</v>
      </c>
      <c r="P86" s="29">
        <v>0</v>
      </c>
      <c r="Q86" s="29"/>
      <c r="R86" s="29">
        <v>4170000</v>
      </c>
      <c r="S86" s="29">
        <v>0</v>
      </c>
    </row>
    <row r="87" spans="1:19" ht="15.75" x14ac:dyDescent="0.25">
      <c r="A87" s="8">
        <v>631060</v>
      </c>
      <c r="B87" s="8"/>
      <c r="C87" s="8"/>
      <c r="D87" s="8"/>
      <c r="E87" s="8" t="s">
        <v>213</v>
      </c>
      <c r="F87" s="8" t="s">
        <v>110</v>
      </c>
      <c r="G87" s="8" t="s">
        <v>5</v>
      </c>
      <c r="H87" s="25">
        <f t="shared" si="9"/>
        <v>130000</v>
      </c>
      <c r="I87" s="25">
        <f t="shared" si="10"/>
        <v>0</v>
      </c>
      <c r="J87" s="25">
        <f t="shared" si="11"/>
        <v>130000</v>
      </c>
      <c r="K87" s="8"/>
      <c r="L87" s="26"/>
      <c r="M87" s="27" t="s">
        <v>217</v>
      </c>
      <c r="N87" s="34"/>
      <c r="O87" s="25">
        <v>125000</v>
      </c>
      <c r="P87" s="25">
        <v>0</v>
      </c>
      <c r="Q87" s="25"/>
      <c r="R87" s="25">
        <v>108000</v>
      </c>
      <c r="S87" s="25">
        <v>0</v>
      </c>
    </row>
    <row r="88" spans="1:19" ht="15.75" x14ac:dyDescent="0.25">
      <c r="A88" s="10"/>
      <c r="B88" s="10"/>
      <c r="C88" s="10"/>
      <c r="D88" s="10"/>
      <c r="E88" s="10"/>
      <c r="F88" s="10"/>
      <c r="G88" s="10"/>
      <c r="H88" s="33"/>
      <c r="I88" s="33"/>
      <c r="J88" s="33"/>
      <c r="K88" s="10"/>
      <c r="L88" s="10"/>
      <c r="M88" s="27"/>
      <c r="N88" s="34"/>
      <c r="O88" s="33"/>
      <c r="P88" s="33"/>
      <c r="Q88" s="33"/>
      <c r="R88" s="33"/>
      <c r="S88" s="33"/>
    </row>
    <row r="89" spans="1:19" ht="15.75" x14ac:dyDescent="0.25">
      <c r="A89" s="13"/>
      <c r="B89" s="13"/>
      <c r="C89" s="13"/>
      <c r="D89" s="13" t="s">
        <v>204</v>
      </c>
      <c r="E89" s="13"/>
      <c r="F89" s="13"/>
      <c r="G89" s="13"/>
      <c r="H89" s="35">
        <f>SUM(H48:H87)</f>
        <v>115984000</v>
      </c>
      <c r="I89" s="35">
        <f>SUM(I48:I87)</f>
        <v>15092500</v>
      </c>
      <c r="J89" s="35">
        <f>SUM(J48:J87)</f>
        <v>131076500</v>
      </c>
      <c r="K89" s="13"/>
      <c r="L89" s="35"/>
      <c r="M89" s="27"/>
      <c r="N89" s="36"/>
      <c r="O89" s="35">
        <f>SUM(O48:O87)</f>
        <v>111109000</v>
      </c>
      <c r="P89" s="35">
        <f>SUM(P48:P87)</f>
        <v>13339000</v>
      </c>
      <c r="Q89" s="35"/>
      <c r="R89" s="35">
        <f>SUM(R48:R87)</f>
        <v>91665000</v>
      </c>
      <c r="S89" s="35">
        <f>SUM(S48:S87)</f>
        <v>11307000</v>
      </c>
    </row>
    <row r="90" spans="1:19" ht="15.75" x14ac:dyDescent="0.25">
      <c r="A90" s="10"/>
      <c r="B90" s="10"/>
      <c r="C90" s="10"/>
      <c r="D90" s="10"/>
      <c r="E90" s="10"/>
      <c r="F90" s="10"/>
      <c r="G90" s="10"/>
      <c r="H90" s="33"/>
      <c r="I90" s="33"/>
      <c r="J90" s="33"/>
      <c r="K90" s="10"/>
      <c r="L90" s="10"/>
      <c r="M90" s="27"/>
      <c r="N90" s="34"/>
      <c r="O90" s="33"/>
      <c r="P90" s="33"/>
      <c r="Q90" s="33"/>
      <c r="R90" s="33"/>
      <c r="S90" s="33"/>
    </row>
    <row r="91" spans="1:19" ht="15.75" x14ac:dyDescent="0.25">
      <c r="A91" s="5"/>
      <c r="B91" s="5"/>
      <c r="C91" s="5"/>
      <c r="D91" s="5"/>
      <c r="E91" s="5" t="s">
        <v>225</v>
      </c>
      <c r="F91" s="5"/>
      <c r="G91" s="5"/>
      <c r="H91" s="37"/>
      <c r="I91" s="37"/>
      <c r="J91" s="37"/>
      <c r="K91" s="5"/>
      <c r="L91" s="5"/>
      <c r="M91" s="27"/>
      <c r="N91" s="36"/>
      <c r="O91" s="37"/>
      <c r="P91" s="37"/>
      <c r="Q91" s="37"/>
      <c r="R91" s="37"/>
      <c r="S91" s="37"/>
    </row>
    <row r="92" spans="1:19" ht="15.75" x14ac:dyDescent="0.25">
      <c r="A92" s="10">
        <v>672215</v>
      </c>
      <c r="B92" s="10"/>
      <c r="C92" s="10"/>
      <c r="D92" s="10" t="s">
        <v>86</v>
      </c>
      <c r="E92" s="10" t="s">
        <v>87</v>
      </c>
      <c r="F92" s="10" t="s">
        <v>88</v>
      </c>
      <c r="G92" s="10" t="s">
        <v>5</v>
      </c>
      <c r="H92" s="25">
        <f>ROUNDUP(O92*128.4/124,-3)</f>
        <v>959000</v>
      </c>
      <c r="I92" s="25">
        <f>ROUNDUP(P92*124.4/122,-3)</f>
        <v>0</v>
      </c>
      <c r="J92" s="33">
        <f>SUM(H92:I92)</f>
        <v>959000</v>
      </c>
      <c r="K92" s="10"/>
      <c r="L92" s="26"/>
      <c r="M92" s="27" t="s">
        <v>217</v>
      </c>
      <c r="N92" s="34"/>
      <c r="O92" s="33">
        <v>926000</v>
      </c>
      <c r="P92" s="33">
        <v>0</v>
      </c>
      <c r="Q92" s="33"/>
      <c r="R92" s="33">
        <v>806000</v>
      </c>
      <c r="S92" s="33">
        <v>0</v>
      </c>
    </row>
    <row r="93" spans="1:19" ht="15.75" x14ac:dyDescent="0.25">
      <c r="A93" s="10">
        <v>672215</v>
      </c>
      <c r="B93" s="10"/>
      <c r="C93" s="10"/>
      <c r="D93" s="10" t="s">
        <v>89</v>
      </c>
      <c r="E93" s="10" t="s">
        <v>90</v>
      </c>
      <c r="F93" s="10" t="s">
        <v>91</v>
      </c>
      <c r="G93" s="10" t="s">
        <v>5</v>
      </c>
      <c r="H93" s="25">
        <f t="shared" ref="H93:H107" si="16">ROUNDUP(O93*128.4/124,-3)</f>
        <v>641000</v>
      </c>
      <c r="I93" s="25">
        <f t="shared" ref="I93:I107" si="17">ROUNDUP(P93*124.4/122,-3)</f>
        <v>0</v>
      </c>
      <c r="J93" s="33">
        <f t="shared" ref="J93:J107" si="18">SUM(H93:I93)</f>
        <v>641000</v>
      </c>
      <c r="K93" s="10" t="s">
        <v>368</v>
      </c>
      <c r="L93" s="26"/>
      <c r="M93" s="27" t="str">
        <f t="shared" ref="M93:M107" si="19">$M$92</f>
        <v>ex btw</v>
      </c>
      <c r="N93" s="34"/>
      <c r="O93" s="33">
        <v>619000</v>
      </c>
      <c r="P93" s="33">
        <v>0</v>
      </c>
      <c r="Q93" s="33"/>
      <c r="R93" s="33">
        <v>539000</v>
      </c>
      <c r="S93" s="33">
        <v>0</v>
      </c>
    </row>
    <row r="94" spans="1:19" ht="15.75" x14ac:dyDescent="0.25">
      <c r="A94" s="10">
        <v>672215</v>
      </c>
      <c r="B94" s="10"/>
      <c r="C94" s="10"/>
      <c r="D94" s="10" t="s">
        <v>92</v>
      </c>
      <c r="E94" s="10" t="s">
        <v>93</v>
      </c>
      <c r="F94" s="10" t="s">
        <v>94</v>
      </c>
      <c r="G94" s="10" t="s">
        <v>5</v>
      </c>
      <c r="H94" s="25">
        <f t="shared" si="16"/>
        <v>316000</v>
      </c>
      <c r="I94" s="25">
        <f t="shared" si="17"/>
        <v>0</v>
      </c>
      <c r="J94" s="33">
        <f t="shared" si="18"/>
        <v>316000</v>
      </c>
      <c r="K94" s="10"/>
      <c r="L94" s="26"/>
      <c r="M94" s="27" t="str">
        <f t="shared" si="19"/>
        <v>ex btw</v>
      </c>
      <c r="N94" s="34"/>
      <c r="O94" s="33">
        <v>305000</v>
      </c>
      <c r="P94" s="33">
        <v>0</v>
      </c>
      <c r="Q94" s="33"/>
      <c r="R94" s="33">
        <v>265000</v>
      </c>
      <c r="S94" s="33">
        <v>0</v>
      </c>
    </row>
    <row r="95" spans="1:19" ht="15.75" x14ac:dyDescent="0.25">
      <c r="A95" s="10">
        <v>672215</v>
      </c>
      <c r="B95" s="10"/>
      <c r="C95" s="10"/>
      <c r="D95" s="10" t="s">
        <v>100</v>
      </c>
      <c r="E95" s="10" t="s">
        <v>201</v>
      </c>
      <c r="F95" s="10" t="s">
        <v>101</v>
      </c>
      <c r="G95" s="10" t="s">
        <v>5</v>
      </c>
      <c r="H95" s="25">
        <f t="shared" si="16"/>
        <v>455000</v>
      </c>
      <c r="I95" s="25">
        <f t="shared" si="17"/>
        <v>0</v>
      </c>
      <c r="J95" s="33">
        <f t="shared" si="18"/>
        <v>455000</v>
      </c>
      <c r="K95" s="10"/>
      <c r="L95" s="26"/>
      <c r="M95" s="27" t="str">
        <f t="shared" si="19"/>
        <v>ex btw</v>
      </c>
      <c r="N95" s="34"/>
      <c r="O95" s="33">
        <v>439000</v>
      </c>
      <c r="P95" s="33">
        <v>0</v>
      </c>
      <c r="Q95" s="33"/>
      <c r="R95" s="33">
        <v>381000</v>
      </c>
      <c r="S95" s="33">
        <v>0</v>
      </c>
    </row>
    <row r="96" spans="1:19" ht="15.75" x14ac:dyDescent="0.25">
      <c r="A96" s="10">
        <v>672215</v>
      </c>
      <c r="B96" s="10"/>
      <c r="C96" s="10"/>
      <c r="D96" s="10" t="s">
        <v>102</v>
      </c>
      <c r="E96" s="10" t="s">
        <v>103</v>
      </c>
      <c r="F96" s="10" t="s">
        <v>104</v>
      </c>
      <c r="G96" s="10" t="s">
        <v>5</v>
      </c>
      <c r="H96" s="25">
        <f t="shared" si="16"/>
        <v>408000</v>
      </c>
      <c r="I96" s="25">
        <f t="shared" si="17"/>
        <v>0</v>
      </c>
      <c r="J96" s="33">
        <f t="shared" si="18"/>
        <v>408000</v>
      </c>
      <c r="K96" s="10"/>
      <c r="L96" s="26"/>
      <c r="M96" s="27" t="str">
        <f t="shared" si="19"/>
        <v>ex btw</v>
      </c>
      <c r="N96" s="34"/>
      <c r="O96" s="33">
        <v>394000</v>
      </c>
      <c r="P96" s="33">
        <v>0</v>
      </c>
      <c r="Q96" s="33"/>
      <c r="R96" s="33">
        <v>342000</v>
      </c>
      <c r="S96" s="33">
        <v>0</v>
      </c>
    </row>
    <row r="97" spans="1:19" ht="15.75" x14ac:dyDescent="0.25">
      <c r="A97" s="10">
        <v>672215</v>
      </c>
      <c r="B97" s="10"/>
      <c r="C97" s="10"/>
      <c r="D97" s="10" t="s">
        <v>107</v>
      </c>
      <c r="E97" s="10" t="s">
        <v>108</v>
      </c>
      <c r="F97" s="10" t="s">
        <v>109</v>
      </c>
      <c r="G97" s="10" t="s">
        <v>5</v>
      </c>
      <c r="H97" s="25">
        <f t="shared" si="16"/>
        <v>280000</v>
      </c>
      <c r="I97" s="25">
        <f t="shared" si="17"/>
        <v>0</v>
      </c>
      <c r="J97" s="33">
        <f t="shared" si="18"/>
        <v>280000</v>
      </c>
      <c r="K97" s="10"/>
      <c r="L97" s="26"/>
      <c r="M97" s="27" t="str">
        <f t="shared" si="19"/>
        <v>ex btw</v>
      </c>
      <c r="N97" s="34"/>
      <c r="O97" s="33">
        <v>270000</v>
      </c>
      <c r="P97" s="33">
        <v>0</v>
      </c>
      <c r="Q97" s="33"/>
      <c r="R97" s="33">
        <v>234000</v>
      </c>
      <c r="S97" s="33">
        <v>0</v>
      </c>
    </row>
    <row r="98" spans="1:19" ht="15.75" x14ac:dyDescent="0.25">
      <c r="A98" s="10">
        <v>672215</v>
      </c>
      <c r="B98" s="10"/>
      <c r="C98" s="10"/>
      <c r="D98" s="10" t="s">
        <v>111</v>
      </c>
      <c r="E98" s="10" t="s">
        <v>112</v>
      </c>
      <c r="F98" s="10" t="s">
        <v>110</v>
      </c>
      <c r="G98" s="10" t="s">
        <v>5</v>
      </c>
      <c r="H98" s="25">
        <f t="shared" si="16"/>
        <v>244000</v>
      </c>
      <c r="I98" s="25">
        <f t="shared" si="17"/>
        <v>0</v>
      </c>
      <c r="J98" s="33">
        <f t="shared" si="18"/>
        <v>244000</v>
      </c>
      <c r="K98" s="10"/>
      <c r="L98" s="26"/>
      <c r="M98" s="27" t="str">
        <f t="shared" si="19"/>
        <v>ex btw</v>
      </c>
      <c r="N98" s="34"/>
      <c r="O98" s="33">
        <v>235000</v>
      </c>
      <c r="P98" s="33">
        <v>0</v>
      </c>
      <c r="Q98" s="33"/>
      <c r="R98" s="33">
        <v>204000</v>
      </c>
      <c r="S98" s="33">
        <v>0</v>
      </c>
    </row>
    <row r="99" spans="1:19" ht="15.75" x14ac:dyDescent="0.25">
      <c r="A99" s="10">
        <v>672215</v>
      </c>
      <c r="B99" s="10"/>
      <c r="C99" s="10"/>
      <c r="D99" s="10" t="s">
        <v>117</v>
      </c>
      <c r="E99" s="10" t="s">
        <v>118</v>
      </c>
      <c r="F99" s="10" t="s">
        <v>119</v>
      </c>
      <c r="G99" s="10" t="s">
        <v>5</v>
      </c>
      <c r="H99" s="25">
        <f t="shared" si="16"/>
        <v>359000</v>
      </c>
      <c r="I99" s="25">
        <f t="shared" si="17"/>
        <v>0</v>
      </c>
      <c r="J99" s="33">
        <f t="shared" si="18"/>
        <v>359000</v>
      </c>
      <c r="K99" s="10"/>
      <c r="L99" s="26"/>
      <c r="M99" s="27" t="str">
        <f t="shared" si="19"/>
        <v>ex btw</v>
      </c>
      <c r="N99" s="34"/>
      <c r="O99" s="33">
        <v>346000</v>
      </c>
      <c r="P99" s="33">
        <v>0</v>
      </c>
      <c r="Q99" s="33"/>
      <c r="R99" s="33">
        <v>301000</v>
      </c>
      <c r="S99" s="33">
        <v>0</v>
      </c>
    </row>
    <row r="100" spans="1:19" ht="15.75" x14ac:dyDescent="0.25">
      <c r="A100" s="10">
        <v>672215</v>
      </c>
      <c r="B100" s="10"/>
      <c r="C100" s="10"/>
      <c r="D100" s="10" t="s">
        <v>150</v>
      </c>
      <c r="E100" s="10" t="s">
        <v>151</v>
      </c>
      <c r="F100" s="10" t="s">
        <v>152</v>
      </c>
      <c r="G100" s="10" t="s">
        <v>5</v>
      </c>
      <c r="H100" s="25">
        <f t="shared" si="16"/>
        <v>439000</v>
      </c>
      <c r="I100" s="25">
        <f t="shared" si="17"/>
        <v>0</v>
      </c>
      <c r="J100" s="33">
        <f t="shared" si="18"/>
        <v>439000</v>
      </c>
      <c r="K100" s="10"/>
      <c r="L100" s="26"/>
      <c r="M100" s="27" t="str">
        <f t="shared" si="19"/>
        <v>ex btw</v>
      </c>
      <c r="N100" s="34"/>
      <c r="O100" s="33">
        <v>423000</v>
      </c>
      <c r="P100" s="33">
        <v>0</v>
      </c>
      <c r="Q100" s="33"/>
      <c r="R100" s="33">
        <v>367000</v>
      </c>
      <c r="S100" s="33">
        <v>0</v>
      </c>
    </row>
    <row r="101" spans="1:19" ht="15.75" x14ac:dyDescent="0.25">
      <c r="A101" s="10">
        <v>672215</v>
      </c>
      <c r="B101" s="10"/>
      <c r="C101" s="10"/>
      <c r="D101" s="10" t="s">
        <v>156</v>
      </c>
      <c r="E101" s="10" t="s">
        <v>157</v>
      </c>
      <c r="F101" s="10" t="s">
        <v>158</v>
      </c>
      <c r="G101" s="10" t="s">
        <v>5</v>
      </c>
      <c r="H101" s="25">
        <f t="shared" si="16"/>
        <v>293000</v>
      </c>
      <c r="I101" s="25">
        <f t="shared" si="17"/>
        <v>0</v>
      </c>
      <c r="J101" s="33">
        <f t="shared" si="18"/>
        <v>293000</v>
      </c>
      <c r="K101" s="10"/>
      <c r="L101" s="26"/>
      <c r="M101" s="27" t="str">
        <f t="shared" si="19"/>
        <v>ex btw</v>
      </c>
      <c r="N101" s="34"/>
      <c r="O101" s="33">
        <v>282000</v>
      </c>
      <c r="P101" s="33">
        <v>0</v>
      </c>
      <c r="Q101" s="33"/>
      <c r="R101" s="33">
        <v>245000</v>
      </c>
      <c r="S101" s="33">
        <v>0</v>
      </c>
    </row>
    <row r="102" spans="1:19" ht="15.75" x14ac:dyDescent="0.25">
      <c r="A102" s="10">
        <v>672215</v>
      </c>
      <c r="B102" s="10"/>
      <c r="C102" s="10"/>
      <c r="D102" s="10" t="s">
        <v>169</v>
      </c>
      <c r="E102" s="10" t="s">
        <v>170</v>
      </c>
      <c r="F102" s="10"/>
      <c r="G102" s="10" t="s">
        <v>5</v>
      </c>
      <c r="H102" s="25">
        <f t="shared" si="16"/>
        <v>383000</v>
      </c>
      <c r="I102" s="25">
        <f t="shared" si="17"/>
        <v>0</v>
      </c>
      <c r="J102" s="33">
        <f t="shared" si="18"/>
        <v>383000</v>
      </c>
      <c r="K102" s="10"/>
      <c r="L102" s="26"/>
      <c r="M102" s="27" t="str">
        <f t="shared" si="19"/>
        <v>ex btw</v>
      </c>
      <c r="N102" s="34"/>
      <c r="O102" s="33">
        <v>369000</v>
      </c>
      <c r="P102" s="33">
        <v>0</v>
      </c>
      <c r="Q102" s="33"/>
      <c r="R102" s="33">
        <v>320000</v>
      </c>
      <c r="S102" s="33">
        <v>0</v>
      </c>
    </row>
    <row r="103" spans="1:19" ht="15.75" x14ac:dyDescent="0.25">
      <c r="A103" s="10">
        <v>672215</v>
      </c>
      <c r="B103" s="10"/>
      <c r="C103" s="10"/>
      <c r="D103" s="10" t="s">
        <v>171</v>
      </c>
      <c r="E103" s="10" t="s">
        <v>172</v>
      </c>
      <c r="F103" s="10" t="s">
        <v>173</v>
      </c>
      <c r="G103" s="10" t="s">
        <v>5</v>
      </c>
      <c r="H103" s="25">
        <f t="shared" si="16"/>
        <v>485000</v>
      </c>
      <c r="I103" s="25">
        <f t="shared" si="17"/>
        <v>0</v>
      </c>
      <c r="J103" s="33">
        <f t="shared" si="18"/>
        <v>485000</v>
      </c>
      <c r="K103" s="10"/>
      <c r="L103" s="26"/>
      <c r="M103" s="27" t="str">
        <f t="shared" si="19"/>
        <v>ex btw</v>
      </c>
      <c r="N103" s="34"/>
      <c r="O103" s="33">
        <v>468000</v>
      </c>
      <c r="P103" s="33">
        <v>0</v>
      </c>
      <c r="Q103" s="33"/>
      <c r="R103" s="33">
        <v>406000</v>
      </c>
      <c r="S103" s="33">
        <v>0</v>
      </c>
    </row>
    <row r="104" spans="1:19" ht="15.75" x14ac:dyDescent="0.25">
      <c r="A104" s="10">
        <v>672226</v>
      </c>
      <c r="B104" s="10"/>
      <c r="C104" s="10"/>
      <c r="D104" s="10" t="s">
        <v>176</v>
      </c>
      <c r="E104" s="10" t="s">
        <v>177</v>
      </c>
      <c r="F104" s="10" t="s">
        <v>178</v>
      </c>
      <c r="G104" s="10" t="s">
        <v>5</v>
      </c>
      <c r="H104" s="25">
        <f t="shared" si="16"/>
        <v>902000</v>
      </c>
      <c r="I104" s="25">
        <f t="shared" si="17"/>
        <v>0</v>
      </c>
      <c r="J104" s="33">
        <f t="shared" si="18"/>
        <v>902000</v>
      </c>
      <c r="K104" s="10" t="s">
        <v>202</v>
      </c>
      <c r="L104" s="26"/>
      <c r="M104" s="27" t="str">
        <f t="shared" si="19"/>
        <v>ex btw</v>
      </c>
      <c r="N104" s="34"/>
      <c r="O104" s="33">
        <v>871000</v>
      </c>
      <c r="P104" s="33">
        <v>0</v>
      </c>
      <c r="Q104" s="33"/>
      <c r="R104" s="33">
        <v>758000</v>
      </c>
      <c r="S104" s="33">
        <v>0</v>
      </c>
    </row>
    <row r="105" spans="1:19" ht="15.75" x14ac:dyDescent="0.25">
      <c r="A105" s="10">
        <v>672215</v>
      </c>
      <c r="B105" s="10"/>
      <c r="C105" s="10"/>
      <c r="D105" s="10" t="s">
        <v>181</v>
      </c>
      <c r="E105" s="10" t="s">
        <v>182</v>
      </c>
      <c r="F105" s="10" t="s">
        <v>183</v>
      </c>
      <c r="G105" s="10" t="s">
        <v>5</v>
      </c>
      <c r="H105" s="25">
        <f t="shared" si="16"/>
        <v>293000</v>
      </c>
      <c r="I105" s="25">
        <f t="shared" si="17"/>
        <v>0</v>
      </c>
      <c r="J105" s="33">
        <f t="shared" si="18"/>
        <v>293000</v>
      </c>
      <c r="K105" s="10"/>
      <c r="L105" s="26"/>
      <c r="M105" s="27" t="str">
        <f t="shared" si="19"/>
        <v>ex btw</v>
      </c>
      <c r="N105" s="34"/>
      <c r="O105" s="33">
        <v>282000</v>
      </c>
      <c r="P105" s="33">
        <v>0</v>
      </c>
      <c r="Q105" s="33"/>
      <c r="R105" s="33">
        <v>245000</v>
      </c>
      <c r="S105" s="33">
        <v>0</v>
      </c>
    </row>
    <row r="106" spans="1:19" ht="15.75" x14ac:dyDescent="0.25">
      <c r="A106" s="10">
        <v>672215</v>
      </c>
      <c r="B106" s="10"/>
      <c r="C106" s="10"/>
      <c r="D106" s="10" t="s">
        <v>184</v>
      </c>
      <c r="E106" s="10" t="s">
        <v>185</v>
      </c>
      <c r="F106" s="10" t="s">
        <v>186</v>
      </c>
      <c r="G106" s="10" t="s">
        <v>5</v>
      </c>
      <c r="H106" s="25">
        <f t="shared" si="16"/>
        <v>482000</v>
      </c>
      <c r="I106" s="25">
        <f t="shared" si="17"/>
        <v>0</v>
      </c>
      <c r="J106" s="33">
        <f t="shared" si="18"/>
        <v>482000</v>
      </c>
      <c r="K106" s="10"/>
      <c r="L106" s="26"/>
      <c r="M106" s="27" t="str">
        <f t="shared" si="19"/>
        <v>ex btw</v>
      </c>
      <c r="N106" s="34"/>
      <c r="O106" s="33">
        <v>465000</v>
      </c>
      <c r="P106" s="33">
        <v>0</v>
      </c>
      <c r="Q106" s="33"/>
      <c r="R106" s="33">
        <v>405000</v>
      </c>
      <c r="S106" s="33">
        <v>0</v>
      </c>
    </row>
    <row r="107" spans="1:19" ht="15.75" x14ac:dyDescent="0.25">
      <c r="A107" s="10">
        <v>672215</v>
      </c>
      <c r="B107" s="10"/>
      <c r="C107" s="10"/>
      <c r="D107" s="10" t="s">
        <v>190</v>
      </c>
      <c r="E107" s="10" t="s">
        <v>191</v>
      </c>
      <c r="F107" s="10" t="s">
        <v>192</v>
      </c>
      <c r="G107" s="10" t="s">
        <v>5</v>
      </c>
      <c r="H107" s="25">
        <f t="shared" si="16"/>
        <v>395000</v>
      </c>
      <c r="I107" s="25">
        <f t="shared" si="17"/>
        <v>0</v>
      </c>
      <c r="J107" s="33">
        <f t="shared" si="18"/>
        <v>395000</v>
      </c>
      <c r="K107" s="10"/>
      <c r="L107" s="26"/>
      <c r="M107" s="27" t="str">
        <f t="shared" si="19"/>
        <v>ex btw</v>
      </c>
      <c r="N107" s="34"/>
      <c r="O107" s="33">
        <v>381000</v>
      </c>
      <c r="P107" s="33">
        <v>0</v>
      </c>
      <c r="Q107" s="33"/>
      <c r="R107" s="33">
        <v>331000</v>
      </c>
      <c r="S107" s="33">
        <v>0</v>
      </c>
    </row>
    <row r="108" spans="1:19" ht="15.75" x14ac:dyDescent="0.25">
      <c r="A108" s="10"/>
      <c r="B108" s="10"/>
      <c r="C108" s="10"/>
      <c r="D108" s="10"/>
      <c r="E108" s="10"/>
      <c r="F108" s="10"/>
      <c r="G108" s="10"/>
      <c r="H108" s="25"/>
      <c r="I108" s="25"/>
      <c r="J108" s="33"/>
      <c r="K108" s="10"/>
      <c r="L108" s="26"/>
      <c r="M108" s="27"/>
      <c r="N108" s="34"/>
      <c r="O108" s="33"/>
      <c r="P108" s="33"/>
      <c r="Q108" s="33"/>
      <c r="R108" s="33"/>
      <c r="S108" s="33"/>
    </row>
    <row r="109" spans="1:19" ht="15.75" hidden="1" x14ac:dyDescent="0.25">
      <c r="A109" s="10"/>
      <c r="B109" s="10"/>
      <c r="C109" s="10"/>
      <c r="D109" s="10"/>
      <c r="E109" s="10"/>
      <c r="F109" s="10"/>
      <c r="G109" s="10"/>
      <c r="H109" s="33"/>
      <c r="I109" s="33"/>
      <c r="J109" s="33"/>
      <c r="K109" s="10"/>
      <c r="L109" s="10"/>
      <c r="M109" s="27"/>
      <c r="N109" s="34"/>
      <c r="O109" s="10"/>
      <c r="P109" s="10"/>
      <c r="Q109" s="10"/>
      <c r="R109" s="10"/>
      <c r="S109" s="10"/>
    </row>
    <row r="110" spans="1:19" ht="15.75" hidden="1" x14ac:dyDescent="0.25">
      <c r="A110" s="10"/>
      <c r="B110" s="10"/>
      <c r="C110" s="10"/>
      <c r="D110" s="10"/>
      <c r="E110" s="10"/>
      <c r="F110" s="10"/>
      <c r="G110" s="10"/>
      <c r="H110" s="33"/>
      <c r="I110" s="33"/>
      <c r="J110" s="33"/>
      <c r="K110" s="10"/>
      <c r="L110" s="10"/>
      <c r="M110" s="27"/>
      <c r="N110" s="34"/>
      <c r="O110" s="10"/>
      <c r="P110" s="10"/>
      <c r="Q110" s="10"/>
      <c r="R110" s="10"/>
      <c r="S110" s="10"/>
    </row>
    <row r="111" spans="1:19" ht="15.75" hidden="1" x14ac:dyDescent="0.25">
      <c r="A111" s="10"/>
      <c r="B111" s="10"/>
      <c r="C111" s="10"/>
      <c r="D111" s="10"/>
      <c r="E111" s="10"/>
      <c r="F111" s="10"/>
      <c r="G111" s="10"/>
      <c r="H111" s="25"/>
      <c r="I111" s="25"/>
      <c r="J111" s="33"/>
      <c r="K111" s="10"/>
      <c r="L111" s="26"/>
      <c r="M111" s="27"/>
      <c r="N111" s="34"/>
      <c r="O111" s="33"/>
      <c r="P111" s="33"/>
      <c r="Q111" s="33"/>
      <c r="R111" s="33"/>
      <c r="S111" s="33"/>
    </row>
    <row r="112" spans="1:19" ht="15.75" hidden="1" x14ac:dyDescent="0.25">
      <c r="A112" s="10"/>
      <c r="B112" s="10"/>
      <c r="C112" s="10"/>
      <c r="D112" s="10"/>
      <c r="E112" s="10"/>
      <c r="F112" s="10"/>
      <c r="G112" s="10"/>
      <c r="H112" s="25"/>
      <c r="I112" s="25"/>
      <c r="J112" s="33"/>
      <c r="K112" s="10"/>
      <c r="L112" s="26"/>
      <c r="M112" s="27"/>
      <c r="N112" s="34"/>
      <c r="O112" s="33"/>
      <c r="P112" s="33"/>
      <c r="Q112" s="33"/>
      <c r="R112" s="33"/>
      <c r="S112" s="33"/>
    </row>
    <row r="113" spans="1:19" ht="15.75" hidden="1" x14ac:dyDescent="0.25">
      <c r="A113" s="10"/>
      <c r="B113" s="10"/>
      <c r="C113" s="10"/>
      <c r="D113" s="10"/>
      <c r="E113" s="10"/>
      <c r="F113" s="10"/>
      <c r="G113" s="10"/>
      <c r="H113" s="33"/>
      <c r="I113" s="33"/>
      <c r="J113" s="33"/>
      <c r="K113" s="10"/>
      <c r="L113" s="10"/>
      <c r="M113" s="27"/>
      <c r="N113" s="34"/>
      <c r="O113" s="33"/>
      <c r="P113" s="33"/>
      <c r="Q113" s="33"/>
      <c r="R113" s="33"/>
      <c r="S113" s="33"/>
    </row>
    <row r="114" spans="1:19" ht="15.75" x14ac:dyDescent="0.25">
      <c r="A114" s="13"/>
      <c r="B114" s="13"/>
      <c r="C114" s="13"/>
      <c r="D114" s="13" t="s">
        <v>203</v>
      </c>
      <c r="E114" s="13"/>
      <c r="F114" s="13"/>
      <c r="G114" s="13"/>
      <c r="H114" s="35">
        <f>SUM(H92:H107)</f>
        <v>7334000</v>
      </c>
      <c r="I114" s="35">
        <f t="shared" ref="I114:J114" si="20">SUM(I92:I107)</f>
        <v>0</v>
      </c>
      <c r="J114" s="35">
        <f t="shared" si="20"/>
        <v>7334000</v>
      </c>
      <c r="K114" s="13"/>
      <c r="L114" s="38"/>
      <c r="M114" s="27"/>
      <c r="N114" s="36"/>
      <c r="O114" s="35">
        <f>SUM(O92:O107)</f>
        <v>7075000</v>
      </c>
      <c r="P114" s="35">
        <f>SUM(P92:P107)</f>
        <v>0</v>
      </c>
      <c r="Q114" s="35"/>
      <c r="R114" s="35">
        <f>SUM(R92:R107)</f>
        <v>6149000</v>
      </c>
      <c r="S114" s="35">
        <f>SUM(S92:S107)</f>
        <v>0</v>
      </c>
    </row>
    <row r="115" spans="1:19" ht="15.75" x14ac:dyDescent="0.25">
      <c r="A115" s="14"/>
      <c r="B115" s="14"/>
      <c r="C115" s="14"/>
      <c r="D115" s="14"/>
      <c r="E115" s="14"/>
      <c r="F115" s="14"/>
      <c r="G115" s="14"/>
      <c r="H115" s="39"/>
      <c r="I115" s="39"/>
      <c r="J115" s="39"/>
      <c r="K115" s="14"/>
      <c r="L115" s="40"/>
      <c r="M115" s="27"/>
      <c r="N115" s="36"/>
      <c r="O115" s="39"/>
      <c r="P115" s="39"/>
      <c r="Q115" s="39"/>
      <c r="R115" s="39"/>
      <c r="S115" s="39"/>
    </row>
    <row r="116" spans="1:19" ht="15.75" x14ac:dyDescent="0.25">
      <c r="A116" s="10">
        <v>662110</v>
      </c>
      <c r="B116" s="10"/>
      <c r="C116" s="10"/>
      <c r="D116" s="10" t="s">
        <v>277</v>
      </c>
      <c r="E116" s="10" t="s">
        <v>276</v>
      </c>
      <c r="F116" s="10"/>
      <c r="G116" s="10"/>
      <c r="H116" s="25">
        <f>ROUNDUP(O116*128.4/124,-3)</f>
        <v>245000</v>
      </c>
      <c r="I116" s="25">
        <v>0</v>
      </c>
      <c r="J116" s="33">
        <f t="shared" ref="J116" si="21">SUM(H116:I116)</f>
        <v>245000</v>
      </c>
      <c r="K116" s="10" t="s">
        <v>227</v>
      </c>
      <c r="L116" s="26"/>
      <c r="M116" s="27"/>
      <c r="N116" s="34"/>
      <c r="O116" s="25">
        <v>236000</v>
      </c>
      <c r="P116" s="25">
        <v>0</v>
      </c>
      <c r="Q116" s="33"/>
      <c r="R116" s="33"/>
      <c r="S116" s="33" t="s">
        <v>275</v>
      </c>
    </row>
    <row r="117" spans="1:19" ht="15.75" x14ac:dyDescent="0.25">
      <c r="A117" s="10"/>
      <c r="B117" s="10"/>
      <c r="C117" s="10"/>
      <c r="D117" s="10"/>
      <c r="E117" s="10"/>
      <c r="F117" s="10"/>
      <c r="G117" s="10"/>
      <c r="H117" s="25"/>
      <c r="I117" s="25"/>
      <c r="J117" s="33"/>
      <c r="K117" s="10"/>
      <c r="L117" s="26"/>
      <c r="M117" s="27"/>
      <c r="N117" s="34"/>
      <c r="O117" s="25"/>
      <c r="P117" s="25"/>
      <c r="Q117" s="33"/>
      <c r="R117" s="33"/>
      <c r="S117" s="33"/>
    </row>
    <row r="118" spans="1:19" ht="15.75" x14ac:dyDescent="0.25">
      <c r="A118" s="13"/>
      <c r="B118" s="13"/>
      <c r="C118" s="13"/>
      <c r="D118" s="13" t="s">
        <v>203</v>
      </c>
      <c r="E118" s="13"/>
      <c r="F118" s="13"/>
      <c r="G118" s="13"/>
      <c r="H118" s="35">
        <f>H116</f>
        <v>245000</v>
      </c>
      <c r="I118" s="35">
        <f t="shared" ref="I118:J118" si="22">I116</f>
        <v>0</v>
      </c>
      <c r="J118" s="35">
        <f t="shared" si="22"/>
        <v>245000</v>
      </c>
      <c r="K118" s="13"/>
      <c r="L118" s="38"/>
      <c r="M118" s="27"/>
      <c r="N118" s="36"/>
      <c r="O118" s="35">
        <f>O116</f>
        <v>236000</v>
      </c>
      <c r="P118" s="35"/>
      <c r="Q118" s="35"/>
      <c r="R118" s="35"/>
      <c r="S118" s="35"/>
    </row>
    <row r="119" spans="1:19" ht="15.75" x14ac:dyDescent="0.25">
      <c r="A119" s="10"/>
      <c r="B119" s="10"/>
      <c r="C119" s="10"/>
      <c r="D119" s="10"/>
      <c r="E119" s="10"/>
      <c r="F119" s="10"/>
      <c r="G119" s="10"/>
      <c r="H119" s="33"/>
      <c r="I119" s="33"/>
      <c r="J119" s="33"/>
      <c r="K119" s="10"/>
      <c r="L119" s="10"/>
      <c r="M119" s="27"/>
      <c r="N119" s="34"/>
      <c r="O119" s="33"/>
      <c r="P119" s="33"/>
      <c r="Q119" s="33"/>
      <c r="R119" s="33"/>
      <c r="S119" s="33"/>
    </row>
    <row r="120" spans="1:19" ht="15.75" x14ac:dyDescent="0.25">
      <c r="A120" s="13"/>
      <c r="B120" s="13"/>
      <c r="C120" s="13"/>
      <c r="D120" s="13" t="s">
        <v>205</v>
      </c>
      <c r="E120" s="13"/>
      <c r="F120" s="13"/>
      <c r="G120" s="13"/>
      <c r="H120" s="35">
        <f>SUM(H36,H45,H89,H114,H118)</f>
        <v>295927000</v>
      </c>
      <c r="I120" s="35">
        <f>SUM(I36,I45,I89,I114,I118)</f>
        <v>57169500</v>
      </c>
      <c r="J120" s="35">
        <f>SUM(J36,J45,J89,J114,J118)</f>
        <v>353096500</v>
      </c>
      <c r="K120" s="13"/>
      <c r="L120" s="35"/>
      <c r="M120" s="27"/>
      <c r="N120" s="36"/>
      <c r="O120" s="35">
        <f>SUM(O4:O34)+SUM(O39:O43)+SUM(O48:O87)+SUM(O92:O107)+O118</f>
        <v>289064000</v>
      </c>
      <c r="P120" s="35">
        <f>SUM(P4:P34)+SUM(P39:P43)+SUM(P48:P85)+SUM(P92:P107)</f>
        <v>55185000</v>
      </c>
      <c r="Q120" s="35"/>
      <c r="R120" s="35">
        <f>SUM(R4:R34)+SUM(R39:R43)+SUM(R48:R87)+SUM(R92:R107)</f>
        <v>222687000</v>
      </c>
      <c r="S120" s="35">
        <f>SUM(S4:S34)+SUM(S39:S43)+SUM(S48:S85)+SUM(S92:S107)</f>
        <v>41539000</v>
      </c>
    </row>
    <row r="121" spans="1:19" ht="15.75" x14ac:dyDescent="0.25">
      <c r="A121" s="10"/>
      <c r="B121" s="10"/>
      <c r="C121" s="10"/>
      <c r="D121" s="10"/>
      <c r="E121" s="10"/>
      <c r="F121" s="10"/>
      <c r="G121" s="10"/>
      <c r="H121" s="33"/>
      <c r="I121" s="33"/>
      <c r="J121" s="33"/>
      <c r="K121" s="10"/>
      <c r="L121" s="39"/>
      <c r="M121" s="27"/>
      <c r="N121" s="34"/>
      <c r="O121" s="33"/>
      <c r="P121" s="33"/>
      <c r="Q121" s="10"/>
      <c r="R121" s="10"/>
      <c r="S121" s="10"/>
    </row>
    <row r="122" spans="1:19" ht="15.75" x14ac:dyDescent="0.25">
      <c r="A122" s="15"/>
      <c r="B122" s="15"/>
      <c r="C122" s="15"/>
      <c r="D122" s="15"/>
      <c r="E122" s="15"/>
      <c r="F122" s="15"/>
      <c r="G122" s="41" t="s">
        <v>214</v>
      </c>
      <c r="H122" s="46">
        <f>SUM(H120+I120)</f>
        <v>353096500</v>
      </c>
      <c r="I122" s="43"/>
      <c r="J122" s="43"/>
      <c r="K122" s="15"/>
      <c r="L122" s="47" t="s">
        <v>373</v>
      </c>
      <c r="M122" s="27"/>
      <c r="N122" s="34"/>
      <c r="O122" s="42">
        <f>SUM(O120+P120)</f>
        <v>344249000</v>
      </c>
      <c r="P122" s="43"/>
      <c r="Q122" s="15"/>
      <c r="R122" s="42">
        <f>SUM(R120+S120)</f>
        <v>264226000</v>
      </c>
      <c r="S122" s="15"/>
    </row>
    <row r="123" spans="1:19" ht="15.75" x14ac:dyDescent="0.25">
      <c r="A123" s="10"/>
      <c r="B123" s="10"/>
      <c r="C123" s="10"/>
      <c r="D123" s="10"/>
      <c r="E123" s="10"/>
      <c r="F123" s="10"/>
      <c r="G123" s="10"/>
      <c r="H123" s="33"/>
      <c r="I123" s="33"/>
      <c r="J123" s="33"/>
      <c r="K123" s="10"/>
      <c r="L123" s="10"/>
      <c r="M123" s="27"/>
      <c r="N123" s="34"/>
      <c r="O123" s="44"/>
      <c r="P123" s="10"/>
      <c r="Q123" s="10"/>
      <c r="R123" s="10"/>
      <c r="S123" s="10"/>
    </row>
    <row r="124" spans="1:19" ht="15.75" x14ac:dyDescent="0.25">
      <c r="A124" s="10"/>
      <c r="B124" s="10"/>
      <c r="C124" s="10"/>
      <c r="D124" s="21" t="s">
        <v>363</v>
      </c>
      <c r="E124" s="22" t="s">
        <v>364</v>
      </c>
      <c r="F124" s="10"/>
      <c r="G124" s="10"/>
      <c r="H124" s="33">
        <f>H122-O122</f>
        <v>8847500</v>
      </c>
      <c r="I124" s="33"/>
      <c r="J124" s="33"/>
      <c r="K124" s="10"/>
      <c r="L124" s="45"/>
      <c r="M124" s="27"/>
      <c r="N124" s="34"/>
      <c r="O124" s="10"/>
      <c r="P124" s="10"/>
      <c r="Q124" s="10"/>
      <c r="R124" s="10"/>
      <c r="S124" s="10"/>
    </row>
    <row r="125" spans="1:19" ht="15.75" x14ac:dyDescent="0.25">
      <c r="A125" s="9"/>
      <c r="B125" s="9"/>
      <c r="C125" s="9"/>
      <c r="D125" s="21"/>
      <c r="E125" s="22" t="s">
        <v>365</v>
      </c>
      <c r="F125" s="9"/>
      <c r="G125" s="9"/>
      <c r="H125" s="11"/>
      <c r="I125" s="11"/>
      <c r="J125" s="11"/>
      <c r="K125" s="10"/>
      <c r="L125" s="9"/>
      <c r="M125" s="12"/>
      <c r="N125" s="20"/>
      <c r="O125" s="9"/>
      <c r="P125" s="9"/>
      <c r="Q125" s="9"/>
      <c r="R125" s="9"/>
      <c r="S125" s="9"/>
    </row>
    <row r="126" spans="1:19" ht="15.75" x14ac:dyDescent="0.25">
      <c r="A126" s="9"/>
      <c r="B126" s="9"/>
      <c r="C126" s="9"/>
      <c r="D126" s="21"/>
      <c r="E126" s="22" t="s">
        <v>366</v>
      </c>
      <c r="F126" s="9"/>
      <c r="G126" s="9"/>
      <c r="H126" s="11"/>
      <c r="I126" s="11"/>
      <c r="J126" s="11"/>
      <c r="K126" s="10"/>
      <c r="L126" s="9" t="s">
        <v>374</v>
      </c>
      <c r="M126" s="12"/>
      <c r="N126" s="20"/>
      <c r="O126" s="9"/>
      <c r="P126" s="9"/>
      <c r="Q126" s="9"/>
      <c r="R126" s="9"/>
      <c r="S126" s="9"/>
    </row>
    <row r="127" spans="1:19" ht="15.75" x14ac:dyDescent="0.25">
      <c r="A127" s="9"/>
      <c r="B127" s="9"/>
      <c r="C127" s="9"/>
      <c r="D127" s="21"/>
      <c r="E127" s="22" t="s">
        <v>367</v>
      </c>
      <c r="F127" s="9"/>
      <c r="G127" s="9"/>
      <c r="H127" s="11"/>
      <c r="I127" s="11"/>
      <c r="J127" s="11"/>
      <c r="K127" s="10"/>
      <c r="L127" s="9"/>
      <c r="M127" s="12"/>
      <c r="N127" s="20"/>
      <c r="O127" s="9"/>
      <c r="P127" s="9"/>
      <c r="Q127" s="9"/>
      <c r="R127" s="9"/>
      <c r="S127" s="9"/>
    </row>
    <row r="128" spans="1:19" x14ac:dyDescent="0.25">
      <c r="L128" t="s">
        <v>375</v>
      </c>
    </row>
  </sheetData>
  <pageMargins left="0.23622047244094491" right="0.23622047244094491" top="0.74803149606299213" bottom="0.74803149606299213" header="0.31496062992125984" footer="0.31496062992125984"/>
  <pageSetup paperSize="9" scale="69" fitToWidth="2" fitToHeight="0" orientation="landscape" horizontalDpi="300" verticalDpi="300" r:id="rId1"/>
  <headerFooter>
    <oddFooter>&amp;L&amp;F
Uniek nr e-ABS XXXXXXXXXXXXXXXXXXX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Specifcatie</vt:lpstr>
      <vt:lpstr>Specifcatie!Afdrukbereik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cp:lastPrinted>2024-02-14T07:19:01Z</cp:lastPrinted>
  <dcterms:created xsi:type="dcterms:W3CDTF">2020-03-06T15:29:13Z</dcterms:created>
  <dcterms:modified xsi:type="dcterms:W3CDTF">2024-09-20T08:12:50Z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2024-02-13T09:33:39Z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d2790fed-c889-46f5-8a86-412392878889</vt:lpwstr>
  </property>
  <property fmtid="{D5CDD505-2E9C-101B-9397-08002B2CF9AE}" pid="10" name="MSIP_Label_9043f10a-881e-4653-a55e-02ca2cc829dc_ContentBits">
    <vt:lpwstr>0</vt:lpwstr>
  </property>
</Properties>
</file>